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xml" ContentType="application/vnd.openxmlformats-officedocument.drawing+xml"/>
  <Override PartName="/xl/comments6.xml" ContentType="application/vnd.openxmlformats-officedocument.spreadsheetml.comment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Ex1.xml" ContentType="application/vnd.ms-office.chartex+xml"/>
  <Override PartName="/xl/charts/style65.xml" ContentType="application/vnd.ms-office.chartstyle+xml"/>
  <Override PartName="/xl/charts/colors65.xml" ContentType="application/vnd.ms-office.chartcolorstyle+xml"/>
  <Override PartName="/xl/charts/chart65.xml" ContentType="application/vnd.openxmlformats-officedocument.drawingml.chart+xml"/>
  <Override PartName="/xl/charts/style66.xml" ContentType="application/vnd.ms-office.chartstyle+xml"/>
  <Override PartName="/xl/charts/colors66.xml" ContentType="application/vnd.ms-office.chartcolorstyle+xml"/>
  <Override PartName="/xl/charts/chart66.xml" ContentType="application/vnd.openxmlformats-officedocument.drawingml.chart+xml"/>
  <Override PartName="/xl/charts/style67.xml" ContentType="application/vnd.ms-office.chartstyle+xml"/>
  <Override PartName="/xl/charts/colors67.xml" ContentType="application/vnd.ms-office.chartcolorstyle+xml"/>
  <Override PartName="/xl/charts/chart67.xml" ContentType="application/vnd.openxmlformats-officedocument.drawingml.chart+xml"/>
  <Override PartName="/xl/charts/style68.xml" ContentType="application/vnd.ms-office.chartstyle+xml"/>
  <Override PartName="/xl/charts/colors68.xml" ContentType="application/vnd.ms-office.chartcolorstyle+xml"/>
  <Override PartName="/xl/charts/chart68.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xml" ContentType="application/vnd.openxmlformats-officedocument.drawing+xml"/>
  <Override PartName="/xl/comments7.xml" ContentType="application/vnd.openxmlformats-officedocument.spreadsheetml.comments+xml"/>
  <Override PartName="/xl/charts/chart69.xml" ContentType="application/vnd.openxmlformats-officedocument.drawingml.chart+xml"/>
  <Override PartName="/xl/charts/style70.xml" ContentType="application/vnd.ms-office.chartstyle+xml"/>
  <Override PartName="/xl/charts/colors70.xml" ContentType="application/vnd.ms-office.chartcolorstyle+xml"/>
  <Override PartName="/xl/charts/chart70.xml" ContentType="application/vnd.openxmlformats-officedocument.drawingml.chart+xml"/>
  <Override PartName="/xl/charts/style71.xml" ContentType="application/vnd.ms-office.chartstyle+xml"/>
  <Override PartName="/xl/charts/colors71.xml" ContentType="application/vnd.ms-office.chartcolorstyle+xml"/>
  <Override PartName="/xl/charts/chart71.xml" ContentType="application/vnd.openxmlformats-officedocument.drawingml.chart+xml"/>
  <Override PartName="/xl/charts/style72.xml" ContentType="application/vnd.ms-office.chartstyle+xml"/>
  <Override PartName="/xl/charts/colors72.xml" ContentType="application/vnd.ms-office.chartcolorstyle+xml"/>
  <Override PartName="/xl/charts/chart72.xml" ContentType="application/vnd.openxmlformats-officedocument.drawingml.chart+xml"/>
  <Override PartName="/xl/charts/style73.xml" ContentType="application/vnd.ms-office.chartstyle+xml"/>
  <Override PartName="/xl/charts/colors73.xml" ContentType="application/vnd.ms-office.chartcolorstyle+xml"/>
  <Override PartName="/xl/charts/chart73.xml" ContentType="application/vnd.openxmlformats-officedocument.drawingml.chart+xml"/>
  <Override PartName="/xl/charts/style74.xml" ContentType="application/vnd.ms-office.chartstyle+xml"/>
  <Override PartName="/xl/charts/colors74.xml" ContentType="application/vnd.ms-office.chartcolorstyle+xml"/>
  <Override PartName="/xl/charts/chart74.xml" ContentType="application/vnd.openxmlformats-officedocument.drawingml.chart+xml"/>
  <Override PartName="/xl/charts/style75.xml" ContentType="application/vnd.ms-office.chartstyle+xml"/>
  <Override PartName="/xl/charts/colors75.xml" ContentType="application/vnd.ms-office.chartcolorstyle+xml"/>
  <Override PartName="/xl/charts/chart75.xml" ContentType="application/vnd.openxmlformats-officedocument.drawingml.chart+xml"/>
  <Override PartName="/xl/charts/style76.xml" ContentType="application/vnd.ms-office.chartstyle+xml"/>
  <Override PartName="/xl/charts/colors76.xml" ContentType="application/vnd.ms-office.chartcolorstyle+xml"/>
  <Override PartName="/xl/charts/chart76.xml" ContentType="application/vnd.openxmlformats-officedocument.drawingml.chart+xml"/>
  <Override PartName="/xl/charts/style77.xml" ContentType="application/vnd.ms-office.chartstyle+xml"/>
  <Override PartName="/xl/charts/colors77.xml" ContentType="application/vnd.ms-office.chartcolorstyle+xml"/>
  <Override PartName="/xl/charts/chart77.xml" ContentType="application/vnd.openxmlformats-officedocument.drawingml.chart+xml"/>
  <Override PartName="/xl/charts/style78.xml" ContentType="application/vnd.ms-office.chartstyle+xml"/>
  <Override PartName="/xl/charts/colors78.xml" ContentType="application/vnd.ms-office.chartcolorstyle+xml"/>
  <Override PartName="/xl/charts/chart78.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xml" ContentType="application/vnd.openxmlformats-officedocument.drawing+xml"/>
  <Override PartName="/xl/comments8.xml" ContentType="application/vnd.openxmlformats-officedocument.spreadsheetml.comments+xml"/>
  <Override PartName="/xl/charts/chart79.xml" ContentType="application/vnd.openxmlformats-officedocument.drawingml.chart+xml"/>
  <Override PartName="/xl/charts/style80.xml" ContentType="application/vnd.ms-office.chartstyle+xml"/>
  <Override PartName="/xl/charts/colors80.xml" ContentType="application/vnd.ms-office.chartcolorstyle+xml"/>
  <Override PartName="/xl/charts/chart80.xml" ContentType="application/vnd.openxmlformats-officedocument.drawingml.chart+xml"/>
  <Override PartName="/xl/charts/style81.xml" ContentType="application/vnd.ms-office.chartstyle+xml"/>
  <Override PartName="/xl/charts/colors81.xml" ContentType="application/vnd.ms-office.chartcolorstyle+xml"/>
  <Override PartName="/xl/charts/chart81.xml" ContentType="application/vnd.openxmlformats-officedocument.drawingml.chart+xml"/>
  <Override PartName="/xl/charts/style82.xml" ContentType="application/vnd.ms-office.chartstyle+xml"/>
  <Override PartName="/xl/charts/colors82.xml" ContentType="application/vnd.ms-office.chartcolorstyle+xml"/>
  <Override PartName="/xl/charts/chart82.xml" ContentType="application/vnd.openxmlformats-officedocument.drawingml.chart+xml"/>
  <Override PartName="/xl/charts/style83.xml" ContentType="application/vnd.ms-office.chartstyle+xml"/>
  <Override PartName="/xl/charts/colors83.xml" ContentType="application/vnd.ms-office.chartcolorstyle+xml"/>
  <Override PartName="/xl/charts/chart83.xml" ContentType="application/vnd.openxmlformats-officedocument.drawingml.chart+xml"/>
  <Override PartName="/xl/charts/style84.xml" ContentType="application/vnd.ms-office.chartstyle+xml"/>
  <Override PartName="/xl/charts/colors84.xml" ContentType="application/vnd.ms-office.chartcolorstyle+xml"/>
  <Override PartName="/xl/charts/chart84.xml" ContentType="application/vnd.openxmlformats-officedocument.drawingml.chart+xml"/>
  <Override PartName="/xl/charts/style85.xml" ContentType="application/vnd.ms-office.chartstyle+xml"/>
  <Override PartName="/xl/charts/colors85.xml" ContentType="application/vnd.ms-office.chartcolorstyle+xml"/>
  <Override PartName="/xl/charts/chart85.xml" ContentType="application/vnd.openxmlformats-officedocument.drawingml.chart+xml"/>
  <Override PartName="/xl/charts/style86.xml" ContentType="application/vnd.ms-office.chartstyle+xml"/>
  <Override PartName="/xl/charts/colors86.xml" ContentType="application/vnd.ms-office.chartcolorstyle+xml"/>
  <Override PartName="/xl/charts/chart86.xml" ContentType="application/vnd.openxmlformats-officedocument.drawingml.chart+xml"/>
  <Override PartName="/xl/charts/style87.xml" ContentType="application/vnd.ms-office.chartstyle+xml"/>
  <Override PartName="/xl/charts/colors87.xml" ContentType="application/vnd.ms-office.chartcolorstyle+xml"/>
  <Override PartName="/xl/charts/chart87.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harts/chart88.xml" ContentType="application/vnd.openxmlformats-officedocument.drawingml.chart+xml"/>
  <Override PartName="/xl/charts/style89.xml" ContentType="application/vnd.ms-office.chartstyle+xml"/>
  <Override PartName="/xl/charts/colors89.xml" ContentType="application/vnd.ms-office.chartcolorstyle+xml"/>
  <Override PartName="/xl/charts/chart89.xml" ContentType="application/vnd.openxmlformats-officedocument.drawingml.chart+xml"/>
  <Override PartName="/xl/charts/style90.xml" ContentType="application/vnd.ms-office.chartstyle+xml"/>
  <Override PartName="/xl/charts/colors90.xml" ContentType="application/vnd.ms-office.chartcolorstyle+xml"/>
  <Override PartName="/xl/charts/chart90.xml" ContentType="application/vnd.openxmlformats-officedocument.drawingml.chart+xml"/>
  <Override PartName="/xl/charts/style91.xml" ContentType="application/vnd.ms-office.chartstyle+xml"/>
  <Override PartName="/xl/charts/colors91.xml" ContentType="application/vnd.ms-office.chartcolorstyle+xml"/>
  <Override PartName="/xl/charts/chart91.xml" ContentType="application/vnd.openxmlformats-officedocument.drawingml.chart+xml"/>
  <Override PartName="/xl/charts/style92.xml" ContentType="application/vnd.ms-office.chartstyle+xml"/>
  <Override PartName="/xl/charts/colors92.xml" ContentType="application/vnd.ms-office.chartcolorstyle+xml"/>
  <Override PartName="/xl/charts/chart92.xml" ContentType="application/vnd.openxmlformats-officedocument.drawingml.chart+xml"/>
  <Override PartName="/xl/charts/style93.xml" ContentType="application/vnd.ms-office.chartstyle+xml"/>
  <Override PartName="/xl/charts/colors93.xml" ContentType="application/vnd.ms-office.chartcolorstyle+xml"/>
  <Override PartName="/xl/charts/chart93.xml" ContentType="application/vnd.openxmlformats-officedocument.drawingml.chart+xml"/>
  <Override PartName="/xl/charts/style94.xml" ContentType="application/vnd.ms-office.chartstyle+xml"/>
  <Override PartName="/xl/charts/colors94.xml" ContentType="application/vnd.ms-office.chartcolorstyle+xml"/>
  <Override PartName="/xl/charts/chart94.xml" ContentType="application/vnd.openxmlformats-officedocument.drawingml.chart+xml"/>
  <Override PartName="/xl/charts/style95.xml" ContentType="application/vnd.ms-office.chartstyle+xml"/>
  <Override PartName="/xl/charts/colors95.xml" ContentType="application/vnd.ms-office.chartcolorstyle+xml"/>
  <Override PartName="/xl/charts/chart95.xml" ContentType="application/vnd.openxmlformats-officedocument.drawingml.chart+xml"/>
  <Override PartName="/xl/charts/style96.xml" ContentType="application/vnd.ms-office.chartstyle+xml"/>
  <Override PartName="/xl/charts/colors96.xml" ContentType="application/vnd.ms-office.chartcolorstyle+xml"/>
  <Override PartName="/xl/charts/chart96.xml" ContentType="application/vnd.openxmlformats-officedocument.drawingml.chart+xml"/>
  <Override PartName="/xl/charts/style97.xml" ContentType="application/vnd.ms-office.chartstyle+xml"/>
  <Override PartName="/xl/charts/colors97.xml" ContentType="application/vnd.ms-office.chartcolorstyle+xml"/>
  <Override PartName="/xl/charts/chart97.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1.xml" ContentType="application/vnd.openxmlformats-officedocument.drawing+xml"/>
  <Override PartName="/xl/comments11.xml" ContentType="application/vnd.openxmlformats-officedocument.spreadsheetml.comments+xml"/>
  <Override PartName="/xl/charts/chart98.xml" ContentType="application/vnd.openxmlformats-officedocument.drawingml.chart+xml"/>
  <Override PartName="/xl/charts/style99.xml" ContentType="application/vnd.ms-office.chartstyle+xml"/>
  <Override PartName="/xl/charts/colors99.xml" ContentType="application/vnd.ms-office.chartcolorstyle+xml"/>
  <Override PartName="/xl/charts/chart99.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0.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1.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2.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3.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4.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5.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6.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7.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2.xml" ContentType="application/vnd.openxmlformats-officedocument.drawing+xml"/>
  <Override PartName="/xl/comments12.xml" ContentType="application/vnd.openxmlformats-officedocument.spreadsheetml.comments+xml"/>
  <Override PartName="/xl/charts/chart108.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09.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0.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1.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2.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3.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4.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5.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6.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7.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3.xml" ContentType="application/vnd.openxmlformats-officedocument.drawing+xml"/>
  <Override PartName="/xl/comments13.xml" ContentType="application/vnd.openxmlformats-officedocument.spreadsheetml.comments+xml"/>
  <Override PartName="/xl/charts/chart118.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19.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0.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1.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2.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3.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4.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5.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6.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7.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charts/chart128.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29.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0.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1.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2.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3.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4.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5.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6.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7.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6.xml" ContentType="application/vnd.openxmlformats-officedocument.drawing+xml"/>
  <Override PartName="/xl/comments16.xml" ContentType="application/vnd.openxmlformats-officedocument.spreadsheetml.comments+xml"/>
  <Override PartName="/xl/charts/chart138.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39.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0.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1.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2.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3.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4.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5.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6.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7.xml" ContentType="application/vnd.openxmlformats-officedocument.drawingml.chart+xml"/>
  <Override PartName="/xl/charts/style148.xml" ContentType="application/vnd.ms-office.chartstyle+xml"/>
  <Override PartName="/xl/charts/colors148.xml" ContentType="application/vnd.ms-office.chartcolorstyle+xml"/>
  <Override PartName="/xl/drawings/drawing17.xml" ContentType="application/vnd.openxmlformats-officedocument.drawing+xml"/>
  <Override PartName="/xl/comments17.xml" ContentType="application/vnd.openxmlformats-officedocument.spreadsheetml.comments+xml"/>
  <Override PartName="/xl/charts/chart148.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49.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0.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1.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2.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3.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4.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5.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6.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7.xml" ContentType="application/vnd.openxmlformats-officedocument.drawingml.chart+xml"/>
  <Override PartName="/xl/charts/style158.xml" ContentType="application/vnd.ms-office.chartstyle+xml"/>
  <Override PartName="/xl/charts/colors158.xml" ContentType="application/vnd.ms-office.chartcolorstyle+xml"/>
  <Override PartName="/xl/drawings/drawing18.xml" ContentType="application/vnd.openxmlformats-officedocument.drawing+xml"/>
  <Override PartName="/xl/comments18.xml" ContentType="application/vnd.openxmlformats-officedocument.spreadsheetml.comments+xml"/>
  <Override PartName="/xl/charts/chart158.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59.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0.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1.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2.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3.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4.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5.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6.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7.xml" ContentType="application/vnd.openxmlformats-officedocument.drawingml.chart+xml"/>
  <Override PartName="/xl/charts/style168.xml" ContentType="application/vnd.ms-office.chartstyle+xml"/>
  <Override PartName="/xl/charts/colors168.xml" ContentType="application/vnd.ms-office.chartcolorstyle+xml"/>
  <Override PartName="/xl/drawings/drawing19.xml" ContentType="application/vnd.openxmlformats-officedocument.drawing+xml"/>
  <Override PartName="/xl/comments19.xml" ContentType="application/vnd.openxmlformats-officedocument.spreadsheetml.comments+xml"/>
  <Override PartName="/xl/charts/chart168.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69.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0.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1.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2.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3.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4.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5.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6.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7.xml" ContentType="application/vnd.openxmlformats-officedocument.drawingml.chart+xml"/>
  <Override PartName="/xl/charts/style178.xml" ContentType="application/vnd.ms-office.chartstyle+xml"/>
  <Override PartName="/xl/charts/colors178.xml" ContentType="application/vnd.ms-office.chartcolorstyle+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charts/chart178.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79.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0.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1.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2.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3.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4.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5.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6.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7.xml" ContentType="application/vnd.openxmlformats-officedocument.drawingml.chart+xml"/>
  <Override PartName="/xl/charts/style188.xml" ContentType="application/vnd.ms-office.chartstyle+xml"/>
  <Override PartName="/xl/charts/colors188.xml" ContentType="application/vnd.ms-office.chartcolorstyle+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charts/chart188.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89.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0.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1.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2.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3.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4.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5.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6.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7.xml" ContentType="application/vnd.openxmlformats-officedocument.drawingml.chart+xml"/>
  <Override PartName="/xl/charts/style198.xml" ContentType="application/vnd.ms-office.chartstyle+xml"/>
  <Override PartName="/xl/charts/colors198.xml" ContentType="application/vnd.ms-office.chartcolorstyle+xml"/>
  <Override PartName="/xl/drawings/drawing24.xml" ContentType="application/vnd.openxmlformats-officedocument.drawing+xml"/>
  <Override PartName="/xl/comments24.xml" ContentType="application/vnd.openxmlformats-officedocument.spreadsheetml.comments+xml"/>
  <Override PartName="/xl/charts/chart198.xml" ContentType="application/vnd.openxmlformats-officedocument.drawingml.chart+xml"/>
  <Override PartName="/xl/charts/style199.xml" ContentType="application/vnd.ms-office.chartstyle+xml"/>
  <Override PartName="/xl/charts/colors199.xml" ContentType="application/vnd.ms-office.chartcolorstyle+xml"/>
  <Override PartName="/xl/charts/chart199.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0.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1.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2.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3.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4.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5.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6.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7.xml" ContentType="application/vnd.openxmlformats-officedocument.drawingml.chart+xml"/>
  <Override PartName="/xl/charts/style208.xml" ContentType="application/vnd.ms-office.chartstyle+xml"/>
  <Override PartName="/xl/charts/colors208.xml" ContentType="application/vnd.ms-office.chartcolorstyle+xml"/>
  <Override PartName="/xl/drawings/drawing25.xml" ContentType="application/vnd.openxmlformats-officedocument.drawing+xml"/>
  <Override PartName="/xl/comments25.xml" ContentType="application/vnd.openxmlformats-officedocument.spreadsheetml.comments+xml"/>
  <Override PartName="/xl/charts/chart208.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09.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0.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1.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2.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3.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4.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5.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6.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7.xml" ContentType="application/vnd.openxmlformats-officedocument.drawingml.chart+xml"/>
  <Override PartName="/xl/charts/style218.xml" ContentType="application/vnd.ms-office.chartstyle+xml"/>
  <Override PartName="/xl/charts/colors218.xml" ContentType="application/vnd.ms-office.chartcolorstyle+xml"/>
  <Override PartName="/xl/drawings/drawing26.xml" ContentType="application/vnd.openxmlformats-officedocument.drawing+xml"/>
  <Override PartName="/xl/comments26.xml" ContentType="application/vnd.openxmlformats-officedocument.spreadsheetml.comments+xml"/>
  <Override PartName="/xl/charts/chart218.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19.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0.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1.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2.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3.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4.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5.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6.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7.xml" ContentType="application/vnd.openxmlformats-officedocument.drawingml.chart+xml"/>
  <Override PartName="/xl/charts/style228.xml" ContentType="application/vnd.ms-office.chartstyle+xml"/>
  <Override PartName="/xl/charts/colors228.xml" ContentType="application/vnd.ms-office.chartcolorstyle+xml"/>
  <Override PartName="/xl/drawings/drawing27.xml" ContentType="application/vnd.openxmlformats-officedocument.drawing+xml"/>
  <Override PartName="/xl/comments27.xml" ContentType="application/vnd.openxmlformats-officedocument.spreadsheetml.comments+xml"/>
  <Override PartName="/xl/charts/chart228.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29.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0.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1.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2.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3.xml" ContentType="application/vnd.openxmlformats-officedocument.drawingml.chart+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drawings/drawing28.xml" ContentType="application/vnd.openxmlformats-officedocument.drawing+xml"/>
  <Override PartName="/xl/comments28.xml" ContentType="application/vnd.openxmlformats-officedocument.spreadsheetml.comments+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chart241.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2.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3.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4.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5.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6.xml" ContentType="application/vnd.openxmlformats-officedocument.drawingml.chart+xml"/>
  <Override PartName="/xl/charts/chart247.xml" ContentType="application/vnd.openxmlformats-officedocument.drawingml.chart+xml"/>
  <Override PartName="/xl/charts/style245.xml" ContentType="application/vnd.ms-office.chartstyle+xml"/>
  <Override PartName="/xl/charts/colors245.xml" ContentType="application/vnd.ms-office.chartcolorstyle+xml"/>
  <Override PartName="/xl/drawings/drawing29.xml" ContentType="application/vnd.openxmlformats-officedocument.drawing+xml"/>
  <Override PartName="/xl/comments29.xml" ContentType="application/vnd.openxmlformats-officedocument.spreadsheetml.comments+xml"/>
  <Override PartName="/xl/charts/chart248.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49.xml" ContentType="application/vnd.openxmlformats-officedocument.drawingml.chart+xml"/>
  <Override PartName="/xl/charts/style247.xml" ContentType="application/vnd.ms-office.chartstyle+xml"/>
  <Override PartName="/xl/charts/colors247.xml" ContentType="application/vnd.ms-office.chartcolorstyle+xml"/>
  <Override PartName="/xl/charts/chart250.xml" ContentType="application/vnd.openxmlformats-officedocument.drawingml.chart+xml"/>
  <Override PartName="/xl/charts/style248.xml" ContentType="application/vnd.ms-office.chartstyle+xml"/>
  <Override PartName="/xl/charts/colors248.xml" ContentType="application/vnd.ms-office.chartcolorstyle+xml"/>
  <Override PartName="/xl/charts/chart251.xml" ContentType="application/vnd.openxmlformats-officedocument.drawingml.chart+xml"/>
  <Override PartName="/xl/charts/style249.xml" ContentType="application/vnd.ms-office.chartstyle+xml"/>
  <Override PartName="/xl/charts/colors249.xml" ContentType="application/vnd.ms-office.chartcolorstyle+xml"/>
  <Override PartName="/xl/charts/chart252.xml" ContentType="application/vnd.openxmlformats-officedocument.drawingml.chart+xml"/>
  <Override PartName="/xl/charts/style250.xml" ContentType="application/vnd.ms-office.chartstyle+xml"/>
  <Override PartName="/xl/charts/colors250.xml" ContentType="application/vnd.ms-office.chartcolorstyle+xml"/>
  <Override PartName="/xl/charts/chart253.xml" ContentType="application/vnd.openxmlformats-officedocument.drawingml.chart+xml"/>
  <Override PartName="/xl/charts/style251.xml" ContentType="application/vnd.ms-office.chartstyle+xml"/>
  <Override PartName="/xl/charts/colors251.xml" ContentType="application/vnd.ms-office.chartcolorstyle+xml"/>
  <Override PartName="/xl/charts/chart254.xml" ContentType="application/vnd.openxmlformats-officedocument.drawingml.chart+xml"/>
  <Override PartName="/xl/charts/style252.xml" ContentType="application/vnd.ms-office.chartstyle+xml"/>
  <Override PartName="/xl/charts/colors252.xml" ContentType="application/vnd.ms-office.chartcolorstyle+xml"/>
  <Override PartName="/xl/charts/chart255.xml" ContentType="application/vnd.openxmlformats-officedocument.drawingml.chart+xml"/>
  <Override PartName="/xl/charts/style253.xml" ContentType="application/vnd.ms-office.chartstyle+xml"/>
  <Override PartName="/xl/charts/colors253.xml" ContentType="application/vnd.ms-office.chartcolorstyle+xml"/>
  <Override PartName="/xl/charts/chart256.xml" ContentType="application/vnd.openxmlformats-officedocument.drawingml.chart+xml"/>
  <Override PartName="/xl/charts/style254.xml" ContentType="application/vnd.ms-office.chartstyle+xml"/>
  <Override PartName="/xl/charts/colors254.xml" ContentType="application/vnd.ms-office.chartcolorstyle+xml"/>
  <Override PartName="/xl/charts/chart257.xml" ContentType="application/vnd.openxmlformats-officedocument.drawingml.chart+xml"/>
  <Override PartName="/xl/charts/style255.xml" ContentType="application/vnd.ms-office.chartstyle+xml"/>
  <Override PartName="/xl/charts/colors255.xml" ContentType="application/vnd.ms-office.chartcolorstyle+xml"/>
  <Override PartName="/xl/drawings/drawing30.xml" ContentType="application/vnd.openxmlformats-officedocument.drawing+xml"/>
  <Override PartName="/xl/comments30.xml" ContentType="application/vnd.openxmlformats-officedocument.spreadsheetml.comments+xml"/>
  <Override PartName="/xl/charts/chart258.xml" ContentType="application/vnd.openxmlformats-officedocument.drawingml.chart+xml"/>
  <Override PartName="/xl/charts/style256.xml" ContentType="application/vnd.ms-office.chartstyle+xml"/>
  <Override PartName="/xl/charts/colors256.xml" ContentType="application/vnd.ms-office.chartcolorstyle+xml"/>
  <Override PartName="/xl/charts/chart259.xml" ContentType="application/vnd.openxmlformats-officedocument.drawingml.chart+xml"/>
  <Override PartName="/xl/charts/style257.xml" ContentType="application/vnd.ms-office.chartstyle+xml"/>
  <Override PartName="/xl/charts/colors257.xml" ContentType="application/vnd.ms-office.chartcolorstyle+xml"/>
  <Override PartName="/xl/charts/chart260.xml" ContentType="application/vnd.openxmlformats-officedocument.drawingml.chart+xml"/>
  <Override PartName="/xl/charts/style258.xml" ContentType="application/vnd.ms-office.chartstyle+xml"/>
  <Override PartName="/xl/charts/colors258.xml" ContentType="application/vnd.ms-office.chartcolorstyle+xml"/>
  <Override PartName="/xl/charts/chart261.xml" ContentType="application/vnd.openxmlformats-officedocument.drawingml.chart+xml"/>
  <Override PartName="/xl/charts/style259.xml" ContentType="application/vnd.ms-office.chartstyle+xml"/>
  <Override PartName="/xl/charts/colors259.xml" ContentType="application/vnd.ms-office.chartcolorstyle+xml"/>
  <Override PartName="/xl/charts/chart262.xml" ContentType="application/vnd.openxmlformats-officedocument.drawingml.chart+xml"/>
  <Override PartName="/xl/charts/style260.xml" ContentType="application/vnd.ms-office.chartstyle+xml"/>
  <Override PartName="/xl/charts/colors260.xml" ContentType="application/vnd.ms-office.chartcolorstyle+xml"/>
  <Override PartName="/xl/charts/chart263.xml" ContentType="application/vnd.openxmlformats-officedocument.drawingml.chart+xml"/>
  <Override PartName="/xl/charts/style261.xml" ContentType="application/vnd.ms-office.chartstyle+xml"/>
  <Override PartName="/xl/charts/colors261.xml" ContentType="application/vnd.ms-office.chartcolorstyle+xml"/>
  <Override PartName="/xl/charts/chart264.xml" ContentType="application/vnd.openxmlformats-officedocument.drawingml.chart+xml"/>
  <Override PartName="/xl/charts/style262.xml" ContentType="application/vnd.ms-office.chartstyle+xml"/>
  <Override PartName="/xl/charts/colors262.xml" ContentType="application/vnd.ms-office.chartcolorstyle+xml"/>
  <Override PartName="/xl/charts/chart265.xml" ContentType="application/vnd.openxmlformats-officedocument.drawingml.chart+xml"/>
  <Override PartName="/xl/charts/style263.xml" ContentType="application/vnd.ms-office.chartstyle+xml"/>
  <Override PartName="/xl/charts/colors263.xml" ContentType="application/vnd.ms-office.chartcolorstyle+xml"/>
  <Override PartName="/xl/drawings/drawing31.xml" ContentType="application/vnd.openxmlformats-officedocument.drawing+xml"/>
  <Override PartName="/xl/comments31.xml" ContentType="application/vnd.openxmlformats-officedocument.spreadsheetml.comments+xml"/>
  <Override PartName="/xl/charts/chart266.xml" ContentType="application/vnd.openxmlformats-officedocument.drawingml.chart+xml"/>
  <Override PartName="/xl/charts/style264.xml" ContentType="application/vnd.ms-office.chartstyle+xml"/>
  <Override PartName="/xl/charts/colors264.xml" ContentType="application/vnd.ms-office.chartcolorstyle+xml"/>
  <Override PartName="/xl/charts/chart267.xml" ContentType="application/vnd.openxmlformats-officedocument.drawingml.chart+xml"/>
  <Override PartName="/xl/charts/style265.xml" ContentType="application/vnd.ms-office.chartstyle+xml"/>
  <Override PartName="/xl/charts/colors265.xml" ContentType="application/vnd.ms-office.chartcolorstyle+xml"/>
  <Override PartName="/xl/charts/chart268.xml" ContentType="application/vnd.openxmlformats-officedocument.drawingml.chart+xml"/>
  <Override PartName="/xl/charts/style266.xml" ContentType="application/vnd.ms-office.chartstyle+xml"/>
  <Override PartName="/xl/charts/colors266.xml" ContentType="application/vnd.ms-office.chartcolorstyle+xml"/>
  <Override PartName="/xl/charts/chart269.xml" ContentType="application/vnd.openxmlformats-officedocument.drawingml.chart+xml"/>
  <Override PartName="/xl/charts/style267.xml" ContentType="application/vnd.ms-office.chartstyle+xml"/>
  <Override PartName="/xl/charts/colors267.xml" ContentType="application/vnd.ms-office.chartcolorstyle+xml"/>
  <Override PartName="/xl/charts/chart270.xml" ContentType="application/vnd.openxmlformats-officedocument.drawingml.chart+xml"/>
  <Override PartName="/xl/charts/style268.xml" ContentType="application/vnd.ms-office.chartstyle+xml"/>
  <Override PartName="/xl/charts/colors268.xml" ContentType="application/vnd.ms-office.chartcolorstyle+xml"/>
  <Override PartName="/xl/charts/chart271.xml" ContentType="application/vnd.openxmlformats-officedocument.drawingml.chart+xml"/>
  <Override PartName="/xl/charts/style269.xml" ContentType="application/vnd.ms-office.chartstyle+xml"/>
  <Override PartName="/xl/charts/colors269.xml" ContentType="application/vnd.ms-office.chartcolorstyle+xml"/>
  <Override PartName="/xl/charts/chart272.xml" ContentType="application/vnd.openxmlformats-officedocument.drawingml.chart+xml"/>
  <Override PartName="/xl/charts/style270.xml" ContentType="application/vnd.ms-office.chartstyle+xml"/>
  <Override PartName="/xl/charts/colors270.xml" ContentType="application/vnd.ms-office.chartcolorstyle+xml"/>
  <Override PartName="/xl/charts/chart273.xml" ContentType="application/vnd.openxmlformats-officedocument.drawingml.chart+xml"/>
  <Override PartName="/xl/charts/style271.xml" ContentType="application/vnd.ms-office.chartstyle+xml"/>
  <Override PartName="/xl/charts/colors271.xml" ContentType="application/vnd.ms-office.chartcolorstyle+xml"/>
  <Override PartName="/xl/charts/chart274.xml" ContentType="application/vnd.openxmlformats-officedocument.drawingml.chart+xml"/>
  <Override PartName="/xl/charts/style272.xml" ContentType="application/vnd.ms-office.chartstyle+xml"/>
  <Override PartName="/xl/charts/colors272.xml" ContentType="application/vnd.ms-office.chartcolorstyle+xml"/>
  <Override PartName="/xl/charts/chart275.xml" ContentType="application/vnd.openxmlformats-officedocument.drawingml.chart+xml"/>
  <Override PartName="/xl/charts/style273.xml" ContentType="application/vnd.ms-office.chartstyle+xml"/>
  <Override PartName="/xl/charts/colors273.xml" ContentType="application/vnd.ms-office.chartcolorstyle+xml"/>
  <Override PartName="/xl/drawings/drawing32.xml" ContentType="application/vnd.openxmlformats-officedocument.drawing+xml"/>
  <Override PartName="/xl/comments32.xml" ContentType="application/vnd.openxmlformats-officedocument.spreadsheetml.comments+xml"/>
  <Override PartName="/xl/charts/chart276.xml" ContentType="application/vnd.openxmlformats-officedocument.drawingml.chart+xml"/>
  <Override PartName="/xl/charts/style274.xml" ContentType="application/vnd.ms-office.chartstyle+xml"/>
  <Override PartName="/xl/charts/colors274.xml" ContentType="application/vnd.ms-office.chartcolorstyle+xml"/>
  <Override PartName="/xl/charts/chart277.xml" ContentType="application/vnd.openxmlformats-officedocument.drawingml.chart+xml"/>
  <Override PartName="/xl/charts/style275.xml" ContentType="application/vnd.ms-office.chartstyle+xml"/>
  <Override PartName="/xl/charts/colors275.xml" ContentType="application/vnd.ms-office.chartcolorstyle+xml"/>
  <Override PartName="/xl/charts/chart278.xml" ContentType="application/vnd.openxmlformats-officedocument.drawingml.chart+xml"/>
  <Override PartName="/xl/charts/style276.xml" ContentType="application/vnd.ms-office.chartstyle+xml"/>
  <Override PartName="/xl/charts/colors276.xml" ContentType="application/vnd.ms-office.chartcolorstyle+xml"/>
  <Override PartName="/xl/charts/chart279.xml" ContentType="application/vnd.openxmlformats-officedocument.drawingml.chart+xml"/>
  <Override PartName="/xl/charts/style277.xml" ContentType="application/vnd.ms-office.chartstyle+xml"/>
  <Override PartName="/xl/charts/colors277.xml" ContentType="application/vnd.ms-office.chartcolorstyle+xml"/>
  <Override PartName="/xl/charts/chart280.xml" ContentType="application/vnd.openxmlformats-officedocument.drawingml.chart+xml"/>
  <Override PartName="/xl/charts/style278.xml" ContentType="application/vnd.ms-office.chartstyle+xml"/>
  <Override PartName="/xl/charts/colors278.xml" ContentType="application/vnd.ms-office.chartcolorstyle+xml"/>
  <Override PartName="/xl/charts/chart281.xml" ContentType="application/vnd.openxmlformats-officedocument.drawingml.chart+xml"/>
  <Override PartName="/xl/charts/style279.xml" ContentType="application/vnd.ms-office.chartstyle+xml"/>
  <Override PartName="/xl/charts/colors279.xml" ContentType="application/vnd.ms-office.chartcolorstyle+xml"/>
  <Override PartName="/xl/charts/chart282.xml" ContentType="application/vnd.openxmlformats-officedocument.drawingml.chart+xml"/>
  <Override PartName="/xl/charts/style280.xml" ContentType="application/vnd.ms-office.chartstyle+xml"/>
  <Override PartName="/xl/charts/colors280.xml" ContentType="application/vnd.ms-office.chartcolorstyle+xml"/>
  <Override PartName="/xl/charts/chart283.xml" ContentType="application/vnd.openxmlformats-officedocument.drawingml.chart+xml"/>
  <Override PartName="/xl/charts/style281.xml" ContentType="application/vnd.ms-office.chartstyle+xml"/>
  <Override PartName="/xl/charts/colors281.xml" ContentType="application/vnd.ms-office.chartcolorstyle+xml"/>
  <Override PartName="/xl/charts/chart284.xml" ContentType="application/vnd.openxmlformats-officedocument.drawingml.chart+xml"/>
  <Override PartName="/xl/charts/style282.xml" ContentType="application/vnd.ms-office.chartstyle+xml"/>
  <Override PartName="/xl/charts/colors282.xml" ContentType="application/vnd.ms-office.chartcolorstyle+xml"/>
  <Override PartName="/xl/charts/chart285.xml" ContentType="application/vnd.openxmlformats-officedocument.drawingml.chart+xml"/>
  <Override PartName="/xl/charts/style283.xml" ContentType="application/vnd.ms-office.chartstyle+xml"/>
  <Override PartName="/xl/charts/colors283.xml" ContentType="application/vnd.ms-office.chartcolorstyle+xml"/>
  <Override PartName="/xl/drawings/drawing33.xml" ContentType="application/vnd.openxmlformats-officedocument.drawing+xml"/>
  <Override PartName="/xl/comments33.xml" ContentType="application/vnd.openxmlformats-officedocument.spreadsheetml.comments+xml"/>
  <Override PartName="/xl/charts/chart286.xml" ContentType="application/vnd.openxmlformats-officedocument.drawingml.chart+xml"/>
  <Override PartName="/xl/charts/style284.xml" ContentType="application/vnd.ms-office.chartstyle+xml"/>
  <Override PartName="/xl/charts/colors284.xml" ContentType="application/vnd.ms-office.chartcolorstyle+xml"/>
  <Override PartName="/xl/charts/chart287.xml" ContentType="application/vnd.openxmlformats-officedocument.drawingml.chart+xml"/>
  <Override PartName="/xl/charts/style285.xml" ContentType="application/vnd.ms-office.chartstyle+xml"/>
  <Override PartName="/xl/charts/colors285.xml" ContentType="application/vnd.ms-office.chartcolorstyle+xml"/>
  <Override PartName="/xl/charts/chart288.xml" ContentType="application/vnd.openxmlformats-officedocument.drawingml.chart+xml"/>
  <Override PartName="/xl/charts/style286.xml" ContentType="application/vnd.ms-office.chartstyle+xml"/>
  <Override PartName="/xl/charts/colors286.xml" ContentType="application/vnd.ms-office.chartcolorstyle+xml"/>
  <Override PartName="/xl/charts/chart289.xml" ContentType="application/vnd.openxmlformats-officedocument.drawingml.chart+xml"/>
  <Override PartName="/xl/charts/style287.xml" ContentType="application/vnd.ms-office.chartstyle+xml"/>
  <Override PartName="/xl/charts/colors287.xml" ContentType="application/vnd.ms-office.chartcolorstyle+xml"/>
  <Override PartName="/xl/charts/chart290.xml" ContentType="application/vnd.openxmlformats-officedocument.drawingml.chart+xml"/>
  <Override PartName="/xl/charts/style288.xml" ContentType="application/vnd.ms-office.chartstyle+xml"/>
  <Override PartName="/xl/charts/colors288.xml" ContentType="application/vnd.ms-office.chartcolorstyle+xml"/>
  <Override PartName="/xl/charts/chart291.xml" ContentType="application/vnd.openxmlformats-officedocument.drawingml.chart+xml"/>
  <Override PartName="/xl/charts/style289.xml" ContentType="application/vnd.ms-office.chartstyle+xml"/>
  <Override PartName="/xl/charts/colors289.xml" ContentType="application/vnd.ms-office.chartcolorstyle+xml"/>
  <Override PartName="/xl/charts/chart292.xml" ContentType="application/vnd.openxmlformats-officedocument.drawingml.chart+xml"/>
  <Override PartName="/xl/charts/style290.xml" ContentType="application/vnd.ms-office.chartstyle+xml"/>
  <Override PartName="/xl/charts/colors290.xml" ContentType="application/vnd.ms-office.chartcolorstyle+xml"/>
  <Override PartName="/xl/charts/chart293.xml" ContentType="application/vnd.openxmlformats-officedocument.drawingml.chart+xml"/>
  <Override PartName="/xl/charts/style291.xml" ContentType="application/vnd.ms-office.chartstyle+xml"/>
  <Override PartName="/xl/charts/colors291.xml" ContentType="application/vnd.ms-office.chartcolorstyle+xml"/>
  <Override PartName="/xl/charts/chart294.xml" ContentType="application/vnd.openxmlformats-officedocument.drawingml.chart+xml"/>
  <Override PartName="/xl/charts/style292.xml" ContentType="application/vnd.ms-office.chartstyle+xml"/>
  <Override PartName="/xl/charts/colors292.xml" ContentType="application/vnd.ms-office.chartcolorstyle+xml"/>
  <Override PartName="/xl/charts/chart295.xml" ContentType="application/vnd.openxmlformats-officedocument.drawingml.chart+xml"/>
  <Override PartName="/xl/charts/style293.xml" ContentType="application/vnd.ms-office.chartstyle+xml"/>
  <Override PartName="/xl/charts/colors293.xml" ContentType="application/vnd.ms-office.chartcolorstyle+xml"/>
  <Override PartName="/xl/drawings/drawing34.xml" ContentType="application/vnd.openxmlformats-officedocument.drawing+xml"/>
  <Override PartName="/xl/comments34.xml" ContentType="application/vnd.openxmlformats-officedocument.spreadsheetml.comments+xml"/>
  <Override PartName="/xl/charts/chart296.xml" ContentType="application/vnd.openxmlformats-officedocument.drawingml.chart+xml"/>
  <Override PartName="/xl/charts/style294.xml" ContentType="application/vnd.ms-office.chartstyle+xml"/>
  <Override PartName="/xl/charts/colors294.xml" ContentType="application/vnd.ms-office.chartcolorstyle+xml"/>
  <Override PartName="/xl/charts/chart297.xml" ContentType="application/vnd.openxmlformats-officedocument.drawingml.chart+xml"/>
  <Override PartName="/xl/charts/style295.xml" ContentType="application/vnd.ms-office.chartstyle+xml"/>
  <Override PartName="/xl/charts/colors295.xml" ContentType="application/vnd.ms-office.chartcolorstyle+xml"/>
  <Override PartName="/xl/charts/chart298.xml" ContentType="application/vnd.openxmlformats-officedocument.drawingml.chart+xml"/>
  <Override PartName="/xl/charts/style296.xml" ContentType="application/vnd.ms-office.chartstyle+xml"/>
  <Override PartName="/xl/charts/colors296.xml" ContentType="application/vnd.ms-office.chartcolorstyle+xml"/>
  <Override PartName="/xl/charts/chart299.xml" ContentType="application/vnd.openxmlformats-officedocument.drawingml.chart+xml"/>
  <Override PartName="/xl/charts/style297.xml" ContentType="application/vnd.ms-office.chartstyle+xml"/>
  <Override PartName="/xl/charts/colors297.xml" ContentType="application/vnd.ms-office.chartcolorstyle+xml"/>
  <Override PartName="/xl/charts/chart300.xml" ContentType="application/vnd.openxmlformats-officedocument.drawingml.chart+xml"/>
  <Override PartName="/xl/charts/style298.xml" ContentType="application/vnd.ms-office.chartstyle+xml"/>
  <Override PartName="/xl/charts/colors298.xml" ContentType="application/vnd.ms-office.chartcolorstyle+xml"/>
  <Override PartName="/xl/charts/chart301.xml" ContentType="application/vnd.openxmlformats-officedocument.drawingml.chart+xml"/>
  <Override PartName="/xl/charts/style299.xml" ContentType="application/vnd.ms-office.chartstyle+xml"/>
  <Override PartName="/xl/charts/colors299.xml" ContentType="application/vnd.ms-office.chartcolorstyle+xml"/>
  <Override PartName="/xl/charts/chart302.xml" ContentType="application/vnd.openxmlformats-officedocument.drawingml.chart+xml"/>
  <Override PartName="/xl/charts/style300.xml" ContentType="application/vnd.ms-office.chartstyle+xml"/>
  <Override PartName="/xl/charts/colors300.xml" ContentType="application/vnd.ms-office.chartcolorstyle+xml"/>
  <Override PartName="/xl/charts/chart303.xml" ContentType="application/vnd.openxmlformats-officedocument.drawingml.chart+xml"/>
  <Override PartName="/xl/charts/style301.xml" ContentType="application/vnd.ms-office.chartstyle+xml"/>
  <Override PartName="/xl/charts/colors301.xml" ContentType="application/vnd.ms-office.chartcolorstyle+xml"/>
  <Override PartName="/xl/charts/chart304.xml" ContentType="application/vnd.openxmlformats-officedocument.drawingml.chart+xml"/>
  <Override PartName="/xl/charts/style302.xml" ContentType="application/vnd.ms-office.chartstyle+xml"/>
  <Override PartName="/xl/charts/colors302.xml" ContentType="application/vnd.ms-office.chartcolorstyle+xml"/>
  <Override PartName="/xl/charts/chart305.xml" ContentType="application/vnd.openxmlformats-officedocument.drawingml.chart+xml"/>
  <Override PartName="/xl/charts/style303.xml" ContentType="application/vnd.ms-office.chartstyle+xml"/>
  <Override PartName="/xl/charts/colors303.xml" ContentType="application/vnd.ms-office.chartcolorstyle+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defaultThemeVersion="164011"/>
  <mc:AlternateContent xmlns:mc="http://schemas.openxmlformats.org/markup-compatibility/2006">
    <mc:Choice Requires="x15">
      <x15ac:absPath xmlns:x15ac="http://schemas.microsoft.com/office/spreadsheetml/2010/11/ac" url="C:\Users\luis.mora\Downloads\AJAHERRAMIENTAS2017\EVALUACION ENCUESTAS 2017\"/>
    </mc:Choice>
  </mc:AlternateContent>
  <bookViews>
    <workbookView xWindow="0" yWindow="0" windowWidth="24000" windowHeight="8910"/>
  </bookViews>
  <sheets>
    <sheet name="TOTAL ANALISIS ENCUESTAS 2017" sheetId="1" r:id="rId1"/>
    <sheet name="MAGADALENA ENCUESTAS2017" sheetId="35" r:id="rId2"/>
    <sheet name="BOLIVAR ENCUESTAS 2017 " sheetId="34" r:id="rId3"/>
    <sheet name="SANTANDER ENCUESTAS2017" sheetId="33" r:id="rId4"/>
    <sheet name="GUAJIRA ENCUESTAS 2017" sheetId="32" r:id="rId5"/>
    <sheet name="NORTE DE SANTANENCUESTAS 2017" sheetId="31" r:id="rId6"/>
    <sheet name="NARIÑO ENCUESTAS 2017 " sheetId="30" r:id="rId7"/>
    <sheet name="CASANARE ENCUESTAS 2018" sheetId="29" r:id="rId8"/>
    <sheet name="CHOCO ENCUESTAS 2017" sheetId="28" r:id="rId9"/>
    <sheet name="CORDOBAENCUESTAS2017" sheetId="27" r:id="rId10"/>
    <sheet name="ARAUCA ENCUESTAS 2018" sheetId="26" r:id="rId11"/>
    <sheet name="SUCRE ENCUESTAS 2018" sheetId="25" r:id="rId12"/>
    <sheet name="SAN ANDRES ENCUESTAS 2017" sheetId="24" r:id="rId13"/>
    <sheet name="HUILA ENCUESTAS 2017" sheetId="23" r:id="rId14"/>
    <sheet name="RISARALDA ENCUESTAS 2017" sheetId="22" r:id="rId15"/>
    <sheet name="CUNDINAMARCA ENCUESTAS2017" sheetId="2" r:id="rId16"/>
    <sheet name="META ENCUESTAS 2017" sheetId="3" r:id="rId17"/>
    <sheet name="VICHADA  ENCUESTAS 2017 (2)" sheetId="4" r:id="rId18"/>
    <sheet name="CAUCA ENCUESTAS2017" sheetId="5" r:id="rId19"/>
    <sheet name="PUTUMAYOENCUESTAS  2017" sheetId="6" r:id="rId20"/>
    <sheet name="ATLANTICOENCUESTAS2017" sheetId="7" r:id="rId21"/>
    <sheet name="QUINDIO ENCUESTAS 2017 " sheetId="8" r:id="rId22"/>
    <sheet name=" VALLE  ENCUESTAS 2017" sheetId="9" r:id="rId23"/>
    <sheet name="CESAR ENCUESTAS 2017" sheetId="10" r:id="rId24"/>
    <sheet name="TOLIMA ENCUESTAS 2017" sheetId="11" r:id="rId25"/>
    <sheet name="AMAZONAS ENCUESTAS 2017" sheetId="12" r:id="rId26"/>
    <sheet name="CAQUETAENCUESTAS2017" sheetId="13" r:id="rId27"/>
    <sheet name="BOGOTA ENCUESTAS 2017" sheetId="14" r:id="rId28"/>
    <sheet name="BOYACAENCUESTAS2017" sheetId="15" r:id="rId29"/>
    <sheet name="CALDAS ENCUESTAS 2017" sheetId="16" r:id="rId30"/>
    <sheet name="ANTIOQUIAENCUESTAS2017" sheetId="18" r:id="rId31"/>
    <sheet name="VAUPES ENCUESTAS 2017" sheetId="19" r:id="rId32"/>
    <sheet name="GUAVIARE ENCUESTAS 2017" sheetId="20" r:id="rId33"/>
    <sheet name="GUAINIA ENCUESTAS 2017" sheetId="21" r:id="rId34"/>
    <sheet name="SSINTESIS DE CONSULTAS2017" sheetId="17"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xlnm._FilterDatabase" localSheetId="34" hidden="1">'SSINTESIS DE CONSULTAS2017'!$A$3:$WVP$39</definedName>
    <definedName name="_xlchart.v3.0" hidden="1">'NORTE DE SANTANENCUESTAS 2017'!$BM$23:$BM$25</definedName>
    <definedName name="_xlchart.v3.1" hidden="1">'NORTE DE SANTANENCUESTAS 2017'!$D$23:$D$25</definedName>
    <definedName name="_xlnm.Print_Area" localSheetId="34">'SSINTESIS DE CONSULTAS2017'!$A$1:$F$40</definedName>
    <definedName name="OLE_LINK2" localSheetId="20">ATLANTICOENCUESTAS2017!$B$40</definedName>
    <definedName name="Z_56E7FF2C_4F80_4E06_B2DE_7926D545F2E9_.wvu.FilterData" localSheetId="34" hidden="1">'SSINTESIS DE CONSULTAS2017'!$A$2:$F$41</definedName>
    <definedName name="Z_56E7FF2C_4F80_4E06_B2DE_7926D545F2E9_.wvu.PrintArea" localSheetId="34" hidden="1">'SSINTESIS DE CONSULTAS2017'!$A$1:$F$41</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1" i="1" l="1"/>
  <c r="G30" i="1"/>
  <c r="G26" i="1"/>
  <c r="F9" i="1" l="1"/>
  <c r="F31" i="34"/>
  <c r="F33" i="34" s="1"/>
  <c r="F30" i="34"/>
  <c r="F29" i="34"/>
  <c r="F27" i="34"/>
  <c r="F25" i="34"/>
  <c r="F22" i="34"/>
  <c r="F21" i="34"/>
  <c r="F20" i="34"/>
  <c r="F19" i="34"/>
  <c r="F18" i="34"/>
  <c r="F17" i="34"/>
  <c r="F16" i="34"/>
  <c r="F15" i="34"/>
  <c r="F14" i="34"/>
  <c r="F12" i="34"/>
  <c r="F10" i="34"/>
  <c r="F9" i="34"/>
  <c r="F6" i="34"/>
  <c r="G22" i="1" l="1"/>
  <c r="F22" i="1" s="1"/>
  <c r="F33" i="33"/>
  <c r="F32" i="33"/>
  <c r="F31" i="33"/>
  <c r="F30" i="33"/>
  <c r="F29" i="33"/>
  <c r="F28" i="33"/>
  <c r="F27" i="33"/>
  <c r="F26" i="33"/>
  <c r="F25" i="33"/>
  <c r="F24" i="33"/>
  <c r="F23" i="33"/>
  <c r="F22" i="33"/>
  <c r="F21" i="33"/>
  <c r="F20" i="33"/>
  <c r="F19" i="33"/>
  <c r="F18" i="33"/>
  <c r="F17" i="33"/>
  <c r="F16" i="33"/>
  <c r="F14" i="33"/>
  <c r="F13" i="33"/>
  <c r="F12" i="33"/>
  <c r="F11" i="33"/>
  <c r="F10" i="33"/>
  <c r="F9" i="33"/>
  <c r="F8" i="33"/>
  <c r="F7" i="33"/>
  <c r="F6" i="33"/>
  <c r="F3" i="33"/>
  <c r="F33" i="32" l="1"/>
  <c r="F30" i="1"/>
  <c r="BM34" i="31" l="1"/>
  <c r="BM33" i="31"/>
  <c r="BM32" i="31"/>
  <c r="BM31" i="31"/>
  <c r="BM30" i="31"/>
  <c r="BM29" i="31"/>
  <c r="BM28" i="31"/>
  <c r="BM27" i="31"/>
  <c r="BM26" i="31"/>
  <c r="BM25" i="31"/>
  <c r="BM24" i="31"/>
  <c r="BM23" i="31"/>
  <c r="BM22" i="31"/>
  <c r="BM21" i="31"/>
  <c r="BM20" i="31"/>
  <c r="BM19" i="31"/>
  <c r="BM18" i="31"/>
  <c r="BM17" i="31"/>
  <c r="BM16" i="31"/>
  <c r="BM15" i="31"/>
  <c r="BM14" i="31"/>
  <c r="BM13" i="31"/>
  <c r="BM12" i="31"/>
  <c r="BM11" i="31"/>
  <c r="BM10" i="31"/>
  <c r="BM9" i="31"/>
  <c r="BM8" i="31"/>
  <c r="BM7" i="31"/>
  <c r="F51" i="1" l="1"/>
  <c r="G47" i="1"/>
  <c r="F47" i="1" s="1"/>
  <c r="G43" i="1"/>
  <c r="F43" i="1" s="1"/>
  <c r="G39" i="1"/>
  <c r="F39" i="1" s="1"/>
  <c r="G35" i="1"/>
  <c r="F35" i="1" s="1"/>
  <c r="F26" i="1"/>
  <c r="G9" i="1"/>
  <c r="F32" i="30" l="1"/>
  <c r="F31" i="30"/>
  <c r="F30" i="30"/>
  <c r="F29" i="30"/>
  <c r="F28" i="30"/>
  <c r="F27" i="30"/>
  <c r="F26" i="30"/>
  <c r="F25" i="30"/>
  <c r="F23" i="30"/>
  <c r="F22" i="30"/>
  <c r="F21" i="30"/>
  <c r="F20" i="30"/>
  <c r="F19" i="30"/>
  <c r="F18" i="30"/>
  <c r="F17" i="30"/>
  <c r="F16" i="30"/>
  <c r="F15" i="30"/>
  <c r="F14" i="30"/>
  <c r="F13" i="30"/>
  <c r="F12" i="30"/>
  <c r="F10" i="30"/>
  <c r="F9" i="30"/>
  <c r="F8" i="30"/>
  <c r="F7" i="30"/>
  <c r="F6" i="30"/>
  <c r="F33" i="30" l="1"/>
  <c r="F32" i="29"/>
  <c r="F31" i="29"/>
  <c r="F29" i="29"/>
  <c r="F27" i="29"/>
  <c r="F25" i="29"/>
  <c r="F22" i="29"/>
  <c r="F21" i="29"/>
  <c r="F20" i="29"/>
  <c r="F18" i="29"/>
  <c r="F17" i="29"/>
  <c r="F14" i="29"/>
  <c r="F10" i="29"/>
  <c r="F9" i="29"/>
  <c r="F6" i="29"/>
  <c r="G14" i="1" l="1"/>
  <c r="F14" i="1" s="1"/>
  <c r="F33" i="26" l="1"/>
  <c r="F31" i="23" l="1"/>
  <c r="F33" i="23" s="1"/>
  <c r="F29" i="23"/>
  <c r="F27" i="23"/>
  <c r="F25" i="23"/>
  <c r="F23" i="23"/>
  <c r="F22" i="23"/>
  <c r="F21" i="23"/>
  <c r="F20" i="23"/>
  <c r="F17" i="23"/>
  <c r="F16" i="23"/>
  <c r="F14" i="23"/>
  <c r="F12" i="23"/>
  <c r="F10" i="23"/>
  <c r="F9" i="23"/>
  <c r="F6" i="23"/>
  <c r="F33" i="21" l="1"/>
  <c r="F33" i="20" l="1"/>
  <c r="F33" i="19" l="1"/>
  <c r="F6" i="19"/>
  <c r="F42" i="18" l="1"/>
  <c r="G40" i="18" s="1"/>
  <c r="G41" i="18"/>
  <c r="F39" i="18"/>
  <c r="G37" i="18" s="1"/>
  <c r="G38" i="18"/>
  <c r="F36" i="18"/>
  <c r="G34" i="18" s="1"/>
  <c r="G35" i="18"/>
  <c r="F33" i="18"/>
  <c r="G31" i="18" s="1"/>
  <c r="G32" i="18"/>
  <c r="F30" i="18"/>
  <c r="G28" i="18" s="1"/>
  <c r="G29" i="18"/>
  <c r="F26" i="18"/>
  <c r="G25" i="18" s="1"/>
  <c r="F23" i="18"/>
  <c r="G22" i="18" s="1"/>
  <c r="F20" i="18"/>
  <c r="G19" i="18" s="1"/>
  <c r="G16" i="18"/>
  <c r="F13" i="18"/>
  <c r="G12" i="18" s="1"/>
  <c r="F9" i="18"/>
  <c r="G7" i="18" s="1"/>
  <c r="G8" i="18"/>
  <c r="G6" i="18" l="1"/>
  <c r="G9" i="18"/>
  <c r="G10" i="18"/>
  <c r="G13" i="18"/>
  <c r="G17" i="18"/>
  <c r="G20" i="18"/>
  <c r="G23" i="18"/>
  <c r="G26" i="18"/>
  <c r="G11" i="18"/>
  <c r="G14" i="18"/>
  <c r="G18" i="18"/>
  <c r="G21" i="18"/>
  <c r="G24" i="18"/>
  <c r="G27" i="18"/>
  <c r="G30" i="18"/>
  <c r="G33" i="18"/>
  <c r="G36" i="18"/>
  <c r="G39" i="18"/>
  <c r="G42" i="18"/>
  <c r="G15" i="18"/>
  <c r="G29" i="17" l="1"/>
  <c r="G37" i="17"/>
  <c r="G35" i="17"/>
  <c r="G34" i="17"/>
  <c r="G28" i="17"/>
  <c r="G25" i="17"/>
  <c r="G19" i="17"/>
  <c r="G16" i="17"/>
  <c r="G15" i="17"/>
  <c r="G13" i="17"/>
  <c r="G12" i="17"/>
  <c r="G11" i="17"/>
  <c r="G9" i="17"/>
  <c r="G8" i="17"/>
  <c r="G5" i="17"/>
  <c r="E39" i="17"/>
  <c r="F38" i="17"/>
  <c r="H38" i="17" s="1"/>
  <c r="F37" i="17"/>
  <c r="H37" i="17" s="1"/>
  <c r="F36" i="17"/>
  <c r="H36" i="17" s="1"/>
  <c r="F35" i="17"/>
  <c r="H35" i="17" s="1"/>
  <c r="F34" i="17"/>
  <c r="H34" i="17" s="1"/>
  <c r="F33" i="17"/>
  <c r="H33" i="17" s="1"/>
  <c r="F32" i="17"/>
  <c r="H32" i="17" s="1"/>
  <c r="F31" i="17"/>
  <c r="H31" i="17" s="1"/>
  <c r="F30" i="17"/>
  <c r="F29" i="17"/>
  <c r="F28" i="17"/>
  <c r="H28" i="17" s="1"/>
  <c r="F27" i="17"/>
  <c r="H27" i="17" s="1"/>
  <c r="F26" i="17"/>
  <c r="F25" i="17"/>
  <c r="H25" i="17" s="1"/>
  <c r="F24" i="17"/>
  <c r="F23" i="17"/>
  <c r="H23" i="17" s="1"/>
  <c r="F22" i="17"/>
  <c r="H22" i="17" s="1"/>
  <c r="F21" i="17"/>
  <c r="H21" i="17" s="1"/>
  <c r="F20" i="17"/>
  <c r="H20" i="17" s="1"/>
  <c r="F19" i="17"/>
  <c r="H19" i="17" s="1"/>
  <c r="F18" i="17"/>
  <c r="H18" i="17" s="1"/>
  <c r="F17" i="17"/>
  <c r="H17" i="17" s="1"/>
  <c r="F16" i="17"/>
  <c r="H16" i="17" s="1"/>
  <c r="F15" i="17"/>
  <c r="H15" i="17" s="1"/>
  <c r="F14" i="17"/>
  <c r="H14" i="17" s="1"/>
  <c r="F13" i="17"/>
  <c r="F12" i="17"/>
  <c r="H11" i="17"/>
  <c r="F10" i="17"/>
  <c r="F9" i="17"/>
  <c r="H9" i="17" s="1"/>
  <c r="F8" i="17"/>
  <c r="F7" i="17"/>
  <c r="F6" i="17"/>
  <c r="H6" i="17" s="1"/>
  <c r="F5" i="17"/>
  <c r="F39" i="17" l="1"/>
  <c r="H5" i="17"/>
  <c r="H39" i="17" s="1"/>
  <c r="G39" i="17"/>
  <c r="Q28" i="1" l="1"/>
  <c r="F10" i="16" l="1"/>
  <c r="F7" i="16"/>
  <c r="F6" i="16"/>
  <c r="I168" i="14" l="1"/>
  <c r="H168" i="14"/>
  <c r="G168" i="14"/>
  <c r="I167" i="14"/>
  <c r="H167" i="14"/>
  <c r="G167" i="14"/>
  <c r="I166" i="14"/>
  <c r="H166" i="14"/>
  <c r="G166" i="14"/>
  <c r="I150" i="14"/>
  <c r="H150" i="14"/>
  <c r="G150" i="14"/>
  <c r="I149" i="14"/>
  <c r="H149" i="14"/>
  <c r="G149" i="14"/>
  <c r="I148" i="14"/>
  <c r="H148" i="14"/>
  <c r="G148" i="14"/>
  <c r="F30" i="11" l="1"/>
  <c r="F34" i="11"/>
  <c r="F32" i="11"/>
  <c r="F28" i="11"/>
  <c r="F27" i="11"/>
  <c r="F26" i="11"/>
  <c r="F25" i="11"/>
  <c r="F23" i="11"/>
  <c r="F22" i="11"/>
  <c r="F21" i="11"/>
  <c r="F20" i="11"/>
  <c r="F19" i="11"/>
  <c r="F18" i="11"/>
  <c r="F17" i="11"/>
  <c r="F16" i="11"/>
  <c r="F15" i="11"/>
  <c r="F14" i="11"/>
  <c r="F13" i="11"/>
  <c r="F12" i="11"/>
  <c r="F11" i="11"/>
  <c r="N10" i="11"/>
  <c r="F10" i="11"/>
  <c r="F9" i="11"/>
  <c r="F8" i="11"/>
  <c r="F7" i="11"/>
  <c r="F6" i="11"/>
  <c r="F33" i="7" l="1"/>
  <c r="F32" i="7"/>
  <c r="G50" i="1" s="1"/>
  <c r="F50" i="1" s="1"/>
  <c r="F31" i="7"/>
  <c r="G49" i="1" s="1"/>
  <c r="F49" i="1" s="1"/>
  <c r="F30" i="7"/>
  <c r="G46" i="1" s="1"/>
  <c r="F46" i="1" s="1"/>
  <c r="F29" i="7"/>
  <c r="G45" i="1" s="1"/>
  <c r="F45" i="1" s="1"/>
  <c r="F28" i="7"/>
  <c r="G42" i="1" s="1"/>
  <c r="F42" i="1" s="1"/>
  <c r="F27" i="7"/>
  <c r="G41" i="1" s="1"/>
  <c r="F41" i="1" s="1"/>
  <c r="F26" i="7"/>
  <c r="G38" i="1" s="1"/>
  <c r="F38" i="1" s="1"/>
  <c r="F25" i="7"/>
  <c r="G37" i="1" s="1"/>
  <c r="F37" i="1" s="1"/>
  <c r="F24" i="7"/>
  <c r="F23" i="7"/>
  <c r="G33" i="1" s="1"/>
  <c r="F33" i="1" s="1"/>
  <c r="F22" i="7"/>
  <c r="G32" i="1" s="1"/>
  <c r="F32" i="1" s="1"/>
  <c r="F21" i="7"/>
  <c r="G29" i="1" s="1"/>
  <c r="F29" i="1" s="1"/>
  <c r="F20" i="7"/>
  <c r="G28" i="1" s="1"/>
  <c r="F28" i="1" s="1"/>
  <c r="F19" i="7"/>
  <c r="G25" i="1" s="1"/>
  <c r="F25" i="1" s="1"/>
  <c r="F18" i="7"/>
  <c r="G24" i="1" s="1"/>
  <c r="F24" i="1" s="1"/>
  <c r="F17" i="7"/>
  <c r="G21" i="1" s="1"/>
  <c r="F21" i="1" s="1"/>
  <c r="F16" i="7"/>
  <c r="G20" i="1" s="1"/>
  <c r="F20" i="1" s="1"/>
  <c r="F15" i="7"/>
  <c r="G19" i="1" s="1"/>
  <c r="F19" i="1" s="1"/>
  <c r="F14" i="7"/>
  <c r="G18" i="1" s="1"/>
  <c r="F18" i="1" s="1"/>
  <c r="F13" i="7"/>
  <c r="G17" i="1" s="1"/>
  <c r="F17" i="1" s="1"/>
  <c r="F12" i="7"/>
  <c r="G16" i="1" s="1"/>
  <c r="F16" i="1" s="1"/>
  <c r="F11" i="7"/>
  <c r="G13" i="1" s="1"/>
  <c r="F13" i="1" s="1"/>
  <c r="F10" i="7"/>
  <c r="G12" i="1" s="1"/>
  <c r="F12" i="1" s="1"/>
  <c r="F9" i="7"/>
  <c r="G11" i="1" s="1"/>
  <c r="F11" i="1" s="1"/>
  <c r="F8" i="7"/>
  <c r="F7" i="7"/>
  <c r="G7" i="1" s="1"/>
  <c r="F7" i="1" s="1"/>
  <c r="F6" i="7"/>
  <c r="G6" i="1" s="1"/>
  <c r="F6" i="1" s="1"/>
  <c r="G8" i="1" l="1"/>
  <c r="F8" i="1" s="1"/>
  <c r="G34" i="1"/>
  <c r="F34" i="1" s="1"/>
  <c r="G53" i="1"/>
  <c r="F53" i="1" s="1"/>
  <c r="G52" i="1" l="1"/>
  <c r="G23" i="1"/>
  <c r="I53" i="1"/>
  <c r="F3" i="1" s="1"/>
  <c r="G48" i="1" l="1"/>
  <c r="G44" i="1"/>
  <c r="G40" i="1"/>
  <c r="G27" i="1"/>
  <c r="G36" i="1"/>
  <c r="G31" i="1"/>
  <c r="G15" i="1"/>
  <c r="G10" i="1"/>
  <c r="H53" i="1" l="1"/>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alcChain>
</file>

<file path=xl/comments1.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G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J3" authorId="0" shapeId="0">
      <text>
        <r>
          <rPr>
            <b/>
            <sz val="9"/>
            <color indexed="81"/>
            <rFont val="Tahoma"/>
            <charset val="1"/>
          </rPr>
          <t>Luis Angel Mora Fuentes:</t>
        </r>
        <r>
          <rPr>
            <sz val="9"/>
            <color indexed="81"/>
            <rFont val="Tahoma"/>
            <charset val="1"/>
          </rPr>
          <t xml:space="preserve">
Diligenciar la fecha en que se  hace entrega del informe</t>
        </r>
      </text>
    </comment>
    <comment ref="O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O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G5" authorId="0" shapeId="0">
      <text>
        <r>
          <rPr>
            <b/>
            <sz val="9"/>
            <color indexed="81"/>
            <rFont val="Tahoma"/>
            <charset val="1"/>
          </rPr>
          <t xml:space="preserve">Luis Angel Mora Fuentes:
Se debe </t>
        </r>
        <r>
          <rPr>
            <sz val="9"/>
            <color indexed="81"/>
            <rFont val="Tahoma"/>
            <charset val="1"/>
          </rPr>
          <t xml:space="preserve"> consolidar el número total  de encuestas por cada ítem  asignadas por muestra poblacional. </t>
        </r>
      </text>
    </comment>
    <comment ref="J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 ref="H17" authorId="0" shapeId="0">
      <text>
        <r>
          <rPr>
            <b/>
            <sz val="9"/>
            <color indexed="81"/>
            <rFont val="Tahoma"/>
            <family val="2"/>
          </rPr>
          <t>Luis Angel Mora Fuentes:</t>
        </r>
        <r>
          <rPr>
            <sz val="9"/>
            <color indexed="81"/>
            <rFont val="Tahoma"/>
            <family val="2"/>
          </rPr>
          <t xml:space="preserve">
</t>
        </r>
      </text>
    </comment>
  </commentList>
</comments>
</file>

<file path=xl/comments10.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11.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12.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13.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14.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15.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16.xml><?xml version="1.0" encoding="utf-8"?>
<comments xmlns="http://schemas.openxmlformats.org/spreadsheetml/2006/main">
  <authors>
    <author>Luis Angel Mora Fuentes</author>
    <author>Tania Castaneda Castaneda</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 ref="F6" authorId="1" shapeId="0">
      <text>
        <r>
          <rPr>
            <b/>
            <sz val="9"/>
            <color indexed="81"/>
            <rFont val="Tahoma"/>
            <charset val="1"/>
          </rPr>
          <t xml:space="preserve">Tania Castaneda Castaneda:
110  de 130 personas encuenstadas consideran que las Mesas Públicas realizadas en Cundinamarca están bien organizadas. 
</t>
        </r>
        <r>
          <rPr>
            <sz val="9"/>
            <color indexed="81"/>
            <rFont val="Tahoma"/>
            <charset val="1"/>
          </rPr>
          <t xml:space="preserve">
</t>
        </r>
      </text>
    </comment>
  </commentList>
</comments>
</file>

<file path=xl/comments17.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G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I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N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N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G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I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18.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E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F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K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K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E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F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 ref="E1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E22"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E26"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E30"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E3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E39"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E43"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List>
</comments>
</file>

<file path=xl/comments19.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2.xml><?xml version="1.0" encoding="utf-8"?>
<comments xmlns="http://schemas.openxmlformats.org/spreadsheetml/2006/main">
  <authors>
    <author>Luis Angel Mora Fuentes</author>
  </authors>
  <commentList>
    <comment ref="B3" authorId="0" shapeId="0">
      <text>
        <r>
          <rPr>
            <b/>
            <sz val="9"/>
            <color indexed="81"/>
            <rFont val="Tahoma"/>
            <family val="2"/>
          </rPr>
          <t>Luis Angel Mora Fuentes:</t>
        </r>
        <r>
          <rPr>
            <sz val="9"/>
            <color indexed="81"/>
            <rFont val="Tahoma"/>
            <family val="2"/>
          </rPr>
          <t xml:space="preserve">
Nombre de la Regional que presenta el informe de evaluación de las encuestas.</t>
        </r>
      </text>
    </comment>
    <comment ref="F3" authorId="0" shapeId="0">
      <text>
        <r>
          <rPr>
            <b/>
            <sz val="9"/>
            <color indexed="81"/>
            <rFont val="Tahoma"/>
            <family val="2"/>
          </rPr>
          <t>Luis Angel Mora Fuentes:</t>
        </r>
        <r>
          <rPr>
            <sz val="9"/>
            <color indexed="81"/>
            <rFont val="Tahoma"/>
            <family val="2"/>
          </rPr>
          <t xml:space="preserve">
De acuerdo con el número  de encuestas asignadas por muestra </t>
        </r>
      </text>
    </comment>
    <comment ref="G3" authorId="0" shapeId="0">
      <text>
        <r>
          <rPr>
            <b/>
            <sz val="9"/>
            <color indexed="81"/>
            <rFont val="Tahoma"/>
            <family val="2"/>
          </rPr>
          <t>Luis Angel Mora Fuentes:</t>
        </r>
        <r>
          <rPr>
            <sz val="9"/>
            <color indexed="81"/>
            <rFont val="Tahoma"/>
            <family val="2"/>
          </rPr>
          <t xml:space="preserve">
Diligenciar la fecha en que se se hace entrega del informe</t>
        </r>
      </text>
    </comment>
    <comment ref="L3" authorId="0" shapeId="0">
      <text>
        <r>
          <rPr>
            <b/>
            <sz val="9"/>
            <color indexed="81"/>
            <rFont val="Tahoma"/>
            <family val="2"/>
          </rPr>
          <t>Luis Angel Mora Fuentes:</t>
        </r>
        <r>
          <rPr>
            <sz val="9"/>
            <color indexed="81"/>
            <rFont val="Tahoma"/>
            <family val="2"/>
          </rPr>
          <t xml:space="preserve">
Diligenciar el nombre y teléfono de contacto de la persona que realizado el informe </t>
        </r>
      </text>
    </comment>
    <comment ref="L4" authorId="0" shapeId="0">
      <text>
        <r>
          <rPr>
            <b/>
            <sz val="9"/>
            <color indexed="81"/>
            <rFont val="Tahoma"/>
            <family val="2"/>
          </rPr>
          <t>Luis Angel Mora Fuentes:</t>
        </r>
        <r>
          <rPr>
            <sz val="9"/>
            <color indexed="81"/>
            <rFont val="Tahoma"/>
            <family val="2"/>
          </rPr>
          <t xml:space="preserve">
Presentar un informe de análisis cualitativo de acuerdo con los datos que arroja cada una de las preguntas  </t>
        </r>
      </text>
    </comment>
    <comment ref="F5" authorId="0" shapeId="0">
      <text>
        <r>
          <rPr>
            <b/>
            <sz val="9"/>
            <color indexed="81"/>
            <rFont val="Tahoma"/>
            <family val="2"/>
          </rPr>
          <t xml:space="preserve">Luis Angel Mora Fuentes:
Se debe </t>
        </r>
        <r>
          <rPr>
            <sz val="9"/>
            <color indexed="81"/>
            <rFont val="Tahoma"/>
            <family val="2"/>
          </rPr>
          <t xml:space="preserve"> consolidar el número total  de encuestas por cada item  asignadas por muestra poblacional. </t>
        </r>
      </text>
    </comment>
    <comment ref="G5" authorId="0" shapeId="0">
      <text>
        <r>
          <rPr>
            <b/>
            <sz val="9"/>
            <color indexed="81"/>
            <rFont val="Tahoma"/>
            <family val="2"/>
          </rPr>
          <t>Luis Angel Mora Fuentes:</t>
        </r>
        <r>
          <rPr>
            <sz val="9"/>
            <color indexed="81"/>
            <rFont val="Tahoma"/>
            <family val="2"/>
          </rPr>
          <t xml:space="preserve">
Presentar una grafica por cada pregunta con los datos que arroje cada respuesta</t>
        </r>
      </text>
    </comment>
  </commentList>
</comments>
</file>

<file path=xl/comments20.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21.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22.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23.xml><?xml version="1.0" encoding="utf-8"?>
<comments xmlns="http://schemas.openxmlformats.org/spreadsheetml/2006/main">
  <authors>
    <author>Luis Angel Mora Fuentes</author>
  </authors>
  <commentList>
    <comment ref="B3" authorId="0" shapeId="0">
      <text>
        <r>
          <rPr>
            <b/>
            <sz val="9"/>
            <color indexed="81"/>
            <rFont val="Tahoma"/>
            <family val="2"/>
          </rPr>
          <t>Luis Angel Mora Fuentes:</t>
        </r>
        <r>
          <rPr>
            <sz val="9"/>
            <color indexed="81"/>
            <rFont val="Tahoma"/>
            <family val="2"/>
          </rPr>
          <t xml:space="preserve">
Nombre de la Regional que presenta el informe de evaluación de las encuestas.</t>
        </r>
      </text>
    </comment>
    <comment ref="E3" authorId="0" shapeId="0">
      <text>
        <r>
          <rPr>
            <b/>
            <sz val="9"/>
            <color indexed="81"/>
            <rFont val="Tahoma"/>
            <family val="2"/>
          </rPr>
          <t>Luis Angel Mora Fuentes:</t>
        </r>
        <r>
          <rPr>
            <sz val="9"/>
            <color indexed="81"/>
            <rFont val="Tahoma"/>
            <family val="2"/>
          </rPr>
          <t xml:space="preserve">
De acuerdo con el número  de encuestas asignadas por muestra </t>
        </r>
      </text>
    </comment>
    <comment ref="F3" authorId="0" shapeId="0">
      <text>
        <r>
          <rPr>
            <b/>
            <sz val="9"/>
            <color indexed="81"/>
            <rFont val="Tahoma"/>
            <family val="2"/>
          </rPr>
          <t>Luis Angel Mora Fuentes:</t>
        </r>
        <r>
          <rPr>
            <sz val="9"/>
            <color indexed="81"/>
            <rFont val="Tahoma"/>
            <family val="2"/>
          </rPr>
          <t xml:space="preserve">
Diligenciar la fecha en que se se hace entrega del informe</t>
        </r>
      </text>
    </comment>
    <comment ref="K3" authorId="0" shapeId="0">
      <text>
        <r>
          <rPr>
            <b/>
            <sz val="9"/>
            <color indexed="81"/>
            <rFont val="Tahoma"/>
            <family val="2"/>
          </rPr>
          <t>Luis Angel Mora Fuentes:</t>
        </r>
        <r>
          <rPr>
            <sz val="9"/>
            <color indexed="81"/>
            <rFont val="Tahoma"/>
            <family val="2"/>
          </rPr>
          <t xml:space="preserve">
Diligenciar el nombre y teléfono de contacto de la persona que realizado el informe </t>
        </r>
      </text>
    </comment>
    <comment ref="K4" authorId="0" shapeId="0">
      <text>
        <r>
          <rPr>
            <b/>
            <sz val="9"/>
            <color indexed="81"/>
            <rFont val="Tahoma"/>
            <family val="2"/>
          </rPr>
          <t>Luis Angel Mora Fuentes:</t>
        </r>
        <r>
          <rPr>
            <sz val="9"/>
            <color indexed="81"/>
            <rFont val="Tahoma"/>
            <family val="2"/>
          </rPr>
          <t xml:space="preserve">
Presentar un informe de análisis cualitativo de acuerdo con los datos que arroja cada una de las preguntas  </t>
        </r>
      </text>
    </comment>
    <comment ref="E5" authorId="0" shapeId="0">
      <text>
        <r>
          <rPr>
            <b/>
            <sz val="9"/>
            <color indexed="81"/>
            <rFont val="Tahoma"/>
            <family val="2"/>
          </rPr>
          <t xml:space="preserve">Luis Angel Mora Fuentes:
Se debe </t>
        </r>
        <r>
          <rPr>
            <sz val="9"/>
            <color indexed="81"/>
            <rFont val="Tahoma"/>
            <family val="2"/>
          </rPr>
          <t xml:space="preserve"> consolidar el número total  de encuestas por cada ítem  asignadas por muestra poblacional. </t>
        </r>
      </text>
    </comment>
    <comment ref="F5" authorId="0" shapeId="0">
      <text>
        <r>
          <rPr>
            <b/>
            <sz val="9"/>
            <color indexed="81"/>
            <rFont val="Tahoma"/>
            <family val="2"/>
          </rPr>
          <t>Luis Angel Mora Fuentes:</t>
        </r>
        <r>
          <rPr>
            <sz val="9"/>
            <color indexed="81"/>
            <rFont val="Tahoma"/>
            <family val="2"/>
          </rPr>
          <t xml:space="preserve">
Presentar una grafica por cada pregunta con los datos que arroje cada respuesta</t>
        </r>
      </text>
    </comment>
  </commentList>
</comments>
</file>

<file path=xl/comments24.xml><?xml version="1.0" encoding="utf-8"?>
<comments xmlns="http://schemas.openxmlformats.org/spreadsheetml/2006/main">
  <authors>
    <author>Luis Angel Mora Fuentes</author>
  </authors>
  <commentList>
    <comment ref="B3" authorId="0" shapeId="0">
      <text>
        <r>
          <rPr>
            <b/>
            <sz val="9"/>
            <color indexed="81"/>
            <rFont val="Tahoma"/>
            <family val="2"/>
          </rPr>
          <t>Luis Angel Mora Fuentes:</t>
        </r>
        <r>
          <rPr>
            <sz val="9"/>
            <color indexed="81"/>
            <rFont val="Tahoma"/>
            <family val="2"/>
          </rPr>
          <t xml:space="preserve">
Nombre de la Regional que presenta el informe de evaluación de las encuestas.</t>
        </r>
      </text>
    </comment>
    <comment ref="F3" authorId="0" shapeId="0">
      <text>
        <r>
          <rPr>
            <b/>
            <sz val="9"/>
            <color indexed="81"/>
            <rFont val="Tahoma"/>
            <family val="2"/>
          </rPr>
          <t>Luis Angel Mora Fuentes:</t>
        </r>
        <r>
          <rPr>
            <sz val="9"/>
            <color indexed="81"/>
            <rFont val="Tahoma"/>
            <family val="2"/>
          </rPr>
          <t xml:space="preserve">
De acuerdo con el número  de encuestas asignadas por muestra </t>
        </r>
      </text>
    </comment>
    <comment ref="G3" authorId="0" shapeId="0">
      <text>
        <r>
          <rPr>
            <b/>
            <sz val="9"/>
            <color indexed="81"/>
            <rFont val="Tahoma"/>
            <family val="2"/>
          </rPr>
          <t>Luis Angel Mora Fuentes:</t>
        </r>
        <r>
          <rPr>
            <sz val="9"/>
            <color indexed="81"/>
            <rFont val="Tahoma"/>
            <family val="2"/>
          </rPr>
          <t xml:space="preserve">
Diligenciar la fecha en que se se hace entrega del informe</t>
        </r>
      </text>
    </comment>
    <comment ref="L3" authorId="0" shapeId="0">
      <text>
        <r>
          <rPr>
            <b/>
            <sz val="9"/>
            <color indexed="81"/>
            <rFont val="Tahoma"/>
            <family val="2"/>
          </rPr>
          <t>Luis Angel Mora Fuentes:</t>
        </r>
        <r>
          <rPr>
            <sz val="9"/>
            <color indexed="81"/>
            <rFont val="Tahoma"/>
            <family val="2"/>
          </rPr>
          <t xml:space="preserve">
Diligenciar el nombre y teléfono de contacto de la persona que realizado el informe </t>
        </r>
      </text>
    </comment>
    <comment ref="L4" authorId="0" shapeId="0">
      <text>
        <r>
          <rPr>
            <b/>
            <sz val="9"/>
            <color indexed="81"/>
            <rFont val="Tahoma"/>
            <family val="2"/>
          </rPr>
          <t>Luis Angel Mora Fuentes:</t>
        </r>
        <r>
          <rPr>
            <sz val="9"/>
            <color indexed="81"/>
            <rFont val="Tahoma"/>
            <family val="2"/>
          </rPr>
          <t xml:space="preserve">
Presentar un informe de análisis cualitativo de acuerdo con los datos que arroja cada una de las preguntas  </t>
        </r>
      </text>
    </comment>
    <comment ref="F5" authorId="0" shapeId="0">
      <text>
        <r>
          <rPr>
            <b/>
            <sz val="9"/>
            <color indexed="81"/>
            <rFont val="Tahoma"/>
            <family val="2"/>
          </rPr>
          <t xml:space="preserve">Luis Angel Mora Fuentes:
Se debe </t>
        </r>
        <r>
          <rPr>
            <sz val="9"/>
            <color indexed="81"/>
            <rFont val="Tahoma"/>
            <family val="2"/>
          </rPr>
          <t xml:space="preserve"> consolidar el número total  de encuestas por cada item  asignadas por muestra poblacional. </t>
        </r>
      </text>
    </comment>
    <comment ref="G5" authorId="0" shapeId="0">
      <text>
        <r>
          <rPr>
            <b/>
            <sz val="9"/>
            <color indexed="81"/>
            <rFont val="Tahoma"/>
            <family val="2"/>
          </rPr>
          <t>Luis Angel Mora Fuentes:</t>
        </r>
        <r>
          <rPr>
            <sz val="9"/>
            <color indexed="81"/>
            <rFont val="Tahoma"/>
            <family val="2"/>
          </rPr>
          <t xml:space="preserve">
Presentar una grafica por cada pregunta con los datos que arroje cada respuesta</t>
        </r>
      </text>
    </comment>
  </commentList>
</comments>
</file>

<file path=xl/comments25.xml><?xml version="1.0" encoding="utf-8"?>
<comments xmlns="http://schemas.openxmlformats.org/spreadsheetml/2006/main">
  <authors>
    <author>Luis Angel Mora Fuentes</author>
  </authors>
  <commentList>
    <comment ref="B3" authorId="0" shapeId="0">
      <text>
        <r>
          <rPr>
            <b/>
            <sz val="9"/>
            <color indexed="81"/>
            <rFont val="Tahoma"/>
            <family val="2"/>
          </rPr>
          <t>Luis Angel Mora Fuentes:</t>
        </r>
        <r>
          <rPr>
            <sz val="9"/>
            <color indexed="81"/>
            <rFont val="Tahoma"/>
            <family val="2"/>
          </rPr>
          <t xml:space="preserve">
Nombre de la Regional que presenta el informe de evaluación de las encuestas.</t>
        </r>
      </text>
    </comment>
    <comment ref="F3" authorId="0" shapeId="0">
      <text>
        <r>
          <rPr>
            <b/>
            <sz val="9"/>
            <color indexed="81"/>
            <rFont val="Tahoma"/>
            <family val="2"/>
          </rPr>
          <t>Luis Angel Mora Fuentes:</t>
        </r>
        <r>
          <rPr>
            <sz val="9"/>
            <color indexed="81"/>
            <rFont val="Tahoma"/>
            <family val="2"/>
          </rPr>
          <t xml:space="preserve">
De acuerdo con el número  de encuestas asignadas por muestra </t>
        </r>
      </text>
    </comment>
    <comment ref="G3" authorId="0" shapeId="0">
      <text>
        <r>
          <rPr>
            <b/>
            <sz val="9"/>
            <color indexed="81"/>
            <rFont val="Tahoma"/>
            <family val="2"/>
          </rPr>
          <t>Luis Angel Mora Fuentes:</t>
        </r>
        <r>
          <rPr>
            <sz val="9"/>
            <color indexed="81"/>
            <rFont val="Tahoma"/>
            <family val="2"/>
          </rPr>
          <t xml:space="preserve">
Diligenciar la fecha en que se se hace entrega del informe</t>
        </r>
      </text>
    </comment>
    <comment ref="L3" authorId="0" shapeId="0">
      <text>
        <r>
          <rPr>
            <b/>
            <sz val="9"/>
            <color indexed="81"/>
            <rFont val="Tahoma"/>
            <family val="2"/>
          </rPr>
          <t>Luis Angel Mora Fuentes:</t>
        </r>
        <r>
          <rPr>
            <sz val="9"/>
            <color indexed="81"/>
            <rFont val="Tahoma"/>
            <family val="2"/>
          </rPr>
          <t xml:space="preserve">
Diligenciar el nombre y teléfono de contacto de la persona que realizado el informe </t>
        </r>
      </text>
    </comment>
    <comment ref="L4" authorId="0" shapeId="0">
      <text>
        <r>
          <rPr>
            <b/>
            <sz val="9"/>
            <color indexed="81"/>
            <rFont val="Tahoma"/>
            <family val="2"/>
          </rPr>
          <t>Luis Angel Mora Fuentes:</t>
        </r>
        <r>
          <rPr>
            <sz val="9"/>
            <color indexed="81"/>
            <rFont val="Tahoma"/>
            <family val="2"/>
          </rPr>
          <t xml:space="preserve">
Presentar un informe de análisis cualitativo de acuerdo con los datos que arroja cada una de las preguntas  </t>
        </r>
      </text>
    </comment>
    <comment ref="F5" authorId="0" shapeId="0">
      <text>
        <r>
          <rPr>
            <b/>
            <sz val="9"/>
            <color indexed="81"/>
            <rFont val="Tahoma"/>
            <family val="2"/>
          </rPr>
          <t xml:space="preserve">Luis Angel Mora Fuentes:
Se debe </t>
        </r>
        <r>
          <rPr>
            <sz val="9"/>
            <color indexed="81"/>
            <rFont val="Tahoma"/>
            <family val="2"/>
          </rPr>
          <t xml:space="preserve"> consolidar el número total  de encuestas por cada item  asignadas por muestra poblacional. </t>
        </r>
      </text>
    </comment>
    <comment ref="G5" authorId="0" shapeId="0">
      <text>
        <r>
          <rPr>
            <b/>
            <sz val="9"/>
            <color indexed="81"/>
            <rFont val="Tahoma"/>
            <family val="2"/>
          </rPr>
          <t>Luis Angel Mora Fuentes:</t>
        </r>
        <r>
          <rPr>
            <sz val="9"/>
            <color indexed="81"/>
            <rFont val="Tahoma"/>
            <family val="2"/>
          </rPr>
          <t xml:space="preserve">
Presentar una grafica por cada pregunta con los datos que arroje cada respuesta</t>
        </r>
      </text>
    </comment>
  </commentList>
</comments>
</file>

<file path=xl/comments26.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27.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28.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29.xml><?xml version="1.0" encoding="utf-8"?>
<comments xmlns="http://schemas.openxmlformats.org/spreadsheetml/2006/main">
  <authors>
    <author>Luis Angel Mora Fuentes</author>
  </authors>
  <commentList>
    <comment ref="B3" authorId="0" shapeId="0">
      <text>
        <r>
          <rPr>
            <b/>
            <sz val="9"/>
            <color indexed="81"/>
            <rFont val="Tahoma"/>
            <family val="2"/>
          </rPr>
          <t>Luis Angel Mora Fuentes:</t>
        </r>
        <r>
          <rPr>
            <sz val="9"/>
            <color indexed="81"/>
            <rFont val="Tahoma"/>
            <family val="2"/>
          </rPr>
          <t xml:space="preserve">
Nombre de la Regional que presenta el informe de evaluación de las encuestas.</t>
        </r>
      </text>
    </comment>
    <comment ref="F3" authorId="0" shapeId="0">
      <text>
        <r>
          <rPr>
            <b/>
            <sz val="9"/>
            <color indexed="81"/>
            <rFont val="Tahoma"/>
            <family val="2"/>
          </rPr>
          <t>Luis Angel Mora Fuentes:</t>
        </r>
        <r>
          <rPr>
            <sz val="9"/>
            <color indexed="81"/>
            <rFont val="Tahoma"/>
            <family val="2"/>
          </rPr>
          <t xml:space="preserve">
De acuerdo con el número  de encuestas asignadas por muestra </t>
        </r>
      </text>
    </comment>
    <comment ref="G3" authorId="0" shapeId="0">
      <text>
        <r>
          <rPr>
            <b/>
            <sz val="9"/>
            <color indexed="81"/>
            <rFont val="Tahoma"/>
            <family val="2"/>
          </rPr>
          <t>Luis Angel Mora Fuentes:</t>
        </r>
        <r>
          <rPr>
            <sz val="9"/>
            <color indexed="81"/>
            <rFont val="Tahoma"/>
            <family val="2"/>
          </rPr>
          <t xml:space="preserve">
Diligenciar la fecha en que se se hace entrega del informe</t>
        </r>
      </text>
    </comment>
    <comment ref="L3" authorId="0" shapeId="0">
      <text>
        <r>
          <rPr>
            <b/>
            <sz val="9"/>
            <color indexed="81"/>
            <rFont val="Tahoma"/>
            <family val="2"/>
          </rPr>
          <t>Luis Angel Mora Fuentes:</t>
        </r>
        <r>
          <rPr>
            <sz val="9"/>
            <color indexed="81"/>
            <rFont val="Tahoma"/>
            <family val="2"/>
          </rPr>
          <t xml:space="preserve">
Diligenciar el nombre y teléfono de contacto de la persona que realizado el informe </t>
        </r>
      </text>
    </comment>
    <comment ref="L4" authorId="0" shapeId="0">
      <text>
        <r>
          <rPr>
            <b/>
            <sz val="9"/>
            <color indexed="81"/>
            <rFont val="Tahoma"/>
            <family val="2"/>
          </rPr>
          <t>Luis Angel Mora Fuentes:</t>
        </r>
        <r>
          <rPr>
            <sz val="9"/>
            <color indexed="81"/>
            <rFont val="Tahoma"/>
            <family val="2"/>
          </rPr>
          <t xml:space="preserve">
Presentar un informe de análisis cualitativo de acuerdo con los datos que arroja cada una de las preguntas  </t>
        </r>
      </text>
    </comment>
    <comment ref="F5" authorId="0" shapeId="0">
      <text>
        <r>
          <rPr>
            <b/>
            <sz val="9"/>
            <color indexed="81"/>
            <rFont val="Tahoma"/>
            <family val="2"/>
          </rPr>
          <t xml:space="preserve">Luis Angel Mora Fuentes:
Se debe </t>
        </r>
        <r>
          <rPr>
            <sz val="9"/>
            <color indexed="81"/>
            <rFont val="Tahoma"/>
            <family val="2"/>
          </rPr>
          <t xml:space="preserve"> consolidar el número total  de encuestas por cada item  asignadas por muestra poblacional. </t>
        </r>
      </text>
    </comment>
    <comment ref="G5" authorId="0" shapeId="0">
      <text>
        <r>
          <rPr>
            <b/>
            <sz val="9"/>
            <color indexed="81"/>
            <rFont val="Tahoma"/>
            <family val="2"/>
          </rPr>
          <t>Luis Angel Mora Fuentes:</t>
        </r>
        <r>
          <rPr>
            <sz val="9"/>
            <color indexed="81"/>
            <rFont val="Tahoma"/>
            <family val="2"/>
          </rPr>
          <t xml:space="preserve">
Presentar una grafica por cada pregunta con los datos que arroje cada respuesta</t>
        </r>
      </text>
    </comment>
  </commentList>
</comments>
</file>

<file path=xl/comments3.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30.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31.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H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M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M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H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32.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33.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34.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35.xml><?xml version="1.0" encoding="utf-8"?>
<comments xmlns="http://schemas.openxmlformats.org/spreadsheetml/2006/main">
  <authors>
    <author>Administrador</author>
    <author>Luis Angel Mora Fuentes</author>
  </authors>
  <commentList>
    <comment ref="C3" authorId="0" shapeId="0">
      <text>
        <r>
          <rPr>
            <b/>
            <sz val="8"/>
            <color indexed="81"/>
            <rFont val="Tahoma"/>
            <family val="2"/>
          </rPr>
          <t>Administrador:</t>
        </r>
        <r>
          <rPr>
            <sz val="8"/>
            <color indexed="81"/>
            <rFont val="Tahoma"/>
            <family val="2"/>
          </rPr>
          <t xml:space="preserve">
Este campo se refiere a los niveles en que está dividido el ICBF, Nacional, Regional y Zonal </t>
        </r>
      </text>
    </comment>
    <comment ref="C4" authorId="0" shapeId="0">
      <text>
        <r>
          <rPr>
            <b/>
            <sz val="8"/>
            <color indexed="81"/>
            <rFont val="Tahoma"/>
            <family val="2"/>
          </rPr>
          <t>Administrador:</t>
        </r>
        <r>
          <rPr>
            <sz val="8"/>
            <color indexed="81"/>
            <rFont val="Tahoma"/>
            <family val="2"/>
          </rPr>
          <t xml:space="preserve">
En este campo se registrará el número: 
</t>
        </r>
        <r>
          <rPr>
            <b/>
            <sz val="8"/>
            <color indexed="10"/>
            <rFont val="Tahoma"/>
            <family val="2"/>
          </rPr>
          <t>1:</t>
        </r>
        <r>
          <rPr>
            <sz val="8"/>
            <color indexed="81"/>
            <rFont val="Tahoma"/>
            <family val="2"/>
          </rPr>
          <t xml:space="preserve"> </t>
        </r>
        <r>
          <rPr>
            <sz val="8"/>
            <color indexed="81"/>
            <rFont val="Tahoma"/>
            <family val="2"/>
          </rPr>
          <t xml:space="preserve">si la rendición de cuentas  la convoca </t>
        </r>
        <r>
          <rPr>
            <sz val="8"/>
            <color indexed="81"/>
            <rFont val="Tahoma"/>
            <family val="2"/>
          </rPr>
          <t xml:space="preserve">el nivel Nacional 
</t>
        </r>
        <r>
          <rPr>
            <b/>
            <sz val="8"/>
            <color indexed="10"/>
            <rFont val="Tahoma"/>
            <family val="2"/>
          </rPr>
          <t>2:</t>
        </r>
        <r>
          <rPr>
            <sz val="8"/>
            <color indexed="81"/>
            <rFont val="Tahoma"/>
            <family val="2"/>
          </rPr>
          <t xml:space="preserve"> </t>
        </r>
        <r>
          <rPr>
            <sz val="8"/>
            <color indexed="81"/>
            <rFont val="Tahoma"/>
            <family val="2"/>
          </rPr>
          <t xml:space="preserve">si la rendición de cuentas la convoca  el nivel Regional o
</t>
        </r>
        <r>
          <rPr>
            <b/>
            <sz val="8"/>
            <color indexed="10"/>
            <rFont val="Tahoma"/>
            <family val="2"/>
          </rPr>
          <t xml:space="preserve">3: </t>
        </r>
        <r>
          <rPr>
            <sz val="8"/>
            <color indexed="81"/>
            <rFont val="Tahoma"/>
            <family val="2"/>
          </rPr>
          <t xml:space="preserve"> si la rendición de cuentas la convoca el nivel Zonal  </t>
        </r>
      </text>
    </comment>
    <comment ref="D4" authorId="0" shapeId="0">
      <text>
        <r>
          <rPr>
            <b/>
            <sz val="8"/>
            <color indexed="81"/>
            <rFont val="Tahoma"/>
            <family val="2"/>
          </rPr>
          <t>Administrador:</t>
        </r>
        <r>
          <rPr>
            <sz val="8"/>
            <color indexed="81"/>
            <rFont val="Tahoma"/>
            <family val="2"/>
          </rPr>
          <t xml:space="preserve">
En este campo se debe diligenciar el nombre de las Regional o de los Centros Zonales que van a programar y realizar los eventos de rendición de cuentas.  </t>
        </r>
      </text>
    </comment>
    <comment ref="D14" authorId="1" shapeId="0">
      <text>
        <r>
          <rPr>
            <b/>
            <sz val="9"/>
            <color indexed="81"/>
            <rFont val="Tahoma"/>
            <family val="2"/>
          </rPr>
          <t>Luis Angel Mora Fuentes:</t>
        </r>
        <r>
          <rPr>
            <sz val="9"/>
            <color indexed="81"/>
            <rFont val="Tahoma"/>
            <family val="2"/>
          </rPr>
          <t xml:space="preserve">
</t>
        </r>
      </text>
    </comment>
    <comment ref="E37" authorId="1" shapeId="0">
      <text>
        <r>
          <rPr>
            <b/>
            <sz val="9"/>
            <color indexed="81"/>
            <rFont val="Tahoma"/>
            <family val="2"/>
          </rPr>
          <t>Luis Angel Mora Fuentes:</t>
        </r>
        <r>
          <rPr>
            <sz val="9"/>
            <color indexed="81"/>
            <rFont val="Tahoma"/>
            <family val="2"/>
          </rPr>
          <t xml:space="preserve">
el 6 de abril  definen que de acuerdo con los lineamientos solo programarán una MP y un  evento de RPC para un total de 2 eventos cancelando el evento de mayo </t>
        </r>
      </text>
    </comment>
  </commentList>
</comments>
</file>

<file path=xl/comments4.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5.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6.xml><?xml version="1.0" encoding="utf-8"?>
<comments xmlns="http://schemas.openxmlformats.org/spreadsheetml/2006/main">
  <authors>
    <author>Luis Angel Mora Fuentes</author>
  </authors>
  <commentList>
    <comment ref="B3" authorId="0" shapeId="0">
      <text>
        <r>
          <rPr>
            <b/>
            <sz val="9"/>
            <color indexed="81"/>
            <rFont val="Tahoma"/>
            <family val="2"/>
          </rPr>
          <t>Luis Angel Mora Fuentes:</t>
        </r>
        <r>
          <rPr>
            <sz val="9"/>
            <color indexed="81"/>
            <rFont val="Tahoma"/>
            <family val="2"/>
          </rPr>
          <t xml:space="preserve">
Nombre de la Regional que presenta el informe de evaluación de las encuestas.</t>
        </r>
      </text>
    </comment>
    <comment ref="BN3" authorId="0" shapeId="0">
      <text>
        <r>
          <rPr>
            <b/>
            <sz val="9"/>
            <color indexed="81"/>
            <rFont val="Tahoma"/>
            <family val="2"/>
          </rPr>
          <t>Luis Angel Mora Fuentes:</t>
        </r>
        <r>
          <rPr>
            <sz val="9"/>
            <color indexed="81"/>
            <rFont val="Tahoma"/>
            <family val="2"/>
          </rPr>
          <t xml:space="preserve">
Diligenciar la fecha en que se se hace entrega del informe</t>
        </r>
      </text>
    </comment>
    <comment ref="BS3" authorId="0" shapeId="0">
      <text>
        <r>
          <rPr>
            <b/>
            <sz val="9"/>
            <color indexed="81"/>
            <rFont val="Tahoma"/>
            <family val="2"/>
          </rPr>
          <t>Luis Angel Mora Fuentes:</t>
        </r>
        <r>
          <rPr>
            <sz val="9"/>
            <color indexed="81"/>
            <rFont val="Tahoma"/>
            <family val="2"/>
          </rPr>
          <t xml:space="preserve">
Diligenciar el nombre y teléfono de contacto de la persona que realizado el informe </t>
        </r>
      </text>
    </comment>
    <comment ref="BS4" authorId="0" shapeId="0">
      <text>
        <r>
          <rPr>
            <b/>
            <sz val="9"/>
            <color indexed="81"/>
            <rFont val="Tahoma"/>
            <family val="2"/>
          </rPr>
          <t>Luis Angel Mora Fuentes:</t>
        </r>
        <r>
          <rPr>
            <sz val="9"/>
            <color indexed="81"/>
            <rFont val="Tahoma"/>
            <family val="2"/>
          </rPr>
          <t xml:space="preserve">
Presentar un informe de análisis cualitativo de acuerdo con los datos que arroja cada una de las preguntas  </t>
        </r>
      </text>
    </comment>
    <comment ref="BN6" authorId="0" shapeId="0">
      <text>
        <r>
          <rPr>
            <b/>
            <sz val="9"/>
            <color indexed="81"/>
            <rFont val="Tahoma"/>
            <family val="2"/>
          </rPr>
          <t>Luis Angel Mora Fuentes:</t>
        </r>
        <r>
          <rPr>
            <sz val="9"/>
            <color indexed="81"/>
            <rFont val="Tahoma"/>
            <family val="2"/>
          </rPr>
          <t xml:space="preserve">
Presentar una grafica por cada pregunta con los datos que arroje cada respuesta</t>
        </r>
      </text>
    </comment>
  </commentList>
</comments>
</file>

<file path=xl/comments7.xml><?xml version="1.0" encoding="utf-8"?>
<comments xmlns="http://schemas.openxmlformats.org/spreadsheetml/2006/main">
  <authors>
    <author>Luis Angel Mora Fuentes</author>
  </authors>
  <commentList>
    <comment ref="B3" authorId="0" shapeId="0">
      <text>
        <r>
          <rPr>
            <b/>
            <sz val="9"/>
            <color indexed="81"/>
            <rFont val="Tahoma"/>
            <family val="2"/>
          </rPr>
          <t>Luis Angel Mora Fuentes:</t>
        </r>
        <r>
          <rPr>
            <sz val="9"/>
            <color indexed="81"/>
            <rFont val="Tahoma"/>
            <family val="2"/>
          </rPr>
          <t xml:space="preserve">
Nombre de la Regional que presenta el informe de evaluación de las encuestas.</t>
        </r>
      </text>
    </comment>
    <comment ref="F3" authorId="0" shapeId="0">
      <text>
        <r>
          <rPr>
            <b/>
            <sz val="9"/>
            <color indexed="81"/>
            <rFont val="Tahoma"/>
            <family val="2"/>
          </rPr>
          <t>Luis Angel Mora Fuentes:</t>
        </r>
        <r>
          <rPr>
            <sz val="9"/>
            <color indexed="81"/>
            <rFont val="Tahoma"/>
            <family val="2"/>
          </rPr>
          <t xml:space="preserve">
De acuerdo con el número  de encuestas asignadas por muestra </t>
        </r>
      </text>
    </comment>
    <comment ref="G3" authorId="0" shapeId="0">
      <text>
        <r>
          <rPr>
            <b/>
            <sz val="9"/>
            <color indexed="81"/>
            <rFont val="Tahoma"/>
            <family val="2"/>
          </rPr>
          <t>Luis Angel Mora Fuentes:</t>
        </r>
        <r>
          <rPr>
            <sz val="9"/>
            <color indexed="81"/>
            <rFont val="Tahoma"/>
            <family val="2"/>
          </rPr>
          <t xml:space="preserve">
Diligenciar la fecha en que se se hace entrega del informe</t>
        </r>
      </text>
    </comment>
    <comment ref="L3" authorId="0" shapeId="0">
      <text>
        <r>
          <rPr>
            <b/>
            <sz val="9"/>
            <color indexed="81"/>
            <rFont val="Tahoma"/>
            <family val="2"/>
          </rPr>
          <t>Luis Angel Mora Fuentes:</t>
        </r>
        <r>
          <rPr>
            <sz val="9"/>
            <color indexed="81"/>
            <rFont val="Tahoma"/>
            <family val="2"/>
          </rPr>
          <t xml:space="preserve">
Diligenciar el nombre y teléfono de contacto de la persona que realizado el informe </t>
        </r>
      </text>
    </comment>
    <comment ref="L4" authorId="0" shapeId="0">
      <text>
        <r>
          <rPr>
            <b/>
            <sz val="9"/>
            <color indexed="81"/>
            <rFont val="Tahoma"/>
            <family val="2"/>
          </rPr>
          <t>Luis Angel Mora Fuentes:</t>
        </r>
        <r>
          <rPr>
            <sz val="9"/>
            <color indexed="81"/>
            <rFont val="Tahoma"/>
            <family val="2"/>
          </rPr>
          <t xml:space="preserve">
Presentar un informe de análisis cualitativo de acuerdo con los datos que arroja cada una de las preguntas  </t>
        </r>
      </text>
    </comment>
    <comment ref="F5" authorId="0" shapeId="0">
      <text>
        <r>
          <rPr>
            <b/>
            <sz val="9"/>
            <color indexed="81"/>
            <rFont val="Tahoma"/>
            <family val="2"/>
          </rPr>
          <t xml:space="preserve">Luis Angel Mora Fuentes:
Se debe </t>
        </r>
        <r>
          <rPr>
            <sz val="9"/>
            <color indexed="81"/>
            <rFont val="Tahoma"/>
            <family val="2"/>
          </rPr>
          <t xml:space="preserve"> consolidar el número total  de encuestas por cada item  asignadas por muestra poblacional. </t>
        </r>
      </text>
    </comment>
    <comment ref="G5" authorId="0" shapeId="0">
      <text>
        <r>
          <rPr>
            <b/>
            <sz val="9"/>
            <color indexed="81"/>
            <rFont val="Tahoma"/>
            <family val="2"/>
          </rPr>
          <t>Luis Angel Mora Fuentes:</t>
        </r>
        <r>
          <rPr>
            <sz val="9"/>
            <color indexed="81"/>
            <rFont val="Tahoma"/>
            <family val="2"/>
          </rPr>
          <t xml:space="preserve">
Presentar una grafica por cada pregunta con los datos que arroje cada respuesta</t>
        </r>
      </text>
    </comment>
  </commentList>
</comments>
</file>

<file path=xl/comments8.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comments9.xml><?xml version="1.0" encoding="utf-8"?>
<comments xmlns="http://schemas.openxmlformats.org/spreadsheetml/2006/main">
  <authors>
    <author>Luis Angel Mora Fuentes</author>
  </authors>
  <commentList>
    <comment ref="B3" authorId="0" shapeId="0">
      <text>
        <r>
          <rPr>
            <b/>
            <sz val="9"/>
            <color indexed="81"/>
            <rFont val="Tahoma"/>
            <charset val="1"/>
          </rPr>
          <t>Luis Angel Mora Fuentes:</t>
        </r>
        <r>
          <rPr>
            <sz val="9"/>
            <color indexed="81"/>
            <rFont val="Tahoma"/>
            <charset val="1"/>
          </rPr>
          <t xml:space="preserve">
Nombre de la Regional que presenta el informe de evaluación de las encuestas.</t>
        </r>
      </text>
    </comment>
    <comment ref="F3" authorId="0" shapeId="0">
      <text>
        <r>
          <rPr>
            <b/>
            <sz val="9"/>
            <color indexed="81"/>
            <rFont val="Tahoma"/>
            <charset val="1"/>
          </rPr>
          <t>Luis Angel Mora Fuentes:</t>
        </r>
        <r>
          <rPr>
            <sz val="9"/>
            <color indexed="81"/>
            <rFont val="Tahoma"/>
            <charset val="1"/>
          </rPr>
          <t xml:space="preserve">
De acuerdo con el número  de encuestas asignadas por muestra </t>
        </r>
      </text>
    </comment>
    <comment ref="G3" authorId="0" shapeId="0">
      <text>
        <r>
          <rPr>
            <b/>
            <sz val="9"/>
            <color indexed="81"/>
            <rFont val="Tahoma"/>
            <charset val="1"/>
          </rPr>
          <t>Luis Angel Mora Fuentes:</t>
        </r>
        <r>
          <rPr>
            <sz val="9"/>
            <color indexed="81"/>
            <rFont val="Tahoma"/>
            <charset val="1"/>
          </rPr>
          <t xml:space="preserve">
Diligenciar la fecha en que se se hace entrega del informe</t>
        </r>
      </text>
    </comment>
    <comment ref="L3" authorId="0" shapeId="0">
      <text>
        <r>
          <rPr>
            <b/>
            <sz val="9"/>
            <color indexed="81"/>
            <rFont val="Tahoma"/>
            <charset val="1"/>
          </rPr>
          <t>Luis Angel Mora Fuentes:</t>
        </r>
        <r>
          <rPr>
            <sz val="9"/>
            <color indexed="81"/>
            <rFont val="Tahoma"/>
            <charset val="1"/>
          </rPr>
          <t xml:space="preserve">
Diligenciar el nombre y teléfono de contacto de la persona que realizado el informe </t>
        </r>
      </text>
    </comment>
    <comment ref="L4" authorId="0" shapeId="0">
      <text>
        <r>
          <rPr>
            <b/>
            <sz val="9"/>
            <color indexed="81"/>
            <rFont val="Tahoma"/>
            <charset val="1"/>
          </rPr>
          <t>Luis Angel Mora Fuentes:</t>
        </r>
        <r>
          <rPr>
            <sz val="9"/>
            <color indexed="81"/>
            <rFont val="Tahoma"/>
            <charset val="1"/>
          </rPr>
          <t xml:space="preserve">
Presentar un informe de análisis cualitativo de acuerdo con los datos que arroja cada una de las preguntas  </t>
        </r>
      </text>
    </comment>
    <comment ref="F5" authorId="0" shapeId="0">
      <text>
        <r>
          <rPr>
            <b/>
            <sz val="9"/>
            <color indexed="81"/>
            <rFont val="Tahoma"/>
            <charset val="1"/>
          </rPr>
          <t xml:space="preserve">Luis Angel Mora Fuentes:
Se debe </t>
        </r>
        <r>
          <rPr>
            <sz val="9"/>
            <color indexed="81"/>
            <rFont val="Tahoma"/>
            <charset val="1"/>
          </rPr>
          <t xml:space="preserve"> consolidar el número total  de encuestas por cada item  asignadas por muestra poblacional. </t>
        </r>
      </text>
    </comment>
    <comment ref="G5" authorId="0" shapeId="0">
      <text>
        <r>
          <rPr>
            <b/>
            <sz val="9"/>
            <color indexed="81"/>
            <rFont val="Tahoma"/>
            <charset val="1"/>
          </rPr>
          <t>Luis Angel Mora Fuentes:</t>
        </r>
        <r>
          <rPr>
            <sz val="9"/>
            <color indexed="81"/>
            <rFont val="Tahoma"/>
            <charset val="1"/>
          </rPr>
          <t xml:space="preserve">
Presentar una grafica por cada pregunta con los datos que arroje cada respuesta</t>
        </r>
      </text>
    </comment>
  </commentList>
</comments>
</file>

<file path=xl/sharedStrings.xml><?xml version="1.0" encoding="utf-8"?>
<sst xmlns="http://schemas.openxmlformats.org/spreadsheetml/2006/main" count="2482" uniqueCount="591">
  <si>
    <t xml:space="preserve">ANALISIS CUANTITATIVO Y CUALITATIVO DE LAS ENCUESTAS  APLICADAS EN LAS MP AÑO 2017 </t>
  </si>
  <si>
    <t xml:space="preserve">DESCRIPCION DE LA PREGUNTA </t>
  </si>
  <si>
    <t xml:space="preserve">No DE LA PREGUNTA </t>
  </si>
  <si>
    <t xml:space="preserve">RESPUESTA </t>
  </si>
  <si>
    <t>Bien Organizada</t>
  </si>
  <si>
    <t>Regularmente organizada</t>
  </si>
  <si>
    <t>Mal  organizada.</t>
  </si>
  <si>
    <t xml:space="preserve">TOTAL DE ENCUESTAS </t>
  </si>
  <si>
    <t xml:space="preserve">GRAFICAS  POR CADA PREGUNTA </t>
  </si>
  <si>
    <t xml:space="preserve">ANALISIS CUALITATIVO MUY CONCRETO </t>
  </si>
  <si>
    <t xml:space="preserve">Cree usted que la Mesas Públicas   realizada por el ICBF fue: </t>
  </si>
  <si>
    <t xml:space="preserve">ENCUESTA 2017 </t>
  </si>
  <si>
    <t xml:space="preserve">REGIONAL </t>
  </si>
  <si>
    <t>No de encuestas asiganadas</t>
  </si>
  <si>
    <t xml:space="preserve">FECHA DE ENTREGA DEL INFORME </t>
  </si>
  <si>
    <t xml:space="preserve"> La difusión de la Mesas Pública fue:</t>
  </si>
  <si>
    <t>Buena</t>
  </si>
  <si>
    <t>Adecuada</t>
  </si>
  <si>
    <t>Inadecuada</t>
  </si>
  <si>
    <t>Cómo se enteró  de la realización de esta Mesa Pública.</t>
  </si>
  <si>
    <t>Por aviso público</t>
  </si>
  <si>
    <t xml:space="preserve">Prensa, TV Radio </t>
  </si>
  <si>
    <t>Comunidad</t>
  </si>
  <si>
    <t>Boletín</t>
  </si>
  <si>
    <t>Página Web</t>
  </si>
  <si>
    <t>Invitación  directa</t>
  </si>
  <si>
    <t>Clara</t>
  </si>
  <si>
    <t>Confusa</t>
  </si>
  <si>
    <t xml:space="preserve">Igual </t>
  </si>
  <si>
    <t>Desigual</t>
  </si>
  <si>
    <t>La oportunidad de los asistentes inscritos para opinar durante la Mesa Pública  fue:</t>
  </si>
  <si>
    <t>Considera que su participación,  en la Mesa Pública organizada por el Centro Zonal del ICBF  fue:</t>
  </si>
  <si>
    <t>Cree que  la  Mesa Pública  le dio más claridad sobre la gestión del programa o servicio presentado.</t>
  </si>
  <si>
    <t xml:space="preserve">Considera que en el desarrollo de la Mesa Pública se abrieron  espacios de dialogo que facilitaron reflexiones y discusiones en torno a los temas tratados?  </t>
  </si>
  <si>
    <t xml:space="preserve">Se siente satisfecho con los compromisos  adquiridos en esta Mesa Pública, para mejorar y cualificar los servicios y programas brindados? </t>
  </si>
  <si>
    <t>La información  que brindó  el Centro Zonal, frente gestión, fue clara, suficiente, oportuna y fácil de entender?</t>
  </si>
  <si>
    <t>Si</t>
  </si>
  <si>
    <t>No</t>
  </si>
  <si>
    <t>La explicación inicial sobre el procedimiento de participación,  trasparencia institucional  y ley anticorrupción   en la Mesa Pública  fue</t>
  </si>
  <si>
    <t xml:space="preserve">Qué podríamos mejorar frente a la realización  de la Mesa Pública  y que aportes haría usted en torno a este proceso? </t>
  </si>
  <si>
    <t>Total de encuestas</t>
  </si>
  <si>
    <t>Tenida en cuenta</t>
  </si>
  <si>
    <t xml:space="preserve">No se tuvo en  cuenta </t>
  </si>
  <si>
    <t>CUNDINAMARCA</t>
  </si>
  <si>
    <t>RESPONSABLE: Tania Castañeda, Juleine Puentes</t>
  </si>
  <si>
    <t xml:space="preserve">El 85% de la población considera que la Mesa Pública llevada  a cabo durante el año 2017  en los municipios seleccionados estuvo bien organizada, el 14% considera que estuvo regularmente organizada y el 1% que estuvo mal organizada, es decir que,  en terminos generales las Mesas Públicas estan organizadas adecuadamente pero tienen aspectos por mejorar.   </t>
  </si>
  <si>
    <t xml:space="preserve">  El 88% de la población considera que la Mesa Pública llevada  a cabo durante el año 2017  en los municipios seleccionados tuvo buena difusión,  el 11% considera que la difusión fue adecuada, mientras que tan solo  el 1% de la población considera que tuvo una adecuada difusión, es decir que la difusión de las Mesas Públicas ha sido eficaz. </t>
  </si>
  <si>
    <t xml:space="preserve">Se evidencia que el 85% de los encuestados recibieron invitación directa a la Mesa Pública, es decir que es necesario hacer difusión de información por otros medios de comunicación para poder ampliar el rango de asistentes. </t>
  </si>
  <si>
    <t>El 95%  la población encuestada considera que la explicación inicial de las Mesas Públicas fue llevada a cabo con claridad.</t>
  </si>
  <si>
    <t xml:space="preserve">El 95% de  la población encuestada  considera que hay igualdad en la oportunidad de opinar durante la Mesa Pública. </t>
  </si>
  <si>
    <t xml:space="preserve">EL 92% de los participantes ratifican que su asistencia fue valorada y fuen tenida a consideración durante la Mesa Pública. 
</t>
  </si>
  <si>
    <t xml:space="preserve">El 95% de la población participante manifiesta que las temáticas abordadas en la Mesa Pública fueron de interés y además aportaron a su conocimiento en cuanto a la gestión y los servicios presentados.  </t>
  </si>
  <si>
    <t xml:space="preserve">Se facilitaron los espacios para el intercambio de información, opiniones e inquietudes  según  el 93% de población encuestada. </t>
  </si>
  <si>
    <t>El 98 % de la población encuestada considera que la información de la Mesa Pública fue clara, suficiente y oportuna.</t>
  </si>
  <si>
    <t xml:space="preserve">En general  el 98% de los asistentes se manifestó satisfacción con los compromisos que se acordaron con el fin de garantizar y cualificar la prestación de servicio público de Bienestar Familiar, dirigido a la protección integral de niños, niñas y adolescentes de la región. </t>
  </si>
  <si>
    <t>* Si bien,  el ICBF presenta los programas que implementa en marco de las Mesas Públicas, se deben mejorar los espacios para que la comunidad insida en la cualificación o adecuación de los servicios que presta el instituto a traves de experiencias y soluciones.   
* Hacer mayor divulgación de las Mesas Públicas para contar con la asistencia de todos los convocados y la comunidad en general. 
* Convocar a  las Mesas Públicas con mayor frecuencia y puntualidad.
* Contar con la asistencia del ICBF en las diferentes instancias de los municipios.</t>
  </si>
  <si>
    <t xml:space="preserve">OBSERVACIONES:  
Principalmente habría que mejorar o implementar nuevas formas de difusión de las Mesas Públicas, con el fin de que la asistencia sea del 100%. 
La preguntas deberían estar mejor redactadas para dar mas claridad al encuestado.         
</t>
  </si>
  <si>
    <t>POCENTAJE %</t>
  </si>
  <si>
    <t xml:space="preserve">NACIONAL </t>
  </si>
  <si>
    <t xml:space="preserve">ANALISIS CUANTITATIVO Y CUALITATIVO DE LAS ENCUESTAS  APLICADAS EN LAS MP DE LA REGIONAL META AÑO 2017 </t>
  </si>
  <si>
    <t>META</t>
  </si>
  <si>
    <t>No de encuestas asignadas</t>
  </si>
  <si>
    <t>RESPONSABLE: Claudia M. Ramírez de C. IP 850007</t>
  </si>
  <si>
    <t xml:space="preserve">No. DE LA PREGUNTA </t>
  </si>
  <si>
    <t>Valor en %</t>
  </si>
  <si>
    <t>Total # Encuestas</t>
  </si>
  <si>
    <t>Obs de las Preguntas NR</t>
  </si>
  <si>
    <t xml:space="preserve">Cree usted que la Mesa Pública   realizada por el ICBF fue: </t>
  </si>
  <si>
    <t>El 88% de las encuestas asignadas para análisis de la Regional Meta, respondieron que estuvo bien organizada la Mesa Pública objeto de evaluación; el 12% restante consideró que estuvo regularmente organizada, y es precisamentet la percepción de algunos de los asistentes a la MP del CZ 5 Puerto López, donde desafortunadamente hubo corte de energía durante el evento y no fue posible proyectar la presentación preparada ni contar con el sonido requerido</t>
  </si>
  <si>
    <t>No respondió</t>
  </si>
  <si>
    <t xml:space="preserve"> La difusión de la Mesa Pública fue:</t>
  </si>
  <si>
    <t>1 NR CZ 5</t>
  </si>
  <si>
    <r>
      <t>En cuanto a la difusión de las Mesas Públicas, el 76% respondió que fue</t>
    </r>
    <r>
      <rPr>
        <b/>
        <sz val="11"/>
        <color theme="1"/>
        <rFont val="Calibri"/>
        <family val="2"/>
        <scheme val="minor"/>
      </rPr>
      <t xml:space="preserve"> buena la difusión</t>
    </r>
    <r>
      <rPr>
        <sz val="11"/>
        <color theme="1"/>
        <rFont val="Calibri"/>
        <family val="2"/>
        <scheme val="minor"/>
      </rPr>
      <t xml:space="preserve">; el 20% de ellas respondió que fue </t>
    </r>
    <r>
      <rPr>
        <b/>
        <sz val="11"/>
        <color theme="1"/>
        <rFont val="Calibri"/>
        <family val="2"/>
        <scheme val="minor"/>
      </rPr>
      <t>adecuada</t>
    </r>
    <r>
      <rPr>
        <sz val="11"/>
        <color theme="1"/>
        <rFont val="Calibri"/>
        <family val="2"/>
        <scheme val="minor"/>
      </rPr>
      <t xml:space="preserve">, el 2% que fue </t>
    </r>
    <r>
      <rPr>
        <b/>
        <sz val="11"/>
        <color theme="1"/>
        <rFont val="Calibri"/>
        <family val="2"/>
        <scheme val="minor"/>
      </rPr>
      <t>inadecuada</t>
    </r>
    <r>
      <rPr>
        <sz val="11"/>
        <color theme="1"/>
        <rFont val="Calibri"/>
        <family val="2"/>
        <scheme val="minor"/>
      </rPr>
      <t xml:space="preserve"> la difusión  y el 2% asistente del CZ 5 Puerto López </t>
    </r>
    <r>
      <rPr>
        <b/>
        <sz val="11"/>
        <color theme="1"/>
        <rFont val="Calibri"/>
        <family val="2"/>
        <scheme val="minor"/>
      </rPr>
      <t>no marcó</t>
    </r>
    <r>
      <rPr>
        <sz val="11"/>
        <color theme="1"/>
        <rFont val="Calibri"/>
        <family val="2"/>
        <scheme val="minor"/>
      </rPr>
      <t xml:space="preserve"> ninguna de las opciones; recomiendan que para una próxima oportunidad se haga la difusión con mayor antelación al evento para poder programarse y asistir, dandosele la relevancia que amerita</t>
    </r>
  </si>
  <si>
    <r>
      <t>Del 100% de las encuestas asignadas y analizadas por la regional Meta, 78% de ellas marcaron que se enteraron de la realización de la Mesa Publica por</t>
    </r>
    <r>
      <rPr>
        <b/>
        <sz val="11"/>
        <color theme="1"/>
        <rFont val="Calibri"/>
        <family val="2"/>
        <scheme val="minor"/>
      </rPr>
      <t xml:space="preserve"> invitación directa</t>
    </r>
    <r>
      <rPr>
        <sz val="11"/>
        <color theme="1"/>
        <rFont val="Calibri"/>
        <family val="2"/>
        <scheme val="minor"/>
      </rPr>
      <t>, 14% de ellas por</t>
    </r>
    <r>
      <rPr>
        <b/>
        <sz val="11"/>
        <color theme="1"/>
        <rFont val="Calibri"/>
        <family val="2"/>
        <scheme val="minor"/>
      </rPr>
      <t xml:space="preserve"> aviso público</t>
    </r>
    <r>
      <rPr>
        <sz val="11"/>
        <color theme="1"/>
        <rFont val="Calibri"/>
        <family val="2"/>
        <scheme val="minor"/>
      </rPr>
      <t xml:space="preserve">, 4% por </t>
    </r>
    <r>
      <rPr>
        <b/>
        <sz val="11"/>
        <color theme="1"/>
        <rFont val="Calibri"/>
        <family val="2"/>
        <scheme val="minor"/>
      </rPr>
      <t>Boletín</t>
    </r>
    <r>
      <rPr>
        <sz val="11"/>
        <color theme="1"/>
        <rFont val="Calibri"/>
        <family val="2"/>
        <scheme val="minor"/>
      </rPr>
      <t xml:space="preserve">, 2% por la </t>
    </r>
    <r>
      <rPr>
        <b/>
        <sz val="11"/>
        <color theme="1"/>
        <rFont val="Calibri"/>
        <family val="2"/>
        <scheme val="minor"/>
      </rPr>
      <t>Comunidad</t>
    </r>
    <r>
      <rPr>
        <sz val="11"/>
        <color theme="1"/>
        <rFont val="Calibri"/>
        <family val="2"/>
        <scheme val="minor"/>
      </rPr>
      <t xml:space="preserve"> y 2% por la </t>
    </r>
    <r>
      <rPr>
        <b/>
        <sz val="11"/>
        <color theme="1"/>
        <rFont val="Calibri"/>
        <family val="2"/>
        <scheme val="minor"/>
      </rPr>
      <t>página web</t>
    </r>
    <r>
      <rPr>
        <sz val="11"/>
        <color theme="1"/>
        <rFont val="Calibri"/>
        <family val="2"/>
        <scheme val="minor"/>
      </rPr>
      <t>. De acuerdo con este análisis se recomienda que debe darse a conocer la importancia de participar en estos eventos que son tan beneficiosos para la comunidad en general y para fortalecer así mismo la calidad del servicio que se brinda en  los programas misionales del ICBF</t>
    </r>
  </si>
  <si>
    <r>
      <t xml:space="preserve">En cuanto a la explicación inicial sobre el procedimiento de participación, transparencia institucional y ley anticorrupción en la Mesa pública, en el 100% de las encuestas asignadas para analizar por la regional marcaron que </t>
    </r>
    <r>
      <rPr>
        <b/>
        <sz val="11"/>
        <color theme="1"/>
        <rFont val="Calibri"/>
        <family val="2"/>
        <scheme val="minor"/>
      </rPr>
      <t>hay claridad</t>
    </r>
    <r>
      <rPr>
        <sz val="11"/>
        <color theme="1"/>
        <rFont val="Calibri"/>
        <family val="2"/>
        <scheme val="minor"/>
      </rPr>
      <t xml:space="preserve"> en la información  suministrada</t>
    </r>
  </si>
  <si>
    <t>1 NR del CZ 1; 1 nr cz 3; 1 NR CZ 4; 4 NR CZ 5</t>
  </si>
  <si>
    <r>
      <t xml:space="preserve">Del 100%  de las encuestas asignadas, en cuanto a la oportunidad de los asistentes inscritos para opinar durante la Mesa Pública, el 86% considera que  fue </t>
    </r>
    <r>
      <rPr>
        <b/>
        <sz val="11"/>
        <color theme="1"/>
        <rFont val="Calibri"/>
        <family val="2"/>
        <scheme val="minor"/>
      </rPr>
      <t>igual la oportunidad</t>
    </r>
    <r>
      <rPr>
        <sz val="11"/>
        <color theme="1"/>
        <rFont val="Calibri"/>
        <family val="2"/>
        <scheme val="minor"/>
      </rPr>
      <t xml:space="preserve">, y  el 14% </t>
    </r>
    <r>
      <rPr>
        <b/>
        <sz val="11"/>
        <color theme="1"/>
        <rFont val="Calibri"/>
        <family val="2"/>
        <scheme val="minor"/>
      </rPr>
      <t>no respondió</t>
    </r>
    <r>
      <rPr>
        <sz val="11"/>
        <color theme="1"/>
        <rFont val="Calibri"/>
        <family val="2"/>
        <scheme val="minor"/>
      </rPr>
      <t xml:space="preserve"> ninguna de las opciones propuestas.  </t>
    </r>
  </si>
  <si>
    <t>1 nr CZ 3; 1 NR CZ 5</t>
  </si>
  <si>
    <r>
      <t xml:space="preserve">El 94% de los asistentes a las Mesas Públicas organizadas por los centros zonales del ICBF, considera que  fue tenida en cuenta su participación en este evento; el 2% opina que </t>
    </r>
    <r>
      <rPr>
        <b/>
        <sz val="11"/>
        <color theme="1"/>
        <rFont val="Calibri"/>
        <family val="2"/>
        <scheme val="minor"/>
      </rPr>
      <t>pasó desapercibida</t>
    </r>
    <r>
      <rPr>
        <sz val="11"/>
        <color theme="1"/>
        <rFont val="Calibri"/>
        <family val="2"/>
        <scheme val="minor"/>
      </rPr>
      <t xml:space="preserve"> y el 4% </t>
    </r>
    <r>
      <rPr>
        <b/>
        <sz val="11"/>
        <color theme="1"/>
        <rFont val="Calibri"/>
        <family val="2"/>
        <scheme val="minor"/>
      </rPr>
      <t>no marcó</t>
    </r>
    <r>
      <rPr>
        <sz val="11"/>
        <color theme="1"/>
        <rFont val="Calibri"/>
        <family val="2"/>
        <scheme val="minor"/>
      </rPr>
      <t xml:space="preserve"> ninguna de las opciones de respuesta. </t>
    </r>
  </si>
  <si>
    <t>No se tuvo en cuenta</t>
  </si>
  <si>
    <t>Pasó desapercibida</t>
  </si>
  <si>
    <t xml:space="preserve">1 NR CZ 3; </t>
  </si>
  <si>
    <r>
      <t xml:space="preserve">En cuanto a,  si cree que la Mesa Pública le dio más claridad sobre la gestión del programa o servicio presentado, el 96% respondió que </t>
    </r>
    <r>
      <rPr>
        <b/>
        <sz val="11"/>
        <color theme="1"/>
        <rFont val="Calibri"/>
        <family val="2"/>
        <scheme val="minor"/>
      </rPr>
      <t>Sí</t>
    </r>
    <r>
      <rPr>
        <sz val="11"/>
        <color theme="1"/>
        <rFont val="Calibri"/>
        <family val="2"/>
        <scheme val="minor"/>
      </rPr>
      <t xml:space="preserve"> les dio más claridad, el 2% respondió que </t>
    </r>
    <r>
      <rPr>
        <b/>
        <sz val="11"/>
        <color theme="1"/>
        <rFont val="Calibri"/>
        <family val="2"/>
        <scheme val="minor"/>
      </rPr>
      <t>No</t>
    </r>
    <r>
      <rPr>
        <sz val="11"/>
        <color theme="1"/>
        <rFont val="Calibri"/>
        <family val="2"/>
        <scheme val="minor"/>
      </rPr>
      <t xml:space="preserve">, y el 2% </t>
    </r>
    <r>
      <rPr>
        <b/>
        <sz val="11"/>
        <color theme="1"/>
        <rFont val="Calibri"/>
        <family val="2"/>
        <scheme val="minor"/>
      </rPr>
      <t>no marcó</t>
    </r>
    <r>
      <rPr>
        <sz val="11"/>
        <color theme="1"/>
        <rFont val="Calibri"/>
        <family val="2"/>
        <scheme val="minor"/>
      </rPr>
      <t xml:space="preserve"> ninguna de las opciones anteriores.</t>
    </r>
  </si>
  <si>
    <r>
      <t xml:space="preserve">Del 100%  de  las encuestas asignadas para analizar, el 98% respondió que </t>
    </r>
    <r>
      <rPr>
        <b/>
        <sz val="11"/>
        <color theme="1"/>
        <rFont val="Calibri"/>
        <family val="2"/>
        <scheme val="minor"/>
      </rPr>
      <t>Si</t>
    </r>
    <r>
      <rPr>
        <sz val="11"/>
        <color theme="1"/>
        <rFont val="Calibri"/>
        <family val="2"/>
        <scheme val="minor"/>
      </rPr>
      <t xml:space="preserve"> considera que en el desarrollo de las Mesas Públicas se abrieron espacios de diálogo que facilitaran reflexiones y discusiones en torno a los temas tratados; tan sólo el 2% respondió que </t>
    </r>
    <r>
      <rPr>
        <b/>
        <sz val="11"/>
        <color theme="1"/>
        <rFont val="Calibri"/>
        <family val="2"/>
        <scheme val="minor"/>
      </rPr>
      <t>No</t>
    </r>
    <r>
      <rPr>
        <sz val="11"/>
        <color theme="1"/>
        <rFont val="Calibri"/>
        <family val="2"/>
        <scheme val="minor"/>
      </rPr>
      <t xml:space="preserve"> fue así. </t>
    </r>
  </si>
  <si>
    <r>
      <t xml:space="preserve">En el 98% de las encuestas asignadas y analizadas considera que la información  que brindó  el Centro Zonal frente a la gestión, </t>
    </r>
    <r>
      <rPr>
        <b/>
        <sz val="11"/>
        <color theme="1"/>
        <rFont val="Calibri"/>
        <family val="2"/>
        <scheme val="minor"/>
      </rPr>
      <t>Si</t>
    </r>
    <r>
      <rPr>
        <sz val="11"/>
        <color theme="1"/>
        <rFont val="Calibri"/>
        <family val="2"/>
        <scheme val="minor"/>
      </rPr>
      <t xml:space="preserve"> fue clara, suficiente, oportuna y fácil de entender; por el contrario el 2% consideró que </t>
    </r>
    <r>
      <rPr>
        <b/>
        <sz val="11"/>
        <color theme="1"/>
        <rFont val="Calibri"/>
        <family val="2"/>
        <scheme val="minor"/>
      </rPr>
      <t>No</t>
    </r>
    <r>
      <rPr>
        <sz val="11"/>
        <color theme="1"/>
        <rFont val="Calibri"/>
        <family val="2"/>
        <scheme val="minor"/>
      </rPr>
      <t xml:space="preserve"> lo fue.</t>
    </r>
  </si>
  <si>
    <r>
      <t xml:space="preserve">En cuanto a la  satisfacción que sienten los asistentes frente a los compromisos  adquiridos en estas Mesas Públicas para mejorar y cualificar los servicios y programas brindados, el 98% considera que </t>
    </r>
    <r>
      <rPr>
        <b/>
        <sz val="11"/>
        <color theme="1"/>
        <rFont val="Calibri"/>
        <family val="2"/>
        <scheme val="minor"/>
      </rPr>
      <t>Si</t>
    </r>
    <r>
      <rPr>
        <sz val="11"/>
        <color theme="1"/>
        <rFont val="Calibri"/>
        <family val="2"/>
        <scheme val="minor"/>
      </rPr>
      <t xml:space="preserve"> se sienten satisfechos y el 2% </t>
    </r>
    <r>
      <rPr>
        <b/>
        <sz val="11"/>
        <color theme="1"/>
        <rFont val="Calibri"/>
        <family val="2"/>
        <scheme val="minor"/>
      </rPr>
      <t>No</t>
    </r>
    <r>
      <rPr>
        <sz val="11"/>
        <color theme="1"/>
        <rFont val="Calibri"/>
        <family val="2"/>
        <scheme val="minor"/>
      </rPr>
      <t xml:space="preserve"> lo consideran así. </t>
    </r>
  </si>
  <si>
    <t xml:space="preserve">CZ Vcio 1; 10 CZ 3 Granada; 10 CZ 4 Acacias; 10 CZ 5 Puerto López; 10 CZ Vcio 2 </t>
  </si>
  <si>
    <r>
      <rPr>
        <b/>
        <sz val="11"/>
        <color theme="1"/>
        <rFont val="Calibri"/>
        <family val="2"/>
        <scheme val="minor"/>
      </rPr>
      <t>CZ Villavicencio 1</t>
    </r>
    <r>
      <rPr>
        <sz val="11"/>
        <color theme="1"/>
        <rFont val="Calibri"/>
        <family val="2"/>
        <scheme val="minor"/>
      </rPr>
      <t xml:space="preserve"> Como consejero siempre me quedo con duda por los espacios como este programa para la comunidad. Para el próximo año esperamos que nos concerte ICBF para los comedores; Se debería hacer más veeduría al Operador de servicio Tekoa; Que deberían estar todas las personas que estan adscritas al ICBF, que reciben los beneficios del pueblo Mapiripan; Presencia obligatoria del señor Alcalde, Personería y Comisaría de Familia; </t>
    </r>
    <r>
      <rPr>
        <b/>
        <sz val="11"/>
        <color theme="1"/>
        <rFont val="Calibri"/>
        <family val="2"/>
        <scheme val="minor"/>
      </rPr>
      <t>CZ 3 Granada</t>
    </r>
    <r>
      <rPr>
        <sz val="11"/>
        <color theme="1"/>
        <rFont val="Calibri"/>
        <family val="2"/>
        <scheme val="minor"/>
      </rPr>
      <t xml:space="preserve"> Dar a conocer a la comunidad en general de la importancia que tiene estos espacios que nos traen los señores del ICBF; Que haya más cobertura y programas para la infancia y adolescencia, ya que sólo queda un Operador con 100 cupos;</t>
    </r>
    <r>
      <rPr>
        <b/>
        <sz val="11"/>
        <color theme="1"/>
        <rFont val="Calibri"/>
        <family val="2"/>
        <scheme val="minor"/>
      </rPr>
      <t xml:space="preserve"> CZ 4 Acacias</t>
    </r>
    <r>
      <rPr>
        <sz val="11"/>
        <color theme="1"/>
        <rFont val="Calibri"/>
        <family val="2"/>
        <scheme val="minor"/>
      </rPr>
      <t xml:space="preserve"> Que haya claridad y unificación entre la Nacional/Regional/Zonal en cuanto a estándares de supervisión y calificación de los programas; 
</t>
    </r>
    <r>
      <rPr>
        <b/>
        <sz val="11"/>
        <color theme="1"/>
        <rFont val="Calibri"/>
        <family val="2"/>
        <scheme val="minor"/>
      </rPr>
      <t>CZ 5 Puerto López</t>
    </r>
    <r>
      <rPr>
        <sz val="11"/>
        <color theme="1"/>
        <rFont val="Calibri"/>
        <family val="2"/>
        <scheme val="minor"/>
      </rPr>
      <t xml:space="preserve"> Se podría dar aviso para la próxima MP con más anterioridad. Fue una asamblea bien organizada con los profesionales que la organizaron; Más disciplina; Que frente a un suceso como el de hoy por falta de luz tuvieran un Plan B, para que den una mejor exposición del tema; Hacer un plan B en caso de irse la energía ya que esto puede causar que no se lleve a cabo las cosas bien; Que cada una de las personas que integran la MP hagan sus aportes  de acuerdo a su funcion; Agradecerles por preocuparse por nuestros hijos; </t>
    </r>
    <r>
      <rPr>
        <b/>
        <sz val="11"/>
        <color theme="1"/>
        <rFont val="Calibri"/>
        <family val="2"/>
        <scheme val="minor"/>
      </rPr>
      <t>CZ Villavicencio 2</t>
    </r>
    <r>
      <rPr>
        <sz val="11"/>
        <color theme="1"/>
        <rFont val="Calibri"/>
        <family val="2"/>
        <scheme val="minor"/>
      </rPr>
      <t xml:space="preserve"> Lugar muy distante; Realizar más publicidad; Que se cumplan los compromisos y se sigan propiciando estos espacios</t>
    </r>
  </si>
  <si>
    <t xml:space="preserve">OBSERVACIONES: Con el fin de abarcar las 50 encuestas asignadas a la Regional Meta para realizar un análisis cuantitativo y cualitativo, se tomaron aleatoriamente 10  de cada una de las Mesas Públicas realizadas en los 5 CZ de la Regional Meta (Vcio 1, Vcio 2, Granada, Acacias, Puerto López), las cuales nos permitieron conocer la percepción de la comunidad frente a la organización de los eventos, la asertividad en la modalidad de convocatoria, calidad y claridad de la informacion suministrada,  efectividad y transparencia de la gestión,  esperando poder con los resultados, aplicar los correctivos necesarios y brindar en la siguiente versión, unos eventos con mayor nivel de exigencia y excelencia para beneficio de todos. 
Como aporte para mejorar este proceso durante la vigencia 2018, consideramos que las encuestas iniciales que se aplican a la comunidad para poder identificar las temáticas a tratar en cada Mesa Pública, deberían direccionarlas mejor en los formatos diseñados desde la Sede, lo cual permita una fácil tabulación y selección de las temáticas, toda vez que la comunidad al marca varias al tiempo las cuales son muy dispersas, hacen compleja la tarea así como el diligenciamiento de los informes de presentacion para cada evento. Igualmente los tiempos  y modalidades para las convocatorias, deben ser más amplios con el fin de que asista mayor número de personas y no se pierda todo este esfuerzo por mostrar a la comunidad los resultados de la gestion del ICBF. Es importante  que los responsables de hacer las presentaciones de la gestión realizada por los Programas misionales brindados por los CZ ante la comunidad, manejen la información con seguridad, pongan orden desde el comienzo de cada evento estableciendo las reglas de juego durante el mismo, y manejen el auditorio con autoridad  para evitar indisciplina entre los asistentes. </t>
  </si>
  <si>
    <t>VICHADA</t>
  </si>
  <si>
    <t>01 DE FEBRERO DE 2018</t>
  </si>
  <si>
    <t>RESPONSABLE: MARGARITA GUERRA</t>
  </si>
  <si>
    <t>TOTAL DE ENCUESTAS: 10</t>
  </si>
  <si>
    <t>De total de la muestra nueve consideran que la mesa publica fue bien organizada, una persona no contesto la encuesta</t>
  </si>
  <si>
    <t>Mal organizada</t>
  </si>
  <si>
    <t>No contesto</t>
  </si>
  <si>
    <t>RESPUESTA</t>
  </si>
  <si>
    <t>De total de la muestra ocho consideran que la difucion de la  mesa publica fue buena, una persona no contesto la encuesta</t>
  </si>
  <si>
    <t xml:space="preserve">TOTAL DE ENCUESTAS: 10 </t>
  </si>
  <si>
    <t>La grafica evidencia  que nueve personas se enteraron por invitacion directa y una por aviso publico</t>
  </si>
  <si>
    <t>TOTAL DE ENCUESTAS:10</t>
  </si>
  <si>
    <t>Nueve personas del total de la muestra consideran que la explicacion inicial sobre el procedimiento de participación fue clara, una persona no contesto esta pregunta de la encuesta.</t>
  </si>
  <si>
    <t>De la muestra ocho participantes consideran que la oportunidad para opinar durante la mesa fue igual, dos personas no contestaron esta pregunta.</t>
  </si>
  <si>
    <t>Ocho personas consideran que su participación en la mesa publica organizada por el ICBF fue buena, dos personas no contestaron esa pregunta.</t>
  </si>
  <si>
    <t>Nueve personas del total de la muestra consideran que la mesa publica le dio mas claridad sobre la gestión del p´rograma o servicio presentado, una persona no contesto esta pregunta de la encuesta.</t>
  </si>
  <si>
    <t>Nuene personas consideran que en el desarrollo de la mesa publica se abrieron espacios de dialogo, discusiones en torno a los temas tratados, una persona no contesto la pregunta.</t>
  </si>
  <si>
    <t>Nueve personas consideran que informacion brindada en la mesa publica fue clara, una persona no contesto la pregunta.</t>
  </si>
  <si>
    <t xml:space="preserve">No </t>
  </si>
  <si>
    <t>8 personas se sienten satisfecha con los compromisos adquiridos en la mesa publica, para  mejorar y cualificar los servicios y programas brindados, dos personas no contetaron la encuesta.</t>
  </si>
  <si>
    <t>Es una solicitud de la comunidad  que las mesas publicas  se realicen en el area rural                                                                                                                                                                                                                                                                                                                                        Se hace necesario que se asignen mas recursos desde el nivel nacional, con el fin de que se pueda realizar por lo menos una mesa publica en cada municipio del departamento.</t>
  </si>
  <si>
    <t>OBSERVACIONES: En relación con el diligenciamiento del formato,  se incluyo en algunas respuesta la casilla no contesto.</t>
  </si>
  <si>
    <t xml:space="preserve">No contesto </t>
  </si>
  <si>
    <t xml:space="preserve">TOTAL DE ENCUESTAS POR PREGUNTA </t>
  </si>
  <si>
    <t xml:space="preserve"> TOTAL DE ENCUESTAS POR REGIONAL </t>
  </si>
  <si>
    <t xml:space="preserve">AMAZONAS </t>
  </si>
  <si>
    <t>ANTIOQUIA</t>
  </si>
  <si>
    <t>ARAUCA</t>
  </si>
  <si>
    <t>ATLÁNTICO</t>
  </si>
  <si>
    <t>BOGOTA</t>
  </si>
  <si>
    <t>BOLÍVAR</t>
  </si>
  <si>
    <t>BOYACÁ</t>
  </si>
  <si>
    <t>CALDAS</t>
  </si>
  <si>
    <t>CAQUETÁ</t>
  </si>
  <si>
    <t>CASANARE</t>
  </si>
  <si>
    <t>CAUCA</t>
  </si>
  <si>
    <t>CESAR</t>
  </si>
  <si>
    <t>CHOCO</t>
  </si>
  <si>
    <t>CÓRDOBA</t>
  </si>
  <si>
    <t>GUAINIA</t>
  </si>
  <si>
    <t>GUAVIARE</t>
  </si>
  <si>
    <t>HUILA</t>
  </si>
  <si>
    <t>LA GUAJIRA</t>
  </si>
  <si>
    <t>MAGDALENA</t>
  </si>
  <si>
    <t>NARIÑO</t>
  </si>
  <si>
    <t>NORTE SANTANDER</t>
  </si>
  <si>
    <t>PUTUMAYO</t>
  </si>
  <si>
    <t>QUINDÍO</t>
  </si>
  <si>
    <t>RISARALDA</t>
  </si>
  <si>
    <t>SAN ANDRÉS</t>
  </si>
  <si>
    <t>SANTANDER</t>
  </si>
  <si>
    <t>SUCRE</t>
  </si>
  <si>
    <t>TOLIMA</t>
  </si>
  <si>
    <t>VALLE</t>
  </si>
  <si>
    <t>VAUPES</t>
  </si>
  <si>
    <t xml:space="preserve">NIVEL NACIONAL </t>
  </si>
  <si>
    <t xml:space="preserve">INFORME CONSOLIDADO 2017 </t>
  </si>
  <si>
    <t>RESPONSABLE: GUILLERMO ANTONIO QUICENO FERNANDEZ
CEL: 3008103768</t>
  </si>
  <si>
    <t>Se reciben felicitaciones para los Coordinadores Zonales frente a la excelente realización de las mesas de trabajo</t>
  </si>
  <si>
    <t>Se realiza reconocimineto por la buena Difusión y convocatoria de cada una de las mesas spúblicas, el 100% de las muestras seleccionadas se registraron que la Difusión fue buena</t>
  </si>
  <si>
    <t>VER GRAFICA PREGUNTA 3</t>
  </si>
  <si>
    <t>el 91% de las personas encuestadas manifesto que se entero de la mesa publica por invitación directa</t>
  </si>
  <si>
    <t>VER GRAFICA PREGUNTA 4</t>
  </si>
  <si>
    <t>el 100% de las personas manifiesta que fue entendible el tema socializado frente a la Ley anticorrupción.</t>
  </si>
  <si>
    <t>VER GRAFICA PREGUNTA 5</t>
  </si>
  <si>
    <t>las encuetas tomadas como muetsran indican que fue tenida en ecuenta su opinion e intervenvió en las mesas Publicas</t>
  </si>
  <si>
    <t>VER GRAFICA PREGUNTA 6</t>
  </si>
  <si>
    <t>el 100% de los asistente a las mesas publicas manifiesta que su participació en la mesa pública fue Buena</t>
  </si>
  <si>
    <t>VER GRAFICA PREGUNTA 7</t>
  </si>
  <si>
    <t>Efectivamente la realización de las mesas publicas, brinda mayor claridad sobre la gestion y los programas que ofrece el ICBF en cada uno de los Centros Zonales y Su area de Influencia</t>
  </si>
  <si>
    <t>VER GRAFICA PREGUNTA 8</t>
  </si>
  <si>
    <t>El 100% de las personas manifiestan que estos espacios de dialogo entre el ICBF, los agentes del SNBF y la comunidad permiten brindar respuesta oportuna frente a las inquietudes que se tienen frente a la prestacion de los servicio y el portafolio de los mismos al igual que la inversion presupuestal en cada uno de ellos</t>
  </si>
  <si>
    <t>VER GRAFICA PREGUNTA 9</t>
  </si>
  <si>
    <t>Las presentaciones del portafolio de servicios y el tema principal de las mesas al igual que la respuestas a inquietudes fue clara, oportuna y entendible.</t>
  </si>
  <si>
    <t>Se solicita que se realice seguimiento a los compromisos fijadso en las mesas Publicas al igual que la ampliacion de cobertura en laa tencion en los servicios de Generaciones con Bienesatar, Familias con Bienestar</t>
  </si>
  <si>
    <t xml:space="preserve">1. Como Regional, solicitamos que los recursos para la logistica y organización de estos espacios, se trasladen a la Regional y no sean asignados a un operador Nacional, con el fin de realizar una mejor distribución del Recurso con valores mas economicos y control de los mismos.
2. Dentro de las solicitudes con mayor demanada es la ampliacion de cobertura en los servicios de Niñez y adolescencia, pero en vez de ampliarlos, lamentablemente los reducen, no es posible que como ICBF quedemos bien si la Sede Nacional no asigna mas recursos para ampliación de cobertura en la prestacion de los servicios.
3. El tiempo asignado para la realización de la mesa sea mas amplio, 4 horas no son suficientes.
4. Incrementar la participacion de mas entidades contratadas con el ICBF par la realización de mas actos culturales.
5. Iniciar a la hora establecida.
6. Se requiere mayor participacio de los usuarios de los programas, mayor participación de la comunidad.
7. Que se sigan realizando estos eventos para que cada dia se conozca la función del ICBF y los progrmas a que hace parte.
8.  Tener en cuenta la ampliacion de la ciudad y las necesidades de la comunidad para ampliacion de la atención, nos sentimos desprotegidos por el ICBF.
</t>
  </si>
  <si>
    <r>
      <rPr>
        <b/>
        <sz val="11"/>
        <color theme="1"/>
        <rFont val="Calibri"/>
        <family val="2"/>
        <scheme val="minor"/>
      </rPr>
      <t>OBSERVACIONES:</t>
    </r>
    <r>
      <rPr>
        <sz val="11"/>
        <color theme="1"/>
        <rFont val="Calibri"/>
        <family val="2"/>
        <scheme val="minor"/>
      </rPr>
      <t xml:space="preserve"> Los recursos asignados son insuficientes para relizar una muy buena convocatoria.
                                     Siempre se solicita ampliacion de cupos para el servicio de GENERACIONES CON BIENESTAR pero nunca los asignan por parte de la Sede Nacional
                                     Que se incluyan todas las necesidades de los niños y las niñas en los HCB.
                                     </t>
    </r>
  </si>
  <si>
    <t>Total de encuestas de la  pregunta  1</t>
  </si>
  <si>
    <t>Total de encuestas de la  pregunta  2</t>
  </si>
  <si>
    <t>Total de encuestas de la  pregunta  4</t>
  </si>
  <si>
    <t>Total de encuestas de la  pregunta 3</t>
  </si>
  <si>
    <t>Total de encuestas de la  pregunta  5</t>
  </si>
  <si>
    <t>Total de encuestas de la  pregunta  6</t>
  </si>
  <si>
    <t>Total de encuestas de la  pregunta  8</t>
  </si>
  <si>
    <t>Total de encuestas de la  pregunta  7</t>
  </si>
  <si>
    <t>Total de encuestas de la  pregunta  10</t>
  </si>
  <si>
    <t>Total de encuestas de la  pregunta  9</t>
  </si>
  <si>
    <t>RESPONSABLE: Adelina Jimenez López , ext: 870001
Claudia Beatriz Pipicano , Ext: 870020</t>
  </si>
  <si>
    <t xml:space="preserve">De las 40 encuestas asignadas a la Regional para análisis ; el 88% manifestaron que las Mesas públicas  realizadas  estuvieron bien organizadas.  El 10%  registraron como regularmente organizada, estas calificaciones se concentraron en la mesa publica de Centro zonal Puerto Asis . </t>
  </si>
  <si>
    <t xml:space="preserve">Se observa que 36 encuestas contienen respuesta para  esta pregunta, de las cuales el 75% consideraron que la difusion  de la mesa pública fue buena.  Dos asistentes de las mesas públicas de  Centro zonal Puerto Asís y Centro zonal Mocoa calificaron la difusión de la mesa pública como inadecuada.   </t>
  </si>
  <si>
    <t xml:space="preserve">El 58% de las respuestas registradas en las encuestas asignadas para análisis reportan que se enteraron de la realización de la mesa pública por invitación directa.  En 8 encuestas que corresponden al 20% registraron que  a través de aviso público se enteraron de la mesa pública.  7 encuestas que corresponden al 18%  muestran que a través de prensa, tV o radio conocieron de la mesa publica, esto se observó en los Centros zonales de Sibundoy y Mocoa </t>
  </si>
  <si>
    <t xml:space="preserve"> </t>
  </si>
  <si>
    <t xml:space="preserve">En el 95% de las encuestas analizadas se observa que  fue Clara la explicación  inicial  sobre el procedimiento de participación , transparencia institucional y Ley anticorrupción. Se registraron 2 calificaciones de confusa en la mesa Pública realizada en Centro Zonal Puerto Asís. </t>
  </si>
  <si>
    <t xml:space="preserve">De las 40 encuestas asignadas para análisis solo 34 registran respuesta a esta pregunta. El 97.06%  percibió que  fue igual la  oportunidad  de los asistentes inscritos para opinar. Solo 1 encuesta registra que no fue igual la oportunidad , esto se dio en una encuesta de la Mesa  Pública de Centro zonal Puerto Asís. </t>
  </si>
  <si>
    <t xml:space="preserve">De las 40 encuestas asignadas para analizar , 38 registraron respuesta a esta pregunta, de las cuales el 92% manifiesta que su participación fue tenida en cuenta  en la Mesa Pública y el 3% correspondiente a 1 encuesta consideró que no se tuvo en cuenta, esta respuesta se presentó en Centro zonal Hormiga. </t>
  </si>
  <si>
    <t>Paso desapercibida</t>
  </si>
  <si>
    <t xml:space="preserve">En el 95% de las encuestas analizadas se observa que  Si se considera  que la Mesa Pública le dio más claridad sobre la gestión del programa o servicio presentado. El 5% correspondiente  a 2 encuestas se registró que No tuvo más claridad, esto se presentó en Centro zonal La Hormiga. </t>
  </si>
  <si>
    <t xml:space="preserve">En el 93% de las encuestas analizadas se observa que  Si se considera  que  en el desarrollo de la Mesa Pública se abrieron espacios de diálogo . El 8% correspondiente  a 3 encuestas se registró que No  se consideró que  se abrieron espacios para el diálogo, esto se presentó en Centro zonal La Hormiga, Puerto Asís y  Sibundoy. </t>
  </si>
  <si>
    <t xml:space="preserve">En el 93% de las encuestas analizadas se observa que  Si  se brindó  información  clara, suficiente y oportuna . El 8% correspondiente  a 3 encuestas se registró que No  se  brindó información  clara, suficiente,  oportuna y facil de entender por parte del Centro zonal,  esto se presentó en Centro zonal La Hormiga  y  Sibundoy. </t>
  </si>
  <si>
    <t xml:space="preserve">En el 95% de las encuestas analizadas se observa que  Si se sienten satisfechos con los compromisos adquiridos. El 5% correspondiente  a 2 encuestas se registró que No se encuentran satisfechas con los compromisos adquiridos para  mejorar y cualificar los servicios  y programas brindados. . </t>
  </si>
  <si>
    <t xml:space="preserve">Lograr mayor participación de padres y madres cabeza de hogar.  Felicitaciones por el excelente trabajo, que estos espacios se sigan realizando. Abrir espacios de participación colectiva  frente a las acciones, programas del ICBF.   Mayor control sobre la información que se da. Mejorar instalaciones y sonido del evento.  Más presentaciones de los usuarios y niños frente a cosas lúdicas, cuentos, dramatizaciones etc.  Convocar a las reunios para asi mismo estar informado. Considero que todo ha sido claro, lo único es que desarrollen con éxito todo lo que han propuesto. Todo esta muy bien, no hay nada para mejorar. Respetuosamente se solicita mayor organización, espacios de concretación de tareas y roles con tiempo, tener en cuenta a los niños, actividades que los incluyan, tener en cuenta el refrigerio. Realizar la convocatoria con tiempo a los operadores.  Más publicidad sobre la mesa pública para que el municipio este enterado. Separar el espacio cultural de los niños.  Promover más la participación de los asistentes y la hora de inicio puntual para permitir que las personas que vinieron desde lejos tengan una buena participación.  Buscar los medios para que las autoridades competentes hagan presencia  en la mesa pública ya que es de interes para todos. Mayor participación de las autoridades competentes que tienen que ver con los programas de Primera Infancia ( alcaldia, policia, ejercito). Que la mesa pública se realice fin de semana porque muchos laboramos e interfieren en el horario. Que el evento se realice en un lugar más amplio donde se pueda realizar, visualizar más los puntos realizados por las modalidades. </t>
  </si>
  <si>
    <t xml:space="preserve">OBSERVACIONES:  Continuar con la dinamica presentada el año pasado, se cuenta con el apoyo del enlace de la Regional para los informes y el seguimiento a los compromisos adquiridos. </t>
  </si>
  <si>
    <t>ATLANTICO</t>
  </si>
  <si>
    <t>RESPONSABLE:  YAMILE CAMPBELL ESCORCIA</t>
  </si>
  <si>
    <t>ANALISIS CUALITATIVO</t>
  </si>
  <si>
    <t xml:space="preserve">Para la mayoría de los ciudadanos, las Mesas Públicas realizadas por el ICBF están bien organizadas, es decir, cumplen el atributo de calidad de organización.   Lo anterior refleja el resultado de la planificación que se siguió antes, durante y después del proceso. </t>
  </si>
  <si>
    <t xml:space="preserve">Los ciudadanos valoraron en un alto porcentaje la difusión de las Mesas Públicas con el 88%, criterio de calidad que le permite a la entidad conocer los canales de comunicación pertinentes para la promoción y divulgación de la transparencia institucional, las estrategias anticorrupción y el derecho a la participación ciudadana.  
</t>
  </si>
  <si>
    <t>Si bien el 86% de los ciudadanos se enteraron de las Mesas Públicas por invitación directa de los Centros Zonales, este resultado indica la oportunidad de mejora que tiene la entidad de incentivar las nuevas tecnologías de apoyo (informática, comunicaciones, redes sociales, etc) para aumentar la participación de los ciudadanos, recomendación que surgió en las evaluaciones finales de los eventos.</t>
  </si>
  <si>
    <t>Para casi el 100% de los ciudanos, fue claro el objetivo de la Mesa Pública, lo que reafirma que esta estrategia es fundamental para hacer visible la gestión pública y permitir la participación activa de la ciudadanía en la toma de decisiones, su acceso a la información, a los trámites y servicios</t>
  </si>
  <si>
    <t xml:space="preserve">En las Mesas Públicas se propiciaron espacios de diálogo y participación garantizando oportunidad e igualdad a los ciudadanos para expresar sus opiniones, según se evidencia en los resultados de las encuestas </t>
  </si>
  <si>
    <t>En concepto de la mayoría de los asistentes (97%), las Mesas Públicas posibilitan la discusión crítica y propositiva sobre el servicio público de bienestar familiar, por lo que considera que su participación fue buena.</t>
  </si>
  <si>
    <t xml:space="preserve">El lenguaje claro y la información de fácil acceso a la ciudadanía son variables que contribuyen a tener una mayor claridad sobre los programas y servicios del instituto, según opinó el 99% de los participantes en las Mesas Públicas.
</t>
  </si>
  <si>
    <t xml:space="preserve">La mayoría de los ciudadanos consideran que las Mesas Públicas son los espacios ideales para evaluar, corregir y presentar alternativas de solución y cualificación del servicio público de bienestar familiar, abordar y reflexionar los temas de interés común de la sociedad, especialmente la protección integral de los niños, niñas, adolescentes y el fortalecimiento de las familias.
</t>
  </si>
  <si>
    <t xml:space="preserve">Para los ciudadanos encuestados, la información suministrada sobre la gestión fue clara, oportuna y completa, lo que reafirma el propósito de la entidad de hacer más visible y fácil de manejar la información institucional como un elemento estructural en la construcción de una entidad transparente y que lucha contra la corrupción.
</t>
  </si>
  <si>
    <t>Los resultados indican un alto nivel de satisfacción de los ciudadanos por los compromisos adquiridos en las Mesas Públicas, que significan que sus opiniones fueron tenidas en cuenta y le permiten al Instituto  tomar decisiones, hacer seguimiento, mejorar procesos y cualificar servicios.</t>
  </si>
  <si>
    <t xml:space="preserve">*Realizar mesas públicas con más frecuencia, logrando mayor participación de padres de familia, niños, niñas y adolescentes.
*Generar actividades de impacto a través de estrategias de comunicación para la divulgación de los programas del ICBF, las rutas de atención y prevención de las problemáticas de maltrato, abuso y embarazo en adolescentes.
*Mayor presencia del ICBF en las comunidades con acciones directas como conversatorios, talleres y charlas
*Fortalecer escuelas para las familias en los programas de primera infancia.
*Vincular a salud, educación y sector privado en prevención y atenciómn del maltrato y abuso sexual infantil.
 </t>
  </si>
  <si>
    <r>
      <rPr>
        <b/>
        <sz val="11"/>
        <color theme="1"/>
        <rFont val="Calibri"/>
        <family val="2"/>
        <scheme val="minor"/>
      </rPr>
      <t xml:space="preserve">OBSERVACIONES:  </t>
    </r>
    <r>
      <rPr>
        <sz val="11"/>
        <color theme="1"/>
        <rFont val="Calibri"/>
        <family val="2"/>
        <scheme val="minor"/>
      </rPr>
      <t xml:space="preserve">
En el 2017 se realizaron 8 eventos de mesas públicas y rendición de cuentas en el marco de la Estrategia Transparencia, Participación y Buen Gobierno, en las que se abordaron las temáticas de maltrato infantil, violencia sexual y embarazo en adolescente, además los programas de primera infancia Centros de Desarrollo Infantil y Hogares Comunitarios.  
Se aplicaron en total 242 encuestas de evaluación de las Mesas Públicas, de las cuales el 34% corresponden al Centro Zonal Suroccidente, el 23% Baranoa, el 14% Hipódromo, el 10% Sabanagrande, el 7% Sabanalarga y Suroriente, respectivamente, y el 5% Norte Centro Histórico. 
En el ejercicio de participación, los ciudadanos solicitan del ICBF mayor información sobre los servicios de la institución en prevención y protección en las localidades del Distrito, garantizar la atención diferencial en los CDI, realizar análisis de las causas del maltrato infantil en el municipio de Sabanalarga para articular las acciones con el ente territorial y generar mayor impacto en las políticas públicas, implementar estrategias de prevención del abuso sexual en los sectores que presentan altos índices de denuncias e intensificar las acciones de prevención del embarazo temprano en el municipio de Campo de la Cruz.</t>
    </r>
  </si>
  <si>
    <t>ANALISIS CUANTITATIVO Y CUALITATIVO DE LAS ENCUESTAS  APLICADAS EN LAS MP AÑO 2017  REGIONAL QUINDÍO</t>
  </si>
  <si>
    <t>No. de encuestas asignadas</t>
  </si>
  <si>
    <t>RESPONSABLE: LILIANA OCAMPO SEPULVEDA - GLORIA YANEIDA COLLAZOS G. EXT 610024/612000</t>
  </si>
  <si>
    <t xml:space="preserve">Cree usted que las Mesas Públicas   realizadas por el ICBF fue: </t>
  </si>
  <si>
    <t xml:space="preserve">El consolidado Regional de las encuestas realizadas a 67 participantes de las Mesas Públicas durante el mes de agosto de 2017, permite evidenciar que un 93% de los mismos consideró que la Mesa realizada fue bien organizada. El porcentaje de Regular se presentó en su mayoria (4)  en el CZ Armenia Sur. </t>
  </si>
  <si>
    <t>Mal  organizada</t>
  </si>
  <si>
    <t>La difusión de la Mesas Pública fue:</t>
  </si>
  <si>
    <t>El 70 % de las personas respondieron que la Mesa Pública fue Buena. En el rango de Adecuada (28%), fue el CZ  Calarcá el que obtuvo el mayor porcentaje en este rango (9 participantes).</t>
  </si>
  <si>
    <t>No responde</t>
  </si>
  <si>
    <t>El 72% de los participantes se enteró por Invitación Directa, el 15% por aviso público, no respondió este punto en la encuesta 1 persona. El boletin, y los avisos por Prensa, radio y TV, no fueron registrados por ningún participante.</t>
  </si>
  <si>
    <t>Para el 96% de los participantes a las Mesa Públicas la explicación sobre el procedimiento de participación, transparencia institucional y Ley Anticorrupción fue clara. No respondío un participante.</t>
  </si>
  <si>
    <t>El 91% de los participantes se sintió en igualdad de condiciones para opinar en las Mesas Públicas. El 7% no respondió la pregunta.</t>
  </si>
  <si>
    <t xml:space="preserve">El 91% de los participantes sintió que su participación fue tenida en cuenta. El 4% no respondío la pregunta, se presento esta situación en la Mesa Pública del CZ Armenia Norte, al igual que los participantes que respondieron que pasó desapercibida su participación (2) </t>
  </si>
  <si>
    <t>Paso desapercibido</t>
  </si>
  <si>
    <t>El 91% de los participantes consideró que la Mesa Pública le dio mas información del programa o servicio prestado, el 5 % expreso que no  y el 4% no respondió la pregunta, encontrándose las 3 personas que no respondieron, en la Mesa Pública realizada por el CZ Armenia Norte.</t>
  </si>
  <si>
    <t>El 90 % de los participantes consideró que en el desarrollo de las Mesas públicas se abrieron espacios que facilitaron reflexiones y discusiones en torno a los temas tratados. El 6 % respondió que no, respuestas repartidas en la 3 Mesas, la de mayor incidencia ( 2 respuestas)  se encontraban en laMesa Pública de Armenia Sur. 3 Personas no respondieron la pregunta y corresponden a la Mesa Pública de Armenia Norte.</t>
  </si>
  <si>
    <t>La información  que brindó  el Centro Zonal, frente a la gestión, fue clara, suficiente, oportuna y fácil de entender?</t>
  </si>
  <si>
    <t>El 93% de los participantes a las Mesa Públicas contesto afirmativamente frente a que la información que brindó cada uno de los Centros Zonales, sobre la gestión fue clara , suficiente, oportuna y fácil de entender. El 4% no respondio la pregunta y fueron participantes de la Mesa Pública de Armenia Norte. Los dos participantes que respondieron negativamente fueron de las mesas de CZ Armenia Norte y CZ Calarcá.</t>
  </si>
  <si>
    <t>El 91% de los participantes manifesto su satisfacción por los compromisos pactados en las tres Mesas Públicas. El 6% que no respondió la pregunta pertenecieron a la Mesa Pública de CZ Armenia Norte y el 3% (2 participantes) fueron de CZ Armenia Sur y Calarcá.</t>
  </si>
  <si>
    <t>El 60 % de los participantes no realizó sugerencias en las encuestas. El 10 % felicitaron al ICBF por la realización de las mesas con expresiones como buena, excelente, bendiciones. El 7% de los participantes se quejo por la falta de puntualidad, situación presentada en las dos mesas de los CZ Armenia Norte y Sur. Con 4% solicitan hacer talleres de sensibilización, también el 4% sugiere Incluir más actores: Madres sustitutas, Comunitarias, Padres de familia. Temas como, Más difusión, tratar otros temas importantes cuentan con el 3% cada uno.</t>
  </si>
  <si>
    <t>OBSERVACIONES: En términos generales las Mesas Públicas realizadas en el departamento del Quindío, cumplieron con las expectativas propuestas. Es importante tener en cuenta para las próximas realizar más difusión de las mismas, es evidente que los anuncios en radio, prensa y TV, así como la página WEB y el boletín no fueron efectivos. Otro punto delicado es la falta de puntualidad en el inicio de las Mesas Públicas. 
Se destaca que la falta de respuestas se presentó especialmente en el Centro Zonal Armenia Norte.</t>
  </si>
  <si>
    <t>VALLE DEL CAUCA</t>
  </si>
  <si>
    <t>RESPONSABLE: Lina María Velasco Medina  Ext. 260015</t>
  </si>
  <si>
    <t>Según se puede visualizar, la percepción de los asistentes es muy positiva en cuanto a la organización de las Mesas Públicas, presentándose una evaluación de "bien organizada" en el 93%  de las encuestas.</t>
  </si>
  <si>
    <t>Encontramos que el 100% de los asistentes a la mesas públicas evaluaron en un rango "Buena-adecuada"  la difusión de las mismas.</t>
  </si>
  <si>
    <t>Cómo se enteró  de la realización de esta Mesa Pública:</t>
  </si>
  <si>
    <t>Los encuestados manifestaron como principal medio para enterarse de las mesas públicas fue la "invitación directa" en un  78%, seguido por "aviso público y comunidad" cada una con un 8% de participación. 
El medio menos utilizado "prensa, TV Radio, con un 1%.</t>
  </si>
  <si>
    <t>La explicación inicial sobre el procedimiento de participación,  trasparencia institucional  y ley anticorrupción   en la Mesa Pública  fue:</t>
  </si>
  <si>
    <t>De las encuestas en que se dio repuesta a esta pregunta (136), el 99% consideró como "clara" la explicación inicial sobre el procedimiento de participación,  trasparencia institucional  y ley anticorrupción.</t>
  </si>
  <si>
    <t>El 100% de los encuestados que dieron respuesta a esta pregunta, consideraron que todos los asistentes inscritos contó con la misma ("igual") oportunidad para opinar.</t>
  </si>
  <si>
    <t xml:space="preserve">En el 98% de las encuestas evaluadas, se consideró que fueron tenidos en cuenta en el desarrollo de  la mesa pública.
3 encuestados consideraron que pasaron desapercibidos. </t>
  </si>
  <si>
    <t>pasó desapercibida</t>
  </si>
  <si>
    <t>Los encuestados consideran que la mesa pública a la que asistieron les brindó mayor claridad sobre la gestión del programa o servicio objeto de la MP, como se puede observa en el resultado del 99% de las encuestas.</t>
  </si>
  <si>
    <t xml:space="preserve">Según la percepción de los asistentes encuestados, las mesas públicas sirvieron como espacio de discusión y reflexión en torno a los temas objetivo de la mesa, representado en el 96% de encuetados que respondieron "si" a esta pregunta.
</t>
  </si>
  <si>
    <t>De los 139 encuestados que dieron respuesta a esta pregunta, el 96% (134) consideró que la información fue clara, suficiente, oportuna y fácil de entender.</t>
  </si>
  <si>
    <t>En un 98% los encuestados objeto de la muestra (que dieron respuesta a la pregunta) se encontraron satisfechos con los compromisos  adquiridos en esta Mesa Pública, para mejorar y cualificar los servicios y programas.</t>
  </si>
  <si>
    <t>1.Mayor participación de diferentes actores y lideres comunitarios del sector
2.Horario y fecha mas flexible para que las personas puedan participar mas personas
3.Que los compromisos adquiridos se les haga seguimiento,  sean gestionados, hasta lograr el cumplimiento y no solo queden en el aire
4.Mejorar el lugar de la reunión buscando que tengan mejor ventilación
5.Realizar escuela de padres para que no se pierda el trabajo realizado con los niños
6.Facilitar el entendimiento a los mas pequeños de lo que se quiere hacer  y personas a las cuales no entienden de ciertos temas
7.Tener mayor cobertura en la zona rural , mi aporte seria buscar el sitio y realizar la convocatoria
8. Se podría convocar y tener mas intervenciones de cada programa referente a estas mesas publicas
9.Generar mas participación por parte de los actores beneficiarios y comunidad en general para escuchar sus opiniones y necesidades 
10.Involucrar a las demás entidades de SNBF para dar información de la comunidad , de los procesos, que promueve el municipio .
11. Que se trabaje mas tiempo para poder analizar mejor los problemas
12.Realizar una invitación mas amplia a la comunidad
13.Intervenir mas a la gobernación central para poder satisfacer muchas de las necesidades que se requieran
14.Que estas reuniones sean mas frecuentes con los padres del CDI
15.Realizarlas constantemente para aprender del tema
16.Que puedan llegar a los barrios y hablar con las juntas de acción comunal
17. Mas publicidad para que la comunidad se entere
18.Enviar invitaciones con mas tiempo 
19.las invitaciones deben ser mas amplias , pues no solo los beneficiarios de los programas deben conocer lo que se hace sino las demás entidades policia,bomberos,personal municipal.
20.Capacitacion en las rutas de atención a la población
21. Adecuar con anterioridad las herramientas dispuestas para facilitar la comunicación y el objeto de la actividad
22. Retro alimentación de las personas profesionales a partir de sus experiencias en el campo</t>
  </si>
  <si>
    <t>OBSERVACIONES: A partir de las retroalimentaciones de los encuestados frente a "Qué podríamos mejorar frente a la realización  de la Mesa Pública", se puede observar un interés en que estos espacios puedan ser mas frecuentes, que las convocatorias sean más amplias y con mayor cobertura en los diferentes grupos de interés.</t>
  </si>
  <si>
    <t>RESPONSABLE: REFERENTE REGIONAL SNBF</t>
  </si>
  <si>
    <t>De las 40 encuestas seleccionadas,  el 100% de los participantes a estos eventos cree que las mesas publicas estuvieron bien organizadas</t>
  </si>
  <si>
    <t>De las cuarenta encuestas de evaluación aplicadas el 65 % afirmo que la difusión de la mesa publica fue buena y un 35 % la considero adecuada.</t>
  </si>
  <si>
    <t>la mayoria de los asistentes (72,5%) a los eventos recibio  invitacion directa, solo 8 se enteraron por carteleras y avisos ubicados en sitios publicos de alta concurrencia (alcaldia, comisarias) y tres les informaron vecinos de la comunidad.</t>
  </si>
  <si>
    <t>De las encuestas de evaluación aplicadas el 100% de los participantes afirma que la explicación inicial sobre el procedimiento de participación, transparencia institucional, y la ley anticorrupción en la Mesa Publica fue clara.</t>
  </si>
  <si>
    <t>De las encuestas aplicadas el 100% de los participantes reiteran que la oportunidad de los asistentes inscritos para opinar durante la mesa publica fue igual.</t>
  </si>
  <si>
    <t>De las  encuestas aplicadas el 90% considera que su participación en las Mesas Publicas organizada por los Centros Zonales fue tenida en cuenta y un 10 % considero que paso desapercibida.</t>
  </si>
  <si>
    <t>La explicacion suministrada fue de facil comprension para todos los asistentes, les brindo claridad acerca de los programas y servicios.</t>
  </si>
  <si>
    <t>De las encuestas aplicadas el 92.5% se sientio satisfecho con los compromisos adquiridos en estos eventos de mesas publicas, para mejorar y cualificar los servicios y programas brindados; el  7.5 % no se sientio satisfecho.</t>
  </si>
  <si>
    <t xml:space="preserve">En el total  de las encuestas las personas consideraron que la informacion fue clara, oportuna y de facil comprension. </t>
  </si>
  <si>
    <t>El 90% de las encuestas seleccionadas mostraron un nivel de satisfaccion por lo compromisos adquiridos en los eventos; solo e 10% considero que no, esto se entiende ya que los temas abordados son de soluciones complejas como por ejemplo el abordaje de la violencia sexual tematica tratada en el CZ Codazzi.</t>
  </si>
  <si>
    <t xml:space="preserve">1. Evidenciar en el acta que se organizó un equipo de trabajo para la realización de la MP                                                                                                                                                     2. Previa a la Mesa Pública coordinar la participación de los niños, niñas y adolescentes, utilizando estrategias sugeridas en la Caja de herramientas, las cuales permiten  conocer su percepción frente a la temática a tratar, los Guardianes del Tesoro del programa Generaciones con Bienestar, pueden  fortalecer el control social.                                                                                                                                                                                                                                                                                                                              3. Presentar las metas sociales en forma detallada para que la comunidad conozca ampliamente lo que necesita saber de cada servicio.                                                                                     4. Inscribir la MP en el Aula Virtual de Transparencia.                                                                                                                                                                                                                              5. Mejorar las estrategias de comunicación, para que se vinculen más padres de familia.                                                                                                                                                                                                                                                                    6.   Hacer devolución de la información a través de carteleras, redes sociales  u otro medio que se considere pueda llegar fácilmente a la población                               7. Entregar al finalizar la sesión el formato de consultas o peticiones para quienes lo consideren pertinente.                            </t>
  </si>
  <si>
    <t>OBSERVACIONES:</t>
  </si>
  <si>
    <t xml:space="preserve">TOLIMA </t>
  </si>
  <si>
    <t xml:space="preserve">RESPONSABLE:FRANCOISE VARON BOLIVAR </t>
  </si>
  <si>
    <t xml:space="preserve"> De la  muestra seleccionada  100 encuestas  aplicadas se puede observar que  epl 97%  de participantes a las mesas  consideraron que  las mesas publicas estuvieron bien organziadas . El 3%  de los participantes  marcaron que  estuvo regularmente organizada la mesa </t>
  </si>
  <si>
    <t>De la  muestra seleccionada  100 encuestas se puede observar que  el  80%  de los participantes a  las mesas  publicas  consideran que  la  difusion de   la misma fue  buena  , un 20 % Cconsidera que  fue adecuada la organización .</t>
  </si>
  <si>
    <t>De la  muestra seleccionada  100 encuestas se puede observar que  el 79%  de los particpantes a a las mesas publicas se enentraran  de la ralizacion de  las mesas  por invitacion directa,  el 13% por aviso publico, el 6%  por la comunidad, el 1% por Boletin, 1% pagina web . De la  muestra seleccionada  100 encuestas se puede observar que</t>
  </si>
  <si>
    <t>De la  muestra seleccionada  100 encuestas se puede observar que el 90%  de los participantes a  las mesas publicas  consideran que   la explicacion inicial  sobre el procedimiento de participacion, transparencia  institucionla  y ley anticorrupcion  en la mesa fue  clara ,y un 10 % delas encuetas tiomadasne la muentra no  marcaron .</t>
  </si>
  <si>
    <t xml:space="preserve">no marcaron 10 </t>
  </si>
  <si>
    <t xml:space="preserve">De la  muestra seleccionada  100 encuestas se puede observar que   el 100%  de los participantes de la mesas  publicas consideraron que  la oportunidad de  los asistentes isnscritos  para  opinar  durante la mesa fue igual. </t>
  </si>
  <si>
    <t>Considera que su participación  en la Mesa Pública organizada por el Centro Zonal del ICBF  fue:</t>
  </si>
  <si>
    <t xml:space="preserve">Tenida en cuenta </t>
  </si>
  <si>
    <t xml:space="preserve">De la  muestra seleccionada  100 encuestas se puede observar  que  el 99% de los participantes de las mesas  consideraron que  su partiicpacion  en  la mesa fue  tenida en cuenta  y 1%  considero que  paso desapercibida. </t>
  </si>
  <si>
    <t xml:space="preserve">No se  tuvo en  cuenta </t>
  </si>
  <si>
    <t xml:space="preserve">Paso desapercibida </t>
  </si>
  <si>
    <t>De la  muestra seleccionada  100 encuestas se puede observar  que  el 100% de los participantes  en las mesas  creen  que laas mesas dieron claridad  sobre la gestion  del programa  o serivcio presentado .</t>
  </si>
  <si>
    <t>De la  muestra seleccionada  100 encuestas se puede observar que el 100% de los particpantes de las mesas  consieraron  que  el desarrollo de las mesas   abrieron espacios  de  dialogo que facilitaron refelexiones y  discusiones  en torno a los temas  tratados.</t>
  </si>
  <si>
    <t>De la  muestra seleccionada  100 encuestas se puede observar que  el 100%  de los aprticipantes a las mesas consideraron que  la informacion que brindo el centro zonal frente a al gestion, fue clara , suficicente, oportuna y facil  de entender.</t>
  </si>
  <si>
    <t>De la  muestra seleccionada  100 encuestas se puede observar  que el 100 % de los participantes a las mesas publicas  expresaron que  se sienten satisfechos  con los compromisos adquiridos en las mesas publicas , para mejorar  y cualificar  los servicios y programas  brindados.</t>
  </si>
  <si>
    <t xml:space="preserve">Considero que  las directrices  hicieron mas donamicas  la realziacion de las mesas , sin  embargo  flata mayor compromiso de los entidades del SNBF  en la particpacion de las mismas, pese  a que las invitaciones se hacen con oportunidad  en muy baj a la participacion de las entidades territoriales , debe desde la alta gerencia  presionar mas pra que los referentes del SNBF  apoyen mas  dicho proceso. </t>
  </si>
  <si>
    <t xml:space="preserve">OBSERVACIONES:La regional Tolima cumplio con el 100% de la realizacion de las mesas publicas ,  en donde los partipacinten se mostraron   satisfechos con  este proceso por que les ermitio de  manera  clara conocer muchos de los programas del ICBF  en terrirorio </t>
  </si>
  <si>
    <t>AMAZONAS</t>
  </si>
  <si>
    <t>RESPONSABLE: JENNIPHER LICETH TOBO RINCON EXT 893035</t>
  </si>
  <si>
    <t>La persepcion de la poblacion que asistió a la mesa pública es que fue muy bien planeada por parte del CZ Leticia (según la muestra de 10 encuestas)</t>
  </si>
  <si>
    <t>La persepcion de la poblacion que asistió a la mesa pública es la difisión de la realizacion de la mesa pública fue buena y adecuada (según la muestra de 10 encuestas)</t>
  </si>
  <si>
    <t>El 90% de la población participante se enteró de la realización del evento por inviatación directa y el 10% por bolentin de acuerdo al muestreo tomado (10 encuestas)</t>
  </si>
  <si>
    <t>El 90% de la población participante cree que la explicacion inicial dada sobre  el procedimiento de participación,  trasparencia institucional  y ley anticorrupción   en la Mesa Pública  fue clara (según la muestra de 10 encuestas)</t>
  </si>
  <si>
    <t>Según la percepción de los asistente a la mesa pública en un 71% opinan que la oportunidad de opinar en la mesa pública fue igual para todos</t>
  </si>
  <si>
    <t xml:space="preserve">Tenida en cuenta  </t>
  </si>
  <si>
    <t>Según la percepción de los asistente a la mesa pública en un 100% opinan que su participación en la mesa pública fuen tenida en cuenta(según la muestra de 10 encuestas)</t>
  </si>
  <si>
    <t>Según la percepción de los asistente a la mesa pública en un 100% opinan que en la mesa pública se dio claridad sobre la gestión del servicio prestado (según la muestra de 10 encuestas)</t>
  </si>
  <si>
    <t>Según la percepción de los asistente a la mesa pública en un 90% opinan que en la mesa pública se abrieron espacion para el dialogo que facilitaron reflexiones y discusiones en torno a los temas tratados (según la muestra de 10 encuestas)</t>
  </si>
  <si>
    <t>Según la percepción de los asistente a la mesa pública en un 100% opinan quela informacion brindada por el centro zonal frente a la gestión fue clara, suficiente, oportuna y facil de entender (según la muestra de 10 encuestas)</t>
  </si>
  <si>
    <t>Según la percepción de los asistente a la mesa pública en un 100% opinan que se siente satisfecho con los compromisos  adquiridos en esta Mesa Pública, para mejorar y cualificar los servicios y programas brindados (según la muestra de 10 encuestas)</t>
  </si>
  <si>
    <t>RESPONSABLE: Jaime Medina Guarnizo, 816027</t>
  </si>
  <si>
    <t>Se logró organizar muy bien las 4 mesas públicas, pero es necesario aumentar el recurso para la parte logística y lograr la satisfacción de todos los asistentes.</t>
  </si>
  <si>
    <t xml:space="preserve">La difusión de las mesas públicas se realizó principalmente  por medio de invitación directa, carteleras y perifoneo y se logró una importante participación. </t>
  </si>
  <si>
    <t>La invitación directa y el aviso publica a través del perifoneo, son las estrategias para informar de la realización de las mesas públicas, no se utiliza los medios de comunicación por el costo.</t>
  </si>
  <si>
    <t>Se utilizaron las presentaciones de la caja de herramientas y se explicó muy bien estos temas.</t>
  </si>
  <si>
    <t>La participación de los asistentes es lo fundamental en las mesas públicas, por eso en la agenda había un espacio para todos los que quisieran participar.</t>
  </si>
  <si>
    <t>Todos los participantes tenían la oportunidad de participar y opinar en el desarrollo de la Mesa Publica.</t>
  </si>
  <si>
    <t>Teniendo en cuenta el tema que la ciudadanía eligió a través de las encuetas, se aplicó la plantilla de la caja de herramienta y se hizo una presentación ejecutiva del temas elegido, con oportunidad de preguntar sobre lo que no entendieran.</t>
  </si>
  <si>
    <t>todos los asistentes se les informo las metodologías que estaban diseñadas para que pudieran participar y se les tuviera en cuenta su opinión.</t>
  </si>
  <si>
    <t>Se presentó la gestión que realizaba el centro zonal en el tema seleccionado a través de las encuestas, de forma clara , sencilla y entendible.</t>
  </si>
  <si>
    <t>Se promovió un dialogo con la comunidad y todas las inquietudes que tenían la comunidad se les explicaban en el desarrollo de la mesa y algunas de esas inquietudes se transformaban en compromisos, para lograr una mejor gestión por parte del ICBF y satisfacción de los asistentes.</t>
  </si>
  <si>
    <t xml:space="preserve">1. Nada
2. Seria bueno hacer las mesas publicas en los colegios.
3. La atencion en el Centro Zonal ante una violencia infantil o abuso.
4. Buscar una estrategia para que los padres asistentes puedan estar mas atentos durante la realizacion de la mesa publica debido a que vienen acompañados de los niños. solicitar el apoyo del personal de los diferentes programas.
5. felicitar a los organizadores, eñ espacio fue adecuado y toda la tematica fue bien comprensible.
6. excelente evento.
7. El tema fue claro, se felicita por la buena informacion y organizacion.
8. Que fueran mas puntuales, dependiendo de las personas invitadas deberian obtener mas sillas, hubo personas de pie; refrigerio mas grande.
9. Excelente el desarrollo de la mesa publica, muy clara la informacion.
10. Mi aporte seria participar mas en el tema.
11. Felicitaciones por la actividad realizada.
12. Que para una proxima mesa el edpacio fuera mas amplio; que la exposicion de los temas no sea tan catedratica, que sea mas dinamica.
13. Los felicito por el evento.
14. La invitacion a adolescentes, para que sepan como deben actuar a la informacion sobre violacion o confianza.
15. Estuvo muy bueno, nos deja cosas muy claras y nos ayuda a abrir los ojos frente a muchos problemas.
16. El aporte que haria seria que al presentarse un caso de abuso sexual, procurar ser mas rapidos en atender el caso.
1. Buena organizacion.
2. Excente la metodologia, de pronto buscar mas comodidad en el espacio donde se desarrolle el evento (aire o ventiladores) y adecuar un lugar anexo para niños donde puedan estar mas tranquilos y puedan permitir un buen desarrollo del evento.
3. Creo importante que se distribuya en fisico el informe contable.
4. Socializar a travez de medios de comunicacion las buenas acciones realizadas por el ICBF.
1. Reuniones periódicas con el ICBF, para discutir desde el ejercicio profesional; como se avanza de manera objetiva en las diferentes actividades que se realizan. 
2. Tener espacios definidos para la participación de los NNA ya que vienen con los padres y el tiempo es largo y se cansan y no dejan prestar atención a los padres de familia. 
3. Hablar más cuando se hace una diapositiva con claridad para que las personas que están presentes puedan entender mejor hacerca con lo que se hace y dice, más clara con expresiones que están al frente de las personas. 
4. Para la próxima tener un poco de organización con menores de edad. 
5. Considero que el lugar (Auditorio). 
6. Buena la actividad ya que permite develar los compromisos que se han adquirido en pro de las familias del municipio. 
7. Tener puntualidad al iniciar la actividad. Que exista un compromiso por parte de los que tienen obligación con los recursos de la niñez y adolescencia y Flia., puesto que existe mucha ausencia. 
8. Que haya más compromisos de los asistentes, ya que se van antes de terminar el evento. 
9. Sigan así y mejorar cada vez más, para tener un buen servicio. 
10. Tener en cuenta y mejorar más al maltrato a los niños el apoyo que hasta ahora recibimos. 
11. Eso está bien. 
12. Debería contar con la participación de los diferentes entes territoriales. Debe ser articulado. 
 </t>
  </si>
  <si>
    <t xml:space="preserve">BOGOTA </t>
  </si>
  <si>
    <t xml:space="preserve">RESPONSABLE:PLANEACION Y SISTEMAS REGIONAL BOGOTA </t>
  </si>
  <si>
    <t>PREGUNTA</t>
  </si>
  <si>
    <t>TOTALES</t>
  </si>
  <si>
    <t xml:space="preserve">1.   Cree usted que la Mesas Públicas realizada por el ICBF fue: </t>
  </si>
  <si>
    <t>Analisis : Se indica que el 95.80% de los participantes de las mesas públicas realizadas en la regional Bogotá en el año 2017 determinaron   que estuvieron bien organizadas. solo el 4.11% respondió que, aunque estuvieron bien organizadas, les falto concretar pequeños detalles para su excelente ejecución en los Centros  Zonales (suba, bosa, Fontibón)</t>
  </si>
  <si>
    <t xml:space="preserve">PREGUNTA </t>
  </si>
  <si>
    <t xml:space="preserve">TOTALES </t>
  </si>
  <si>
    <t>Tenida en Cuenta</t>
  </si>
  <si>
    <t>2.   La difusión de la Mesas Pública fue:</t>
  </si>
  <si>
    <t xml:space="preserve">Paso despercibida </t>
  </si>
  <si>
    <t xml:space="preserve">Analisis: El 87.05 de los participantes determino que la  difusión de la realización de las Mesas Públicas, fue buena; Solo el 12.94% las catalogo como adecuadas, concluyendo que se logro el resultado esperado </t>
  </si>
  <si>
    <t xml:space="preserve">RESPUESTAS </t>
  </si>
  <si>
    <t>3.   Cómo se enteró de la realización de esta Mesa Pública.</t>
  </si>
  <si>
    <t xml:space="preserve">Comunidad  </t>
  </si>
  <si>
    <t xml:space="preserve">• Mejorar los espacios para que la comunidad incida en la cualificación o adecuación de los servicios que presta el instituto a través de experiencias y soluciones.   
• Generar nuevas estrategias de divulgación de las Mesas Públicas para contar con la asistencia de todos los convocados y la comunidad en general con el fin de que la asistencia sea del 100%..  
• Revisión de los formatos de las encuestas para las consultas ciudadanas.
• Revisión de los tiempos para las convocatorias para la participación en las MP..
• Garantizar que desde la Sede Nacional se de respuestas a las inquietudes de las comunidades cuando estas tengan que ver con temas de políticas y ampliación de coberturas.
• Revisar y mirar la posibilidad que los recursos para la logística y organización de estos espacios, se trasladen a la Regional y no sean asignados a un operador Nacional, con el fin de realizar una mejor distribución del Recurso con valores más económicos y control de los mismos.
• Generar estrategias para Incrementar la participación de más entidades contratadas con el ICBF en este proceso.
• Promover desde los Equipos Zonales mayor rigurosidad en el manejo de los tiempos de las mesas públicas, promuevan la puntualidad y participación ciudadana.  
• Garantizar que se siga realizando estos eventos para que se conozca la función del ICBF y los programas. 
</t>
  </si>
  <si>
    <t xml:space="preserve">Boletín  </t>
  </si>
  <si>
    <t xml:space="preserve">OBSERVACIONES:Principalmente habría que mejorar o implementar nuevas formas de difusión de las Mesas Públicas, con el fin de que la asistencia sea del 100%. 
Las preguntas de la encuesta de Temas Ciudadanos deberían estar mejor planteadas para dar más claridad al encuestado. Ya que     
resulta eligiendo varios temas y no se puede identificar uno en particular muchas veces.
garantizar que quienes tengan la responsabilidad en el manejo de la información de las mesas publicas tengan claridad y conocimiento de este proceso.
</t>
  </si>
  <si>
    <t xml:space="preserve">Página Web  </t>
  </si>
  <si>
    <t xml:space="preserve">Análisis:  el 88.23% los participantes de las Mesas Públicas de la Regional Bogotá se enteraron por invitación directa., sin embargo, cabe resaltar que el 5,29% de la ciudadanía está revisando las redes sociales y consultando la página web del ICBF, sin dejar de resaltar que en un 4.099 la comunidad misma está pendiente de difundir la realización de estos eventos de participación y transparencia ciudadana    </t>
  </si>
  <si>
    <t>4.   La explicación inicial sobre el procedimiento de participación,  trasparencia institucional  y ley anticorrupción en la Mesa Pública  fue:</t>
  </si>
  <si>
    <t xml:space="preserve">Análisis: un logro importante de las mesas públicas de la regional Bogotá fue la metodología adoptada por cada una de ellas,según el tema a desarrollar, logrando que la explicación inicial sobre la importancia de la transparencia institucional fuera entendido por el 98,82 de los participantes,. solo el 1,17% (2) asistentes indicaron confusión. </t>
  </si>
  <si>
    <t>TOTAL</t>
  </si>
  <si>
    <t>5.   La oportunidad de los asistentes inscritos para opinar durante la Mesa Pública fue:</t>
  </si>
  <si>
    <t>Igual</t>
  </si>
  <si>
    <t xml:space="preserve">Desigual  </t>
  </si>
  <si>
    <t xml:space="preserve">Análisis: debido a la metodología implementada en estos espacios se logró la participación del 99.9 % de asistentes opinando sobre los temas tratados </t>
  </si>
  <si>
    <t xml:space="preserve">PREGUNTAS </t>
  </si>
  <si>
    <t>6.   Considera que su participación, en la Mesa Pública organizada por el Centro Zonal del ICBF fue:</t>
  </si>
  <si>
    <t xml:space="preserve">Análisis : por la dinámica de desarrollo de los temas tratados y de la agenda misma ,se logró el  100 % de la participación ciudadana al   ser tenida en cuenta  en el evento.
</t>
  </si>
  <si>
    <t>7.   Cree que la Mesa Pública le dio más claridad sobre la gestión del programa o servicio presentado.</t>
  </si>
  <si>
    <t xml:space="preserve">Si  </t>
  </si>
  <si>
    <t xml:space="preserve">Análisis: los temas tratados en las Mesas Públicas de la Regional Bogotá fueron decididos por la misma comunidad mediante la realización de encuestas por lo tanto el 100% de los participantes estuvieron de acuerdo en que estos espacios si son importantes para revisar, conocer entender y esclarecer sobre los diferentes servicios que el ICBF ofrece a los Niños, Niñas, Adolescentes y familias y como se puede acceder a ellos. </t>
  </si>
  <si>
    <t xml:space="preserve">8.   Considera que en el desarrollo de la Mesa Pública se abrieron  espacios de dialogo que facilitaron reflexiones y discusiones en torno a los temas tratados?  </t>
  </si>
  <si>
    <t>Análisis: como se enuncio anteriormente la misma metodología del desarrollo de las Mesas Públicas de la Regional Bogotá logro que el 99,41% de los asistentes participaran activamente dando cumplimiento a la participación ciudadana y la transparencia, mediante espacios de dialogo y reflexión en torno a los servicios prestados y los temas escogidos por ellos mismos</t>
  </si>
  <si>
    <t xml:space="preserve">Análisis:  la información dada sobre la gestión del centro zonal, fue clara, oportuna y ágil, por lo que  el 100% de los participantes,  entendieron todo el desarrollo de la mesas públicas . 
</t>
  </si>
  <si>
    <t>Análisis: en cuanto a los compromisos y preguntas que surgieron en el espacio dado para estos temas se dio respuesta inmediata a la comunidad, quedando satisfecha con las explicaciones a las preguntas y los acuerdos o compromisos que se adquirieron en ellas; se realizaron 73 compromisos los cuales todos se resolvieron en el mismo año 2017 dando así respuestas a los solicitado por la comunidad en las Mesas Públicas de la Regional Bogotá 2017.</t>
  </si>
  <si>
    <t>No de encuestas asignadas: 110</t>
  </si>
  <si>
    <t>RESPONSABLE: Olga Lucia Castro H. - Ref. SNBF.</t>
  </si>
  <si>
    <t>Teniendo en cuenta la muestra aleatoria (con preguntas respondidas), el 96% de las Mesas Públicas fueron bien organizadas, con una planeación adecuada y oportuna, evidenciado por la mayoría de asistentes que aprobaron con un alto porcentaje la organización y la logística de las mismas; solamente en el municipio de Puerto Boyacá, se presentó inconformismo de algunos participantes, en la medida que se sintieron incomodos porque los refrigerios no alcanzaron, debido a que asistieron 120 personas y solamente se ofrecieron 50 refrigerios, lo cual les pareció falta de organización, aunque en realidad se habían solicitado los 120.        
El 4% de los participantes opinaron que la Mesa Pública estuvo regularmente organizada, aunque es un porcentaje bajo y poco significativo se debe tener en cuenta esta observación con el fin de corregir algunos errores en su programación y desarrollo.</t>
  </si>
  <si>
    <t>De acuerdo a las respuestas y comentarios de los asistentes, el 76% evaluó que se realizó una buena difusión del evento y el 20% consideraron que fue adecuada, siendo una mínima parte, el 4% que la consideró inadecuada.  A nivel general la difusión de las Mesas Públicas fue buena debido a que la convocatoria  se hizo  por diferentes medios, a través del Portal del ICBF, por correo electrónico institucional, mediante oficios y en algunos municipios por medio de la oficina de prensa de cada alcaldía                    
Para el caso de Tunja, de las 10 encuestas seleccionadas; cuatro personas manifestaron ser inadecuada, no por el desarrollo y contenido de la mesa; sino  por la premura del tiempo en que fueron invitadas, y en Soatá, la asistencia no fue la que se esperaba.</t>
  </si>
  <si>
    <t>Según los resultados de las encuestas aleatorias, el medio por el que se enteró la  mayoría de la población sobre la realización de las Mesas Públicas fue la invitación directa con el 79%, representando una buena estrategia para garantizar la asistencia de la comunidad a estos eventos, el restante 21% se enteraron por otros medios como aviso público, página web, comunidad y prensa, tv y radio.    
Para la realización de todas las mesas se realizó una buena difusión, por lo que tuvo gran acogida por parte del público en general, aun así, se recomienda  fortalecer los demás canales de difusión con el fin de que toda la población se entere.</t>
  </si>
  <si>
    <t>Según los resultados que arroja la muestra de las encuestas, se evidencia que la explicación inicial para el desarrollo de las Mesas Públicas hubo claridad sobre el procedimiento de participación, trasparencia institucional  y ley anticorrupción, manifestado por el 98% de los participantes.   
La información brindada fue clara, lo que indica que las estrategias de comunicación, lenguaje y audiovisuales fueron acordes al público participante, sintiéndose satisfechos con la metodología utilizada.</t>
  </si>
  <si>
    <t>De acuerdo a los resultados, un gran porcentaje representado en el 95% tuvieron la oportunidad de opinar durante el desarrollo de la Mesa Pública, lo que indica que los asistentes se sintieron tenidos en cuenta y escuchados en sus opiniones, lo que genera un clima de confianza y seguridad al momento de dar sus apreciaciones sobre las temáticas desarrolladas, permitiendo mayores aportes y reflexión durante el proceso.                                                       
El restante 5%, aunque no es representativo, se debe tener en cuenta para futuras Mesas Públicas con el fin de brindar las mismas oportunidades de opinión a todos los asistentes.</t>
  </si>
  <si>
    <t xml:space="preserve">Según las encuestas analizadas, el 97% de los participantes  consideraron que su participación fue tenida en cuenta, lo cual indica que fueron escuchados al momento de hacer preguntas, tuvieron la oportunidad de opinar y fueron aclaradas sus dudas y resueltas sus inquietudes en el transcurso del evento, por lo que consideraron que su participación fue importante y de gran aporte para el evento. 
El 3% respondió que su participación no se tuvo en cuenta, lo que llama la atención, para que en próximas Mesas Públicas se promueva insistentemente que todos los asistentes tengan la misma oportunidad de participar.
</t>
  </si>
  <si>
    <t>No se tuvo en Cuenta</t>
  </si>
  <si>
    <t xml:space="preserve">El resultado de las encuestas indican que la intervención del ICBF en la explicación de los temas presentados sobre gestión del programa o servicio presentado se realizó con claridad, utilizando un lenguaje adecuado, claro, con ayudas audiovisuales y el espacio físico donde se realizó la actividad fue bueno, logrando el objetivo de dar a conocer y evaluar el desempeño de los programas.  </t>
  </si>
  <si>
    <t>Según los resultados de la muestra aleatoria de las encuestas, el 100% de los participantes manifestaron que los espacios de diálogo dispuestos fueron adecuados, sin embargo, la comunidad reclama más compromiso por parte de los entes territoriales, comisarías y personerías municipales y expresaron la necesidad de crear mecanismos de persuasión para que los representantes de las diferentes entidades asistan hasta el final de las Mesas Públicas.</t>
  </si>
  <si>
    <t xml:space="preserve">Según las encuestas consideradas, el 98% de los participantes que asistieron a las Mesas Públicas expresaron que la información que brindaron los centros zonales frente a la gestión realizada en los diferentes temas tratados en las mesas públicas fue adecuada, suficiente, oportuna y clara de entender, cumpliendo con las expectativas.
Sin embargo un  2% de las encuestas, indica que hay que mejorar en este tema, ya que la información no fue clara, suficiente, oportuna y clara de entender.
</t>
  </si>
  <si>
    <t>Se evidencia en las encuestas analizadas que el 96% de los asistentes se sintieron satisfechos con los compromisos adquiridos en las Mesas Públicas, en la medida que se construyen conjuntamente y siempre con la intención de mejorar y cualificar el servicio.
Por otra parte, el 4% de las encuestas manifestaron que no se sintieron satisfechos con los compromisos, por lo cual, se le debe prestar mayor atención a este aspecto.</t>
  </si>
  <si>
    <t xml:space="preserve">Se observa que se cumplió con las condiciones exigidas para la realización de las Mesas Públicas, generando impacto en cuanto al desarrollo del evento, la calidad y claridad de la información trasmitida, solicitaron mayor compromiso, participación y vinculación de otras entidades en el desarrollo de programas sociales, que complementan los programas ofrecidos por el ICBF y con presencia hasta el final del evento.  
Sugieren hacerse en los distintos municipios que conforman los centros zonales y con mayor participación de los niños, niñas, adolescentes y jóvenes. Desde los Centros Zonales, apoyar más en la parte técnica y asesoría a las Comisarías. 
Se requiere mayor difusión por otros medios de comunicación sobre la realización de  estos eventos, ya que se evidenció que la mayoría de participantes asistieron por invitación directa.  
A nivel general se concluye que con la realización de las Mesas Públicas se evidenció un alto grado de satisfacción al desarrollarse este tipo de actividades. </t>
  </si>
  <si>
    <t>OBSERVACIONES</t>
  </si>
  <si>
    <t>Los Centros Zonales de Togüí y Puerto Boyacá refieren inconvenientes con el suministro de refrigerios, el primero porque requiere que se entreguen con el número solicitado y oportunamente en el sitio de reunión y el segundo porque dieron un número bastante inferior al solicitado.
Buscar mecanismos que involucren a todos los actores para que participen activamente en el evento de mesa pública, para escuchar las ponencias y realizar análisis, debates y propuestas de los servicios prestados por ICBF en el ámbito local, procurando su mejora continua.
Como experiencia exitosa se muestra en el Centro Zonal de Duitama, que instaló un punto de PQRS en el auditorio de la Cámara de Comercio, lugar donde se realizó la Mesa Pública, respecto de los programas de primera infancia en el municipio de Duitama, atendido por la Profesional de Atención al Ciudadano, que permitió ingresar a la base de datos las peticiones y sugerencias, asignarles SIM y en el marco de la Mesa Pública se fueron resolviendo la mayoría de sugerencias. 
Se puede afirmar a nivel general, se puede concluir que las Mesas Públicas desarrolladas en el año 2017 fueron exitosas en cada una de los componentes de evaluación, sin embargo, existen algunos aspectos por mejorar en relación con la difusión de las invitaciones, la participación y la generación de compromisos.</t>
  </si>
  <si>
    <t xml:space="preserve">RESPONSABLE: LILIANA PORTILLO GOMEZ </t>
  </si>
  <si>
    <t>La Regional Caldas analiza la muestra de 100 encuestas aplicadas en los 7 Municipios de la zona de Jurisdiccion, encontradndo en el 95 de los encuestados una adecuada percepcion respecto a la organización de los eventos reflejando un valor significativo respecto a la organizacion del evento .</t>
  </si>
  <si>
    <t xml:space="preserve">En 80 de los encuenstados la aprehension de los asistentes fue positiva respecto a la difusion de la mesa publica en los municipios de Chinchina, Dorada, Pensilvania, salamina, Neira, Villamaria, Supia; 20 de los asistentes consideeran que es importante fortalecer la difusion de estos eventos a traves de medios de mayor trasmision. </t>
  </si>
  <si>
    <t>En lo que respecta a los medios de difusion utilizados para la realizacion de las mesas publicas   87 personas respondio  a invitaciones directas, 5 asistentes  correspondieron a  aviso publico,  y 8 ciudadanos  señalaron medios como Boletin o el voz a voz de la comunidad. Es importante denotar que a pesar de que La programación de las MP y RPC  es colgada en la página Web ICBF(cronograma virtual)  para la consulta ciudadana, la encuesta demuestra que este medio no es el que impacta la difusion.</t>
  </si>
  <si>
    <t xml:space="preserve"> De una muestra de 100 encuestas, 95 asistentes a los eventos de mesas publicas realizados durante el segundo semestre  2017   consideraron que la explicación inicial sobre el procedimiento de participación,  trasparencia institucional  y ley anticorrupción   en la Mesa Pública  fue clara y les permitio comprender la finalidad del espacio  rendicion de cuentas y asi participaar de manera mas contundente.</t>
  </si>
  <si>
    <t>91 participantes en las mesas publicas sintieron que los temas abordados en los espacios de participacion les permitieron conocer con mayor claridad y amplitud el funcionamiento del programa y servicio prestado; adicionalmente todas las inquietudes manifestadas por los asistentes fueron tratadas de manera inmediata  y en algunos casos generandose compromisos frente  solicitudes de la comunidad respecto a acciones concretas, para caldas se generaron y cumplieron  en total 8 compromisos.</t>
  </si>
  <si>
    <t>En mayor numero (92) las mesas publicas fueron consideradas  espacios de dialogo, reflexion y discusion que permitieron ampliar el conocimietno respecto a los lineamientos, protocolos de servicios, ejecucion de servicios y presupuestos invertidos en cada uno de las modalidades de atencion expuestas; garantizando un mayor conocimiento respecto a la calidad de la atencion brindada a los niños, niñas y adolescentes vunculados en nuestros programas.</t>
  </si>
  <si>
    <t>En los espacios de Mesas publicas cada centro zonal prepara y presenta  un informe completo respecto al tema priorizado en las consultas ciudadanas, garantiazando que la informacion frente a la gestion que se brinda en estos espacios son del total interes de los ciudadanos y  con informacion de calidad  en un lenguaje comprensible a la comunidad; adicionalmletne se garantiza  la publicacion de estos informes en la página Web para acceso al publico; este procedimiento demuestra la confiabilidad, oportunidad y facilidad de la informacion relejandose en 95 asisistentes la  satisfaccion frente a la misma.</t>
  </si>
  <si>
    <t xml:space="preserve">En un numero de 92  ciudadanos asistententes a los eventos de mesas publicas manifestaron sentirse satisfechos con los compromisos adquiridos  para mejorar y cualificar los servicios y programas brindados, los cuales estuvieron enfocados a brindar espacios de formacion en temas preventivos, adelantar gestiones para mejorar la atencion, cumplimiento de coberturas en algunas modalidades de atencion, entre otros. </t>
  </si>
  <si>
    <t xml:space="preserve">En general los resultados de la evaluacion de los eventos de Mesas publicas fueron satisfactorios, sin embargo es importante fortalecer  los medios de difusion que se utilizan para  dar a conocer  la realizacion de los eventos ya que se identifica que  en un mayor porcentaje solo  asisten por convocatoria de invitacion directa y  por otra parte utilizar informacion mas puntual y contundente  en las presentaciones y  asi  ampliar el espacio de discusion fortaleciendo los  mecanismos de participacion. </t>
  </si>
  <si>
    <t>FILTRO</t>
  </si>
  <si>
    <t xml:space="preserve">AÑO 2017 CONSOLIDADO DE ENCUESTAS PARA EL ANALISIS Y EL INFORME DE EVALUACIÓN </t>
  </si>
  <si>
    <t xml:space="preserve">Nivel del ICBF que rinde cuentas </t>
  </si>
  <si>
    <t xml:space="preserve">No de CZ por Regional </t>
  </si>
  <si>
    <t xml:space="preserve">No de MP realizadas por Regional en el 2017 </t>
  </si>
  <si>
    <t xml:space="preserve">Encuestas Entregadas </t>
  </si>
  <si>
    <t xml:space="preserve">No de encuestas muestra aleatoria por Regional  que deben tener en cuenta para presentación del informe y los respectivos análisis </t>
  </si>
  <si>
    <t xml:space="preserve">Código </t>
  </si>
  <si>
    <t xml:space="preserve">Nombre </t>
  </si>
  <si>
    <t>COMPLETO</t>
  </si>
  <si>
    <t>PEND</t>
  </si>
  <si>
    <t>NADA</t>
  </si>
  <si>
    <t xml:space="preserve">TOTAL </t>
  </si>
  <si>
    <t>ULTIMA VERSIÓN CON DATOS EXACTOS Y CRUZADOS</t>
  </si>
  <si>
    <t>COMPENDIO DE LAS 33 REGIONALES</t>
  </si>
  <si>
    <t>Antioquia</t>
  </si>
  <si>
    <t>RESPONSABLE: 
Andres Camilo Naranjo / 400133
Vanessa Sánchez / 400200</t>
  </si>
  <si>
    <t>Porcentaje</t>
  </si>
  <si>
    <t>El 89% de las personas encuestadas consideró que la mesa estuvo bien organizada, sin embargo, se presentaron algunos inconvenientes en temas logísticos (sonido, espacio, manejo del tiempo y puntualidad)</t>
  </si>
  <si>
    <t>Sin respuesta</t>
  </si>
  <si>
    <t>Aunque el 64% de los asistentes a la mesa pública considera que la difusión fue buena, se evidencia que la mayoría de los asistentes se enteraron de la realización de la mesa por una invitación directa. Se obtuvieron recomendaciones de invitar a la comunidad e involucrar a los canales comunitarios para la difusión de la mesa.</t>
  </si>
  <si>
    <t>EL 75% de los asistentes se enteró por invitación directa, esto muestra qe el Centro Zonal realiza la invitación a los operadores, así que no están siendo efectivos los medios de comunicación dirigidos a la comunidad y otras entidades.</t>
  </si>
  <si>
    <t xml:space="preserve">
Como lo muestra el porcentaje de respuestas favorables (94%), se considera por parte de las personas asistentes que la finalidad de la mesa pública se cumpió al darles claridad de cómo el Instituto invierte los recursos.</t>
  </si>
  <si>
    <t>Anque el 75% de asistentes consideraron que la oportunidad de participación fue igual, algunas personas solicitan más espacio para la participación dentro de la rendición pública de cuentas</t>
  </si>
  <si>
    <t>El balance de la asistencia y participacion de estas personas dio como resultado que ellos consideraran que sus aportes, sugerencias o intervenciones fueran tenidas en cuenta por parte de la entidad convocante (ICBF), ya que el 71% de las personas encuestadas consideran que su participación en la MP fue buena.</t>
  </si>
  <si>
    <t>El porcentaje de claridad alcanzado frente a la gestión del programa fue del 85%, sin embargo, la comunidad solicita que los temas tratados sean mas amplios.</t>
  </si>
  <si>
    <t>Si bien el 93% de las personas encuestadas consideró que hubo espacios de diálogo, algunas personas solicitan más espacio para su participación y que sus intervenciones sean tenidas en cuenta para el cumplimiento de los compromisos</t>
  </si>
  <si>
    <t>Para el 83% de las personas encuestadas, la información fue clara suficiente, oportuna y fácil de entender. Se recomendó por parte de los asistentes a la MP que en el momento de consolidar la información de los programas, se solicite soporte a los operadores encargados de la atención para no presentar datos inconsistentes.</t>
  </si>
  <si>
    <t>Se observa que la aceptacion de los asistentes frente a los compromisos fue de 56%, teniendo en cuenta que hubo 71 personas que no respondieron esta pregunta (42%). Dentro de las observaciones realizadas solicitan que los compromisos adquiridos sean cumplidos.</t>
  </si>
  <si>
    <t>Realizando un análisis de la muestra de personas encuestadas, se evidencia que solicitan mayor participación de los ciudadanos, operadores y entes gubernamentales. Además se requiere mayor acompañamiento por parte del ICBF y mayor frecuencia en la realización de estas MP:</t>
  </si>
  <si>
    <r>
      <rPr>
        <b/>
        <sz val="16"/>
        <color theme="1"/>
        <rFont val="Calibri"/>
        <family val="2"/>
        <scheme val="minor"/>
      </rPr>
      <t>OBSERVACIONES:</t>
    </r>
    <r>
      <rPr>
        <sz val="16"/>
        <color theme="1"/>
        <rFont val="Calibri"/>
        <family val="2"/>
        <scheme val="minor"/>
      </rPr>
      <t xml:space="preserve"> Realizar una Mesa Pública más incluyente donde se le de más participación a la comunidad, en donde la invitación directa se haga también a los líderes comunitarios y usuarios del servicio. Realizar con mayor frecuencia las Mesas Públicas para tener una realimentación oportuna de los usuarios del servicio del ICBF
Se recomienda verificar el buen diigenciamiento de la encuesta ya que algunas personas dejaron preguntas sin respuesta, dificultando un análisis más certero.</t>
    </r>
  </si>
  <si>
    <t xml:space="preserve">No se tuvo en cuenta </t>
  </si>
  <si>
    <t xml:space="preserve">Fortalecer convocatorias.
Crear estrategias para incentivar la participación comunitaria en la MP.
Invitar entes territoriales y actores del SNBF.
Que las convocatorias abarquen a toda la poblacion inclyendo a la atención diferncial.
Mayor difison de estos eventos.
VIncular entidades de salud especializadas en temas de violencia sexual.  </t>
  </si>
  <si>
    <t xml:space="preserve">Bajo nivel de participacion y dialogo con la comunidad, Mejotrar espacios y logistica, Mayor convocatoria, Aumento de cupos modalidad familiar  </t>
  </si>
  <si>
    <t>OBSERVACIONES:  La mayoria de los comentarios en la Mesa Publica del CZ Pereira hicieron relacion a la satisfaccion por el tema desarrollado"Componente Nutricional de las Modalidades de atencion"  lo asumieron con gran interes;  sugirieron programar otras con otros temas, que comprometan mas los padres y las madres de los niños y niñas, solicitan hacer mas difusion de los programas del ICBF y fomentar la cultura de la Participacion, para que  las familias tengan mas herramientas con que educar y formar a los niños y las niñas.</t>
  </si>
  <si>
    <t xml:space="preserve">1. Generar más espacios participativos, hacer estos espacios con más frecuencia, 
2. Contar con Un sitio mas adecuado fisicamente dado el alto numero de participantes e interes que representa para la comunidad. 
3. Que la invitación a la Comunidad para participar a la Mesa sea más efectiva y publicada en medios donde se pueda enterar.
4. Ampliar los lugares para explicar la importancia de estas mesas publicas y de las nuevas leyes del Gobierno. 
5. Que se vincule más la Comunidad a las Mesas por ser problemáticas sociales que afectan a todos. 
6. La Mesa posibilita la articulación de todos los Entes, pero es misma la participación de diferentes Entidades. 
7. Mejorar en la convocatoria con el objetivo de que participen otros actores o Instituciones que puedan brindar aportes significativos para mejora el proceso de la Mesa Publica. 
8. Definir compromisos de articulación Institucional . 
9. Solicitarle a las Entidades que al menos un Funcionario asista, asi se despejan dudas e inquietudes. 
10. Mejor difusión ya que hubo poca asistencia. 
11. Vincular o fortalecer estos espacios para  las Escuelas y Colegios </t>
  </si>
  <si>
    <t>El 97% de los encuestados se siente satisfecho  con los compromisos adquiridos  para mejorar y cualificar  los servicios, el 3% No y 1 no responde</t>
  </si>
  <si>
    <t>El 99% de las respuestas a esta pregunta  consideran que la informacion que se brindo fue clara, suficiente y oportuna, el 1% No y en una encuesta no hubo respuesta.</t>
  </si>
  <si>
    <t>El 100% de los encuestados opinan que se abrieron espacios de dialogo que facilitaron la reflexion  y discusion de los temas tratados. 1 no responde</t>
  </si>
  <si>
    <t>El 99% de las 67 respuestas  consideran que la MP les proporciono mayor claridad sobre el servicio presentado y solo una de ellas considera que no le dio mas claridad. De los encuestados 7 no respondiern esta pregunta.</t>
  </si>
  <si>
    <t>El 94% de los asistentes consideraron que la participacion en la mesa publica fue buena, el 3% adecuada, el 3% inadecuada y 4 no responden</t>
  </si>
  <si>
    <t>la oportunidad que tuvieron los asistentes para opinar durante la Mesa Publica fue considerada como igual en un 98%, desigual en un 2% y 10 encuestados no respondieron a esta pregunta.</t>
  </si>
  <si>
    <t>Para el 95% de los asistentes fue clara la explicacion sobre el procedimiento de participacion, trasparencia institucional  y ley anticorrupción   en la Mesa Pública y para el 5% fue confusa</t>
  </si>
  <si>
    <t>El 86% asistieron por Invitación Directa, el 10% se enteró por la Comunidad y los demás por otros medios. En una sola encuesta no se repondió a esa pregunta.</t>
  </si>
  <si>
    <t>El 73% de los encuestados consideran que la difusion fue buena,  el 25% restante manifiesa que fue adecuada y el 2% inadecuada y en tres  encuestas no se repora la respuesta.</t>
  </si>
  <si>
    <t>Del Total de encuestas 74   realizadas, se evidencia en la pregunta No 1 que el 93% de los participantes percibieron una buena organización de la Mesa Publica; y el 7% regularmente organizada.</t>
  </si>
  <si>
    <t>RESPONSABLE: OLGA INES BOTERO DUQUE</t>
  </si>
  <si>
    <t>RESPONSABLE: NANCY MARGARITA AMADO</t>
  </si>
  <si>
    <t>Fueron bien organizadas porque la organización de las mesas publicas tienen diseñado una guia, parametros , insumos que permite previo al evento tener todo dispuesto acorde a lo previamente establecido.</t>
  </si>
  <si>
    <t>Se difundio la fecha de la realizacion del evento con suficiente antelacion a traves de diferentes medios de comunicación</t>
  </si>
  <si>
    <t xml:space="preserve">Para los municipios pequelos fue efeciva la invitacion personalizada realizada por el instituto a los difernetes operadores y usuarios de los servicios. </t>
  </si>
  <si>
    <t>Para la comunidad es claro lo que se pretende con el desarrollo del evento y el objetivo de mejorar los servicios</t>
  </si>
  <si>
    <t>se permitio en la mesa publica que los asistentes participaran activamnete y asu vez se les dio repsuesta a sus inquietudes</t>
  </si>
  <si>
    <t>Durante el tiempo establecido se les permitio a los participantes su intervencion</t>
  </si>
  <si>
    <t>Ese es el objetivo de la mesa publica, retoma orientaciones frente a quien va dirigido el servicio y su ejecucion</t>
  </si>
  <si>
    <t>Los asistentes tuvieron abierto el espacio para sus intervenciones</t>
  </si>
  <si>
    <t>Se procura dar la suficiente claridad a los asistentes  en la atencion a sus inquietudes</t>
  </si>
  <si>
    <t>es generado por la credibilidad del personal en el Instituto</t>
  </si>
  <si>
    <t>Consideramos que se debe mejorar con la asigancion de recursos para la logistica, que brinde a los asistentes mejores condiciones en el desarrollo de la actividad</t>
  </si>
  <si>
    <t>SAN ANDRES</t>
  </si>
  <si>
    <t xml:space="preserve">No enregaron analisis </t>
  </si>
  <si>
    <t xml:space="preserve">No presentaron analisis y las faltantes por pregunta se completaron como que no contestaron por que efectivamente no contestaron </t>
  </si>
  <si>
    <t xml:space="preserve">OBSERVACIONES: No presentaron informe </t>
  </si>
  <si>
    <t>RESPONSABLE: AIXA MENDOZA FIGUEREDO - CZ SINCELEJO</t>
  </si>
  <si>
    <t>El 95% de la muestra consideró que la Mesa Publica organizada por el ICBF estuvo bien organizada, el  5% evaluó que este espacio estuvo regularmente organizado.  Podría inferirse que estos ultimos no se sintieron a gusto con la distribución de la agenda, con el tiempo de cada participacion, o que las oportunidades no fueron equitativas entre los participantes.</t>
  </si>
  <si>
    <t>En esta pregunta el 65% de la muestra contestó que la difusión de la Mesa Pública fue buena, el 35% dijo que fue adecuada. Con el fin de contextualizar  para efectos estadísticos, esta distribución porcentual nos sugiere una percepción positiva de la mayoría de los participantes hacia la forma como se divulgó la realización del evento.</t>
  </si>
  <si>
    <t xml:space="preserve">El 95% de la muestra respondió fue convocado por invitación directa, el 5% a través de la comunidad, de lo que puede concluirse que a pesar de que la información estuvo disponible en la página web, se realizó actividad preparatoria con presidentes de JAC, las personas participan de actividades a las cuales se les invita en su mayoría  de una forma personalizada. </t>
  </si>
  <si>
    <t>El 100% de los encuestados respondió que la explicación inicial sobre el procedimiento de participación, transparencia institucional y ley anticorrupción en la Mesa Pública fue clara. Esta respuesta puede coincidir con el manejo que se le dio a esta información, se tuvo en cuenta el marco normativo que establece los aspectos en mención y se utilizó un lenguaje sencillo en la difusión del material.</t>
  </si>
  <si>
    <t>El 92% de la muestra respondío que la oportunidad de opinar durante la MP fue igual, mientras que el 8% percibió que fue desigual.  Este resultado coincide con  un descontento en menor escala respecto de la posibilidad de opinar en este espacio, concuerda con el resultado en terminos de análisis de la pregunta No 6.</t>
  </si>
  <si>
    <t>tenida en cuenta</t>
  </si>
  <si>
    <t>El 87% de los encuestados respondieron que su participación fue tenida en cuenta, mientras que el 13% manifestó que su participación paso desapercibida.  Persiste con una incidencia minima el factor suibjetivo, lo cual pudo deberse a condiciones ajenas al desarrollo del evento.</t>
  </si>
  <si>
    <t>no se tuvo en cuenta</t>
  </si>
  <si>
    <t>paso desapercibida</t>
  </si>
  <si>
    <t>no contesto</t>
  </si>
  <si>
    <t>El 97% de la muestra respondió que la MP SI le dio mas claridad sobre el tema tratado, el 3% consideró que este espacio NO le dio mas claridad sobre el tema.  Este pequeño porcentaje con tendencia negativa puede obedecer a que no se expusieron las inquietudes en el momento indicado, factores subjetivos que no permitieron esclarecer dudas y que sin duda son aspectos inherentes a toda actividad.</t>
  </si>
  <si>
    <t>El 100% de la muestra consideró que en el desarrollo de la MP se abrieron espacios de dialogo, que se facilitaron reflexiones en torno a los temas tratados. Esto coincide con el diseño de estrategias por parte de los equipos zonales  para inducir a los participantes a dichos procesos.</t>
  </si>
  <si>
    <t>El 100% de los encuestados respondió que la información que brindaron los equipos  frente a la problemática abordada fue precisa, clara, suficiente y oportuna de entender.  De este resultado se concluye que fue productivo el trabajo que se realizó al interior de los CZ, el manejo de los datos estadisticos y su interpretación, lograron impactar a los participantes, debido al lenguaje sencillo con el que fueron analizados y tratados los temas.</t>
  </si>
  <si>
    <t>El 100% de la muestra se sintió satisfecho con los compromisos adquiridos en esta MP, en este caso para abordar y afinar los conocimientos respecto de los temas tratados.</t>
  </si>
  <si>
    <t>Los participantes manifestaron que es necesario que otros entes del orden municipal sean convocados, para que también escuchen sus inquietudes, que deben tener mayor corresponsabilidad con respecto a las necesidades de la comunidad.
Otra sugerencia es que en las invitaciones se deben mencionar las temáticas para que los participantes puedan llevar a cabo propuestas.
Visibilizar en las comunidades todas las acciones que aporten a la garantia de derechos de los niños, niñas y adolescentes.
Comprometer más a los entes territoriales competentes en la defensa de los derechos de los niños, y sanciones a los que incumplan. Además hacer visibles las rutas con folletos, obras de teatro o videos callejeros.</t>
  </si>
  <si>
    <t>OBSERVACIONES:  La Mesa Pública es un espacio de participación comunitaria que se ha conquistado desde el ICBF, el cual nos ha permitido visibilizar la oferta de nuestros servicios y proporcionar un conocimiento mas amplio a  los actores convocados.  En este orden de ideas y teniendo en cuenta los resultados de las encuestas y las respectivas sugerencias por parte de la muestra aleatoria, el reto de la Regional  para futuros espacios podría ser la inclusión de agentes del SNBF que representen al ente territorial, el Ministerio Público y otras entidades que hagan presencia en el territorio. Hacer de la MP un espacio de articulación y encuentro entre actores y agentes, con el fin de optimizar acciones en las comunidades.</t>
  </si>
  <si>
    <t xml:space="preserve">1. RETOS Y PROYECCIONES 2018:
• Realizar talleres de sensibilización frente al proceso de rendición de cuentas y participación.
• Garantizar que quienes tengan la responsabilidad en el manejo de la información de las mesas publicas tengan claridad y conocimiento de este proceso.
• Mejorar o implementar nuevas formas de difusión de las Mesas Públicas, con el fin de que la asistencia sea del 100%. 
• Garantizar que en las invitaciones se mencionen las temáticas para que los participantes puedan llevar a cabo propuestas.
• Visibilizar en las comunidades todas las acciones que aporten a la garantía de derechos de los niños, niñas y adolescentes.
• Comprometer más a los entes territoriales competentes en la defensa de los derechos de los niños, y se generen sanciones a los que incumplan
• Garantizar que las Mesas Publicas se conviertan en espacios de articulación y encuentro entre actores sociales y agentes del SNBF, con el fin de optimizar acciones en las comunidades.
• Propender porque haya mayor acompañamiento y asistencia técnica a los equipos de trabajo Regional y zonal.
• Verificar que se realicen Mesas Publicas más incluyentes donde se le dé más participación a la comunidad.
• Garantizar para el 2018 contar con recursos suficientes para realizar un buen proceso.
• Garantizar que desde la Sede Nacional se brinden respuestas frente a los temas de ampliación de coberturas, sobre todo para el programa generaciones con bienestar.
• Revisar las encuestas y redactar las preguntas para que sean de fácil diligenciamiento por parte de los encuestados. 
• Revisar el formato de preguntas de las consultas ciuadadanas, es confuso, la comunidad resulta eligiendo varios temas y no se puede identificar uno en particular en la mayoría de las veces.
</t>
  </si>
  <si>
    <t xml:space="preserve">RESPONSABLE: Se evaluo  las encuestas del CZ Saravena </t>
  </si>
  <si>
    <t xml:space="preserve">No de encuestas asiganadas = 80 encuestas de 8 CZ      </t>
  </si>
  <si>
    <t xml:space="preserve">RESPONSABLE: JOSÉ LUIS DORIA ARGUMEDO </t>
  </si>
  <si>
    <t xml:space="preserve">TOTAL ENCUESTAS </t>
  </si>
  <si>
    <t xml:space="preserve">Se observa que del total de los asistentes a la  MP realizada un 87%, dan como respuesta que el evento fue bien organizado. </t>
  </si>
  <si>
    <t xml:space="preserve">Se puede observar en la grafíca que antecede que un 86% de los invitados a la MP, consideran  que la difusión para llevar a cabo la realización del evento  fue oportuna y eficiente. </t>
  </si>
  <si>
    <t xml:space="preserve">Como se observa en las encuestas realizadas un 76% de los participantes obtuvo información de la realización del evento MP que lidera el ICBF, gracias a las gestiones hechas por la institución para dar a conocer de manera directa a la población dicha actividad. De igual forma se tuvo encuenta otros medios de comunición como se evidencia en la gráfica. </t>
  </si>
  <si>
    <t xml:space="preserve">De la anterior gráfica se puede analizar con un 95%  que la explicación inicial sobre el procedimiento de participación, transparencia institucional y ley anticorrupción en la MP, se presentó en un lenguaje claro y de fácil entendimeinto para todos  los asistentes al evento. </t>
  </si>
  <si>
    <t xml:space="preserve">En la respuesta presentada por los participantes en las encuesta, se resalta que un 90%, es decir la  mayoría de los asistentes tuvieron la oportunidad durante el evento de presentar sus opiniones y aclarar dudas sobre los temas tratados. </t>
  </si>
  <si>
    <t xml:space="preserve">Se puede observa que un 95% de los asistentes considera que su participación fue tenida en cuenta durante el evento MP realizado. </t>
  </si>
  <si>
    <t xml:space="preserve">Cabe resaltar  que la presentación del evento MP generó grandes espectavivas en la población participante, por consiguiente se evidencia en la gráfica anterior que un 96% de los asistentes se mostraron claros y satisfechos con el espacio ofrecido para desarrollar la temática y resolver todas las dudas e inquietudes. </t>
  </si>
  <si>
    <t xml:space="preserve">En respuesta a los espacios de dialogos brindados durante el desarrollo de la MP, el 96% de la población asistente se sintió satisfecha por la oportunidad brindada  para presentar sus opiniones y despejar las dudas en los temas tratados. </t>
  </si>
  <si>
    <t xml:space="preserve">Como se observa en la gráfica el 97% de los invitados al evento MP, considera que la información brindada por el CZ fue clara, suficiente, oportuna y de fácil entendimiento, lo cual difiere que las herramientas y metodologías empleadas fueron de gran utilidad durante la presentación, desarrollo y cierra de dicha actividad. </t>
  </si>
  <si>
    <t xml:space="preserve">luego del espacio brindado a los participates, se analizó la problemática presentada por la población, lo cual se tuvo encuenta para establecer los compromisos con el fin de mejorar y cualificar los servicios brindados. Satisfación que se refleja en un 94% de los asistentes que dan como positiva la respuesta a los compromisos adquiridos. </t>
  </si>
  <si>
    <t xml:space="preserve">Total de encuestas </t>
  </si>
  <si>
    <t xml:space="preserve">1. Mejorar en la articulación de compromisos con las instituciones.                                                                                                                                                                                                                                                                          2. Garantizar la asistencia de más entidades y que dichas entidades convoquen a familias beneficiarias de los programas.                                                                                                                                                          3. Que participen más las entidades locales en estos espacios de la Mesa Pública de igual forma más  compromiso y acompañamiento de la fiscalia.                                                 4. Seguir fortaleciendo estos procesos para brindar un mejor seguimiento de los casos. Dar orientación y apoyo a las familias que lo necesitan.                                                                                                                                                                                                                      5. Realizar Mesas Públicas donde en lo posible haya participación de toda la comunidad, para que de esta manera disminuya o se pueda evitar la violencia sexual, entre otras problemáticas que estan afectando a diario.                                                                                                                                                                                                                                                  6. Que todas las entidades asistan al evento MP y no envien en representación a personas diferentes a la persona directamente invitada, ya que si existen preguntas no hay quien las responda.                                                                                                                                                                                                                                                                                                       7. Forjar la interacción con comisarias de familias.                                                                                                                                                                                                                                                      8. La organización del evento debe ser públicada con anterioridad, así como las invitaciones y darla a conocer a los medios de comunicación con el fin de contar con un mayor número de participantes.                                                                                                                                                                                                                                                                                     9. Contar con visitas de psicologos y coordinadores de las instituciones correspondientes, a las veredas o comunidades, ya que se ven muchos casos de abusos, embarazos en adolescentes.                                                                                                                                                                                                                                                                                                   10. Mayor participación de la comunidad y además la participación de niños, niñas y adolescentes para que ellos conozcan del tema y expresen sus inquietudes con respecto al tema.                                                                                                                                                                                                                                                                                                                      11. Brindar estas Mesas Públicas en las comunidades indigénas para que así ellos puedar recibir estas capacitaciones que son de mucho interes ya que en esta población se presentan muchos de estos casos.                                                                                                                                                                                                                                                                           12. Todo excelente, felicitaciones por la oportunidad brindada en este municipio.                                                                                                                                                                               13. Presentar videos lúdicos para que los asistentes entiendan con más facilidad y prevenir casos de violencia sexual.                                                                                                       14. Invitar a las E.P.S y lideres comunitarios a las mesas de trabajo.                                                                                                                                                                                                                   15. Realizar y entregar folletos para que los asistentes cuenten con evidencia de la información suministrada en el evento Mesa Pública.                                                                            16. La información fue clara e importante, me gustaría que hubiera más charlas como esta para que la comunidad conozca y conozca otros temas.                                                                                                                                                                             </t>
  </si>
  <si>
    <t>RESPONSABLE: Deivis Yuseth Sanchez</t>
  </si>
  <si>
    <t>De acuerdo al ejercicio realizado estuvo muy, pero se debe contar con mayor participación de la comunidad</t>
  </si>
  <si>
    <t>Es buena, pero se deben tener en cuenta la dispersión geográfica del departamento</t>
  </si>
  <si>
    <t>a pesar de realizar convocatoria directa, el sistema de correspondencia es lento y dificulta la participación de algunos convocados</t>
  </si>
  <si>
    <t>muy claro y la comunidad y entidades quedaron satisfechos y de acuerdo con la socialización.</t>
  </si>
  <si>
    <t>todos los asistentes interesados en participar lo hicieron equitativamente y se les brindo la respuesta oportuna</t>
  </si>
  <si>
    <t>muy buena, se tuvo en cuenta a la comunidad y beneficiarios de los servicios, aunque sería bueno que asistiera más personal de la comunidad</t>
  </si>
  <si>
    <t>con la mesa publica se pudo dar a conocer y explicar cómo funcionan muchos de los servicios que brinda bienestar y donde están operando</t>
  </si>
  <si>
    <t>la mesa publica permitió tratar temas de la atención de los niños, niñas, adolescentes y familias directamente con las personas que los coordinan y esto permitió darle seguridad y confianza a los asistentes</t>
  </si>
  <si>
    <t>la información fue muy clara y pertinente, y le brindo la posibilidad a los asistentes de tener conceptos claros sobre los temas tratados.</t>
  </si>
  <si>
    <t>los asistentes se sintieron muy satisfechos de la mesa pública y de los compromisos adquiridos durante ella, los cuales serán de mucha ayuda para que los programas y servicios que brinda el ICBF mejoren cada día.</t>
  </si>
  <si>
    <t>Buscar estrategias que permitan y/o garanticen la participación masiva de la comunidad, adicional a ello contar con la participación de las EAS que operan los programas en cada uno de los municipios donde se desarrolle la mesa pública. Garantizar la continuidad en los procesos que se vienen desarrollando en las comunidades.</t>
  </si>
  <si>
    <t xml:space="preserve">Aspectos técnicos misionales 
• Garantizar que desde la Sede Nacional se dé respuestas a las inquietudes de las comunidades cuando estas tengan que ver con temas de políticas y ampliación de coberturas.
• Verificar la ampliación de cobertura en los servicios de Niñez y adolescencia, garantizando que se dé respuesta a las inquietudes y necesidades de la comunidad en los municipios 
• Articular las acciones con el ente territorial y generar mayor impacto en las políticas públicas.
• Vincular a salud, educación y sector privado en prevención y atención del maltrato y abuso sexual Infantil.
• Realizar análisis de las causas del maltrato infantil en los municipios.
• Implementar estrategias de prevención del abuso sexual en los sectores que presentan altos índices de denuncias.
• Intensificar las acciones de prevención del embarazo temprano en los Municipios. 
• Verificar que desde los Centros Zonales se apoye más en la parte técnica y asesoría a las Comisarías. 
• Mejorar los espacios para que la comunidad incida en la cualificación o adecuación de los servicios que presta el instituto a través de experiencias y soluciones.   
• Garantizar que desde la Sede Nacional se dé respuestas a las inquietudes de las comunidades cuando estas tengan que ver con temas de políticas y ampliación de coberturas.
• Garantizar la atención diferencial en los CDI.
• Garantizar que para estos eventos se cuente con la participación de las EAS que operan los programas en cada uno de los municipios donde se desarrollen las mesas públicas.
• Fortalecer escuelas para las familias en los programas de primera infancia.
• Involucrar a las demás entidades de SNBF para dar información de la comunidad, de los procesos, que promueve el municipio.
• Comprometer a los entes territoriales Gobernadores y Alcaldes para que apoyen en la solución de necesidades que se requieran.
• Presentar las metas sociales en forma detallada para que la comunidad conozca ampliamente lo que necesita saber de cada servicio.                                                                              
• Generar estrategias para mejorar y aumentar el nivel de compromiso de las entidades del SNBF en la participación de las mismas.
• Promover para que desde la alta gerencia se comprometan a que los referentes del SNBF apoyen más dicho proceso.
• Comprometer a los entes territoriales Gobernador y Alcaldes para que apoyen en la solución de necesidades que se requieran .
 • Hacer seguimiento a los compromisos de articulación Institucional. .
Aspectos metodológicos.
• Revisar las encuestas de evaluación para garantizar más claridad en el momento de su diligenciamiento. 
• Revisión de los formatos de las encuestas para las consultas ciuadadanas.
• Promover más presentaciones de los usuarios y niños frente a cosas lúdicas, cuentos, dramatizaciones durante el desarrollo de las MP.
• Mirar la posibilidad de realizar las mesas públicas en los fines de semana, de acuerdo al pedido que hace la comunidad. 
• Realizar mesas públicas con más frecuencia, logrando mayor participación de padres de familia, niños, niñas y adolescentes.
• Evidenciar en las actas que se organizó un equipo de trabajo para la realización de las MP 
• Inscribir la MP en el Aula Virtual de Transparencia.                                                                                                                                                                                                                   
• Entregar al finalizar la Mesa Publica el formato de consultas o peticiones para quienes lo consideren pertinente.   
• Revisión de los formatos de las encuestas para las consultas ciudadanas.
• Revisión de los tiempos para las convocatorias para la participación en las MP.
• Que las mesas públicas se realicen en el área rural.       
• Promover desde los Equipos Zonales mayor rigurosidad en el manejo de los tiempos de las mesas públicas, promuevan la puntualidad y participación ciudadana.  
• Garantizar por parte de los equipos zonales ampliar el tiempo de duración de las mesas públicas, hay que recordar que esta iniciativa depende de los equipos zonales.
• Garantizar la continuidad en los procesos que se vienen desarrollando en las comunidades.    
Temas de participación
• Contar con la asistencia del ICBF en las diferentes instancias de los municipios. 
• Generar estrategias para Incrementar la participación de más entidades contratadas con el ICBF en este proceso.
• Lograr mayor participación de padres y madres cabeza de hogar.
• Buscar nuevas estrategias para continuar abriendo espacios de participación colectiva frente a las acciones, programas del ICBF.  
• Garantizar que para próximos eventos se hagan las convocatorias con tiempo a los operadores y demás participantes.
• Garantizar que haya más la participación de los asistentes y la hora de inicio puntual para permitir que las personas que vinieron desde lejos tengan una buena participación. 
• Buscar los medios para que las autoridades competentes hagan presencia en la mesa pública ya que es de interés para todos. 
• Brindar mayor participación de las autoridades competentes que tienen que ver con los programas de Primera Infancia (alcaldía, policía, ejercito).
• Brindar mayor participación de diferentes actores y líderes comunitarios del sector.
• Promover mayor participación y garantizar más intervenciones de cada programa referente a estas mesas públicas y tener en cuenta sus opiniones y necesidades 
• Coordinar la participación de los niños, niñas y adolescentes, utilizando estrategias sugeridas en la Caja de herramientas, previa a la Mesa Pública 
• Generar estrategias de participación de todos los actores sociales sobre todo cuando se hagan metodologías que impliquen conocimiento del quehacer institucional, ferias Stand entre otros.    
• Buscar alternativas que puedan permitir contar con la participación de los diferentes entes territoriales de una manera articulada.
• Fortalecer los mecanismos de participación. 
• Mirar alternativas para realizar MP en los distintos municipios que conforman los centros zonales garantizando mayor participación de los niños, niñas, adolescentes y jóvenes.
• Generar estrategias para Incrementar la participación de más entidades contratadas con el ICBF en este proceso.
• Promover acciones orientadas a garantizar mayor compromiso, participación y vinculación de otras entidades en el desarrollo de programas sociales, que complementan los programas ofrecidos por el ICBF.
Componente de información.
• Buscar estrategias orientadas a mejorar la información y convocatorias para que esta llegue a todos los sectores incluyendo a la niñez, la familia y demás actores participantes en las MP
• Garantizar para próximas MP que la información sea más dinámica y menos formal.
• Mejorar temas como difusión, invitaciones, la participación y la generación de compromisos.    
• Garantizar que se utilice información puntual y contundente en las presentaciones de las MP.
• Buscar estrategias orientadas a mejorar la información para que esta llegue a todos los sectores incluyendo a la niñez, la familia y demás actores participantes en las MP.
• Brindar más información sobre programas y servicios y sobre las rutas de atención a la población. 
• Mejorar las estrategias de comunicación, para que se vinculen más padres de familia.
• Velar porque se socialice a través de medios de comunicación los logros alcanzados por el ICBF.
• Generar actividades de impacto a través de estrategias de comunicación para la divulgación de los programas del ICBF, las rutas de atención y prevención de las problemáticas de maltrato, abuso y embarazo en adolescentes.
• Brindar mayor información sobre los servicios de la institución en prevención y protección en las localidades del Distrito.
• Garantizar que se siga realizando estos eventos para que se conozca la función del ICBF y los programas. 
• Garantizar que los responsables de hacer las presentaciones de la gestión realizada por los Programas misionales brindados por los CZ ante la comunidad, manejen la información con seguridad, pongan orden desde el comienzo de cada evento estableciendo las reglas de juego durante el mismo, y manejen el auditorio con autoridad para evitar indisciplina entre los asistentes.
• Garantizar que se logre mayor control sobre la información que se brinda.
• Para próximos eventos distribuir en físico el informe contable.
• Generar nuevas estrategias de divulgación de las Mesas Públicas para contar con la asistencia de todos los convocados y la comunidad en general con el fin de que la asistencia sea del 100%.
• Que se haga mayor divulgación de este proceso a las comunidades y se sensibilice la importancia de su participación 
• Buscar nuevas estrategias para las convocatorias e invitaciones con el fin de garantizar mayor participación de las entidades territoriales.
• Mejorar las convocatorias e invitaciones para que haya participación más amplia de todos los actores sociales que intervienen en las MP.
• Que se haga mayor divulgación de este proceso a las comunidades y se sensibilice la importancia de su participación. 
• Fortalecer los medios de difusión que se utilizan para dar a conocer la realización de los eventos ya que se identifica que en un mayor porcentaje solo asisten por convocatoria de invitación directa.
Componente de Dialogo:
• Mejorar los espacios para que la comunidad incida en la cualificación o adecuación de los servicios que presta el instituto a través de experiencias y soluciones.   
• Convocar a las Mesas Públicas con mayor frecuencia y puntualidad.
• Ampliar los espacios de dialogo y discusión en el desarrollo de las MP.   
• Buscar mecanismos que involucren a todos los actores para que participen activamente en el evento de mesa pública, para escuchar las ponencias y realizar análisis, debates y propuestas de los servicios prestados por ICBF en el ámbito local, procurando su mejora continua.
Componente de incentivos.
• Aprovechar las experiencias exitosas de las MP por ejemplo tomar en cuenta lo logrado por el CZ Duitama.
• Garantizar que se siga realizando estos eventos para que se conozca la función del ICBF y los programas.
• Mayor presencia del ICBF en las comunidades con acciones directas como conversatorios, talleres y charlas.
• Hacer devolución de la información a través de carteleras, redes sociales u otro medio que se considere pueda llegar fácilmente a la población.
• Brindar mayor atención y trazabilidad al seguimiento y cumplimiento de los compromisos hasta garantizar el cumplimiento de los mismos. 
• Mirar la posibilidad de hacer las mesas públicas en los colegios
• Garantizar que para próximos eventos se logre mayor organización, espacios de concertación de tareas y roles con tiempo y tener en cuenta a los niños, con actividades incluyentes y separar el espacio cultural de los niños
• Continuar con la dinámica presentada el año pasado, se cuenta con el apoyo del enlace de la Regional para los informes y el seguimiento a los compromisos adquiridos.
• Fortalecer el control social, aprovechando las organizaciones sociales tales como los Guardianes del Tesoro del programa Generaciones con Bienestar.   
• Verificar que se dé mayor dar continuidad y seguimiento a los compromisos y tareas planteadas en las Mesas Publicas. 
• Verificar que se retroalimente a la comunidad frente al cumplimiento de los compromisos que surgen al interior de las Mesas Públicas. 
Aspectos logísticos.
• Revisar y mirar la posibilidad que los recursos para la logística y organización de estos espacios, se trasladen a la Regional y no sean asignados a un operador Nacional, con el fin de realizar una mejor distribución del Recurso con valores más económicos y control de los mismos.
• Se hace necesario que se asignen más recursos desde el nivel nacional, con el fin de que se pueda realizar por lo menos una mesa publica en cada municipio del departamento.
• Mejorar los aspectos logísticos en cuanto a instalaciones, más amplias, refrigerios y sonido del evento y metodologías participativas, con información clara y adecuada a las comunidades.
• Hacer mejorar a los aspectos logísticos de las mesas públicas, espacios escenarios y ayudas y adecuar con anterioridad las herramientas dispuestas para facilitar la comunicación y el objeto de la actividad
• Mejorar aspectos logísticos como puntualidad, espacios sillas refrigerios, (aire o ventiladores) y adecuar un lugar anexo para niños donde puedan estar más tranquilos y puedan permitir un buen desarrollo de las Mesas Publicas. 
</t>
  </si>
  <si>
    <t>No. DE ENCUESTAS ASIGNADAS</t>
  </si>
  <si>
    <r>
      <rPr>
        <b/>
        <sz val="11"/>
        <color theme="1"/>
        <rFont val="Calibri"/>
        <family val="2"/>
        <scheme val="minor"/>
      </rPr>
      <t>RESPONSABLE:</t>
    </r>
    <r>
      <rPr>
        <sz val="11"/>
        <color theme="1"/>
        <rFont val="Calibri"/>
        <family val="2"/>
        <scheme val="minor"/>
      </rPr>
      <t xml:space="preserve"> JOSUÉ DAVID PARALES GIRÓN 
CELULAR: 3123745453</t>
    </r>
  </si>
  <si>
    <t xml:space="preserve">ANÁLISIS CUALITATIVO MUY CONCRETO </t>
  </si>
  <si>
    <t xml:space="preserve">DESCRIPCIÓN DE LA PREGUNTA </t>
  </si>
  <si>
    <t xml:space="preserve">GRÁFICAS  POR CADA PREGUNTA </t>
  </si>
  <si>
    <t xml:space="preserve">En términos generales las personas encuestadas en los tres (3) eventos de Mesas Públicas manifiestan en su totalidad que tales encuentros son bien organizados, ello en parte a la labor de confirmación y seguimiento a las personas que son convocadas, igualmente, en el desarrollo de la reunión la metodología adoptada, la cual cubre varios momentos (apertura, establecimiento de mesas de encuentro, construcción de relatorías, plenaria y elaboración de encuestas), permite la intervención tanto de representantes de ICBF como de la comunidad en general. </t>
  </si>
  <si>
    <t>En general, las personas encuestadas señalan que la difusión de los eventos de Mesas Públicas se hace de manera buena o adecuada, no obstante, existe un grupo de personas que considera que la forma en que se lleva actualmente la difusión y la convocatoria no es la más adecuada, situación que hace que no participen otros actores que hacen parte del Servicio Público de Bienestar Familiar (SPBF) en el territorio.</t>
  </si>
  <si>
    <t xml:space="preserve">Según la revisión realizada a las encuestas seleccionadas de manera aleatoria, la tendencia es que las personas que asisten a las Mesas Públicas se enteran por invitación directa, la cual es realizada a través de comunicaciones oficiales escritas que provienen de la Dirección Regional o las coordinaciones de los tres (3) Centros Zonales del ICBF, comunicaciones, que debido a que se trabaja con un número de cuarenta (40) personas por evento tiende a ser cerrada, contando con la participación de beneficiarios de programas y servicios ICBF, representantes de Juntas de Acción Comunal e integrantes de Gobiernos Municipales. </t>
  </si>
  <si>
    <t>En general, los encuestados señalan que cuando se da apertura e instalación de la reunión se entiende la explicación inicial que da cuenta del procedimiento de participación y transparencia institucional sobre la cual se enmarcan los eventos de Mesas Públicas, a pesar de ello, tres (3) encuestados manifestaron no tener claridad frente a dicha explicación, razón por la cual es importante tener una explicación más clara y sencilla que dé cuenta del marco normativo e institucional que rige este tipo de reuniones.</t>
  </si>
  <si>
    <t>Como se ha menciona, la metodología de los eventos de Mesas Públicas, para el caso del ICBF Regional Casanare y sus tres (3) Centros Zonales, consiste en la distribución de Submesas de Encuentro, donde existe un relator y un facilitador, los cuales propician la participación de los miembros de cada una de las Submesas, lo que hace que se supere la simple exposición magistral y se pueda dar un encuentro más cercano entre representantes del ICBF y quienes son beneficiarios de servicios y programas del ICBF junto con miembros del equipo de los Gobiernos Locales y líderes comunitarios.</t>
  </si>
  <si>
    <t>Al respecto, el asunto orientador deja ver que la totalidad de encuestas seleccionadas muestran que la totalidad de la muestra manifiesta que este tipo de eventos ayuda mucho a conocer como se da la gestión y se desarrolla la prestación de programas y servicios del ICBF en el ámbito municipal; para el caso de los eventos de Mesas Públicas del ICBF Regional Casanare y sus Centros Zonales los programas de los cuales se hace mención en estos eventos son los asociados a atención integral a la Primera Infancia, Generaciones con Bienestar, Familias con Bienestar, Gestión para la Protección, entre otros.</t>
  </si>
  <si>
    <t>Como se ha menciona, la metodología de los eventos de Mesas Públicas, que consiste en la distribución de Submesas de Encuentro, permite o facilita las reflexiones y discusiones en torno a los temas tratados para lo cual se ha establecido un formato de relatoría que responde a los siguientes criterios orientadores: 1) Las necesidades que se han identificado en la comunidad frente a la atención en la Primera Infancia, Niñez y Adolescencia; 2) Que temas se considera deben tener una mayor socialización por parte de las instituciones involucradas en la Mesa Pública; 3) Relacionar tres (3) conclusiones generales de las intervenciones dadas al interior de las Mesas Públicas.</t>
  </si>
  <si>
    <t>Como se observa, casi la totalidad de personas encuestadas indica que la información brindada se hecha o realizada con claridad o suficiencia; a pesar de ello, uno de los asistentes de la muestra no lo considera así, lo que indica la necesidad de perfilar aún más las intervenciones de los facilitadores de las Submesas de Encuentro en términos de la transferencia de información dada al grupo total de asistentes, para ello, se plantea como importante poder destinar más tiempo para tales intervenciones y que se lleven efectos de réplica y contrapregunta al interior de los subgrupos que se conforman antes de llevar el ejercicio de plenaria.</t>
  </si>
  <si>
    <t xml:space="preserve">A excepción de uno (1) de los encuestados, en su mayoría los asistentes indican que los compromisos que se adquieren en las Mesas Públicas tienen como objetivo apuntar a la mejora y cualificación de los programas y servicios ofertados por el ICBF en el nivel municipal. Cabe indicar que muchas de estas solicitudes que se convierten en posibles compromisos de ICBF frente a sus usuarios tiene que ver con la implementación más continua de programas y estrategias, al igual que es recurrente la necesidad planteada por los usuarios de aumentar coberturas, específicamente en la línea que hace referencia a la atención integral a la Primera Infancia. </t>
  </si>
  <si>
    <t>1. Se deben realizar estos espacios con mayor frecuencia, porque se reflexiona y se puede direccionar la politica de niñez.
2. Se requiere de más participación, para poder dar más soluciones a lo que se expone en las Mesas Públicas. 
3. Mayor convocatoria-participación.
4. Realizar más espacios de participación para dar continuidad y seguimiento a los compromisos y tareas planteadas.
5. Vincular otros actores institucionales, promotores de la garantía de derechos (Gobernación, Procuraduría, Defensoría del Pueblo, Unidad de Víctimas), entre otros.
6. Las Mesas Públicas deben ser más frecuentes.
7. Se requiere la invitación a comunidades, usuarios de programas y colegios.
8. Que se diera más tiempo de socialización en la Mesa, para así mismo dejar mas claro y entendido todos los temas. 
9. Que se de la ampliación de cupos en distintas modalidades.
10. Mayor participación por parte de la Alcaldía Municipal, ya que se necesita su aporte. 
11. Más espacio y tiempo para tratar cada temática. 
12. Sería bueno que las Mesas Públicas se realizaran más seguidamente y que se tuviera una mayor participación de personas de la Alcaldía que tengan un mejor manejo de la información. 
13. Que el tiempo fuese un poco mayor en la explicación de los temas por las diferentes personas.</t>
  </si>
  <si>
    <r>
      <rPr>
        <b/>
        <sz val="11"/>
        <color theme="1"/>
        <rFont val="Calibri"/>
        <family val="2"/>
        <scheme val="minor"/>
      </rPr>
      <t>OBSERVACIONES:</t>
    </r>
    <r>
      <rPr>
        <sz val="11"/>
        <color theme="1"/>
        <rFont val="Calibri"/>
        <family val="2"/>
        <scheme val="minor"/>
      </rPr>
      <t xml:space="preserve"> Es necesario que para efectos de preparación, desarrollo y logística se dé la asignación de un presupuesto que permita atender y recibir de una mejor manera a las personas que participan en esta clase de eventos; igualmente se hace necesario que pueda darse una mayor retroalimentación ante la comunidad de como se da el cumplimiento de los distintos compromisos que surgen al interior de las Mesas Públicas. Importante es poder ampliar el número de eventos de este tipo por Centro Zonal. </t>
    </r>
  </si>
  <si>
    <t>OBSERVACIONES: LA Regional no compartio el analisis de estas encuestas.</t>
  </si>
  <si>
    <t>RESPONSABLE:LA Regional no compartio el analisis de estas encuestas.</t>
  </si>
  <si>
    <t>RESPONSABLE: ADRIANA ISABEL HERNANDEZ V</t>
  </si>
  <si>
    <t xml:space="preserve">De acuerdo a la encuesta de evaluación, se obtiene que la comunidad considera que la Mesa Pública fue bien organizada. </t>
  </si>
  <si>
    <t>La difusion de la convocatoria fue buena.</t>
  </si>
  <si>
    <t xml:space="preserve">La convocatoria se realizo de manera directa, con el fin de garantizar la participación. </t>
  </si>
  <si>
    <t>La explicación inicial sobre el procedimiento de participación,  transparencia institucional  y ley anticorrupción   en la Mesa Pública  fue</t>
  </si>
  <si>
    <t>Los profesionales del Centro Zonal dieron a conocer la información de manera clara.</t>
  </si>
  <si>
    <t xml:space="preserve">Los asistentes participaron de manera activa en la Mesa Publica. </t>
  </si>
  <si>
    <t xml:space="preserve">Los participantes tuvieron la oportunidad de participar activamente en la mesa publica </t>
  </si>
  <si>
    <t xml:space="preserve">Los participantes consideran que los compromisos adquiridos por parte de los profesionales de ICBF dan respuesta a las inquietudes planteadas  </t>
  </si>
  <si>
    <t xml:space="preserve">• Verificar que la presentación de los temas al comienzo sea más corta y se de mas espacios para el dialogo.
• Verificar que se utilice las emisoras comunitarias para tener informada a la ciudadanía.                                                                                                                                                                            
• Seguir realizando estas mesas publicas porque son de gran interés para nuestra comunidad.
• Verificar que se tomen en cuenta los casos de niños y niñas que se denuncian.
• Verificar que Funda compartir cumpla a cabalidad el contrato por que los niños son los perjudicados y por lo tanto se tomen en cuenta los derechos de los niños para un desarrollo saludables.
• Difundir abiertamente el lugar donde se realizarán las MP.
• Garantizar que se cuente con operador logístico para que realice la coordinación y articulación previa al evento con los coordinadores zonales  responsables de la organización de la MP a fin de prever dificultades y empoderar a los actores locales e Incrementar los recursos para financiar la logística de Mesas Publicas.                            
• Garantizar que los representantes de las EAS asistan con capacidad de respuesta.
• Que se tenga en cuenta a las Madres Comunitarias para la invitación a las MP.
• Que las Mesas sean celebradas de manera periódica, cada seis meses. Invitar también a los Beneficiarios y a Familias en Acción. Invitar también a las Manipuladoras de alimentos.  
• Garantizar que se refuercen las convocatorias y los temas objeto de las mesas publicas especialmente con las personerías para lograr mayor acompañamiento, articulación y compromiso en el proceso de control social de los programas ICBF.         
</t>
  </si>
  <si>
    <t>1. LOURDES</t>
  </si>
  <si>
    <t>2. BOCHALEMA</t>
  </si>
  <si>
    <t>3. CACOTA</t>
  </si>
  <si>
    <t>4. ABREGO</t>
  </si>
  <si>
    <t>5.TIBU</t>
  </si>
  <si>
    <t>6. ARBOLEDAS</t>
  </si>
  <si>
    <t>1.</t>
  </si>
  <si>
    <t>2.</t>
  </si>
  <si>
    <t>3.</t>
  </si>
  <si>
    <t>4.</t>
  </si>
  <si>
    <t>5.</t>
  </si>
  <si>
    <t xml:space="preserve">6. </t>
  </si>
  <si>
    <t>7.</t>
  </si>
  <si>
    <t xml:space="preserve">8. </t>
  </si>
  <si>
    <t xml:space="preserve">9. </t>
  </si>
  <si>
    <t>6.</t>
  </si>
  <si>
    <t>8.</t>
  </si>
  <si>
    <t>9.</t>
  </si>
  <si>
    <t>10.</t>
  </si>
  <si>
    <t>11.</t>
  </si>
  <si>
    <t>TT</t>
  </si>
  <si>
    <t>Un 96% de los encuestados concluyeron que la mesa publica fue bien organizada, lo cual refleja la buena gestión en su puesta en marcha y ejecución.</t>
  </si>
  <si>
    <t>Un 93% de los encuestados concluyeron que la difusión de la mesa publica fue adecuada.</t>
  </si>
  <si>
    <t>un 88 % de los encuestados  condieron que se enteraro por una invitaion dircta.</t>
  </si>
  <si>
    <t xml:space="preserve">un 98% de los encuestados  estuvo de acuerdo que el procedimiento de participacion, transparencia institucional y ley anticorrupcion en la mesa publica fue clara </t>
  </si>
  <si>
    <t>un 100% de los encuestados  tuvo la oportunidad igual para opinar durante la mesa publica</t>
  </si>
  <si>
    <t>Tenido en cuenta</t>
  </si>
  <si>
    <t>un 100% de los encuestados concluyeron que la participacion de ellos, fue tenida en cuenta en la mesa publica.</t>
  </si>
  <si>
    <t>un 100% de los encuestados dio la claridad necesaria sobre la gestion delprograma o servicio presentado.</t>
  </si>
  <si>
    <t>un 100% delos encuestados concluyeron que en el desarrollo de la mesa publica se abrieron espacion de dialogos que facilitaron reflexiones y discusiones en torno a los temas tratados.</t>
  </si>
  <si>
    <t xml:space="preserve">un 100% de los encuestado estuvo de acuerdo que la informacion que brino el centro zonal, fue clara, suficiente, oportuna y facil de entender </t>
  </si>
  <si>
    <t>un 100 % de los encuestados concluyeron que se sienten satisfecho con los compromisos adquiridos  en esta mesa publica, para mejorar y cualificar los servicios y programas brindados</t>
  </si>
  <si>
    <t xml:space="preserve">• Garantizar la participación de las diferentes entidades público-privado en las MP 
• Verificar que desde el nivel Nacional se escuche el clamor de las comunidades en el sentido de brindar más cupos.
• Verificar que en el desarrollo de las MP se tenga en cuenta a los padres de familia de los CDI
• Dar a conocer todos los procesos a las comunidades para que puedan participar y sean multiplicadores ante el resto de la comunidad.
• Verificar que se socialice a todos los presidentes de las juntas de acción comunal e indagar si los programas llegan a las veredas.
• Verificar que a las próximas MP se invite a los personeros de los colegios
• Garantizar que el ICBF se vincule con actividades del municipio.     
• Garantizar que para las próximas MP se hagan con más puntualidad. </t>
  </si>
  <si>
    <t xml:space="preserve">Propuesta de mejora:
1. El recurso para apoyo logístico permita suministrar además del refrigerio otras necesidades como alquiler de espacio, papelería etc.
2. Motivar en la comunidad mayor Participación en este tipo de eventos
3. Continuar la dinámica de talleres, ejercicios prácticos que conlleven a que los participantes puedan interactuar entre sí, opinar y dar puntos de vista a sus expositores.
</t>
  </si>
  <si>
    <t xml:space="preserve">OBSERVACIONES: </t>
  </si>
  <si>
    <t>Entregaron informe el 8 de marzo a destiempo  y  lo presentaron en Word.</t>
  </si>
  <si>
    <t>GUAJIRA</t>
  </si>
  <si>
    <t>RESPONSABLE: EDGAR ALEXANDER ARIAS CARDENAS</t>
  </si>
  <si>
    <t>Se puede observar que las MP en todos los centros zonales tuvieron una gran aceptación, por la forma como se desarrollaron, temas tratados y  la adecuada organización.  En terminos generales excelentes resultados del ejercicio, que al final genera cierto grado de satifacción.</t>
  </si>
  <si>
    <t>Se puede observar que la difusión de las MP en todos los centros zonales tuvieron aceptación nomal en lo general, pero nos quedan un conciderable porcentaje de conocimiento de que debemos reforzar este tema para poder llegar a mejor cobertura .  En terminos generales buen resultado, que al final genera cierto grado de satifacción pero con el compromiso de mejorar.</t>
  </si>
  <si>
    <t>Se puede observar que el medio o canal por donde se enteraron de la realización de las MP en todos los centros zonales fue la invitación directa que realizó la entidad,  por lo que queda claro de que hay que utilizar necesariamente los demás medios. Finalmente genera cierto grado de conocimiento y generar el compromiso de mejorar en variedad.</t>
  </si>
  <si>
    <t>Totalmente clara la tendencia de los asistentes, donde les quedo claro el proceso. Finalamente genera gran sastifacción por la transpariencia en el tema de las MP.</t>
  </si>
  <si>
    <t>Muy claro el concepto y el aprovechamiento de la oportunidad en participar y/o opinar. Cabe destacar que en la muestra realizada se observaron 12 que no repondieron ninguna de las dos casillas.</t>
  </si>
  <si>
    <t>Totalmente clara la tendencia de los asistentes, donde se sintieron a gusto con la oportunidad de participar. Cabe destacar que en la muestra realizada se observó 1 que no repondio ninguna de las dos casillas.</t>
  </si>
  <si>
    <t xml:space="preserve">La tendencia es total sobre como se manejaron los temas y la claridad sobre la MP.  Finalamente genera gran sastifacción por la transpariencia en el tema de las MP. </t>
  </si>
  <si>
    <t xml:space="preserve">La tendencia es total sobre como se manejaron los espacios de dialogos y reflexiones dando claridad sobre los temas tratados en la MP.  Finalamente genera gran sastifacción por la transpariencia en el adecuado manejo del tema en las MP. </t>
  </si>
  <si>
    <t xml:space="preserve">La tendencia es total sobre la sastifacción por la información que les fue socializada en la MP.  Finalamente genera gran sastifacción por la transpariencia en el adecuado manejo del tema en las MP. </t>
  </si>
  <si>
    <t xml:space="preserve">La tendencia es total sobre la sastifacción por los compromisos pactados.  Finalamente genera gran sastifacción por la transpariencia y el adecuado manejo del tema en las MP. </t>
  </si>
  <si>
    <t xml:space="preserve">• Que se traten temas sobre NNA venezolanos, realizar MP en las comunidades más vulnerables.
• Garantizar que las MP que las MP sean más dinámicas, en cuanto a participación, dialogo de doble vía y propender porque se brinde información concreta oportuna y confiable.
• Mejorar la parte logística para el apoyo e incentivo de esto eventos en cuanto a puntualidad, metodología, recursos y otros aspectos claves.
• Generar estrategias para la divulgación de estos eventos a través de diferentes canales.
</t>
  </si>
  <si>
    <t>NORTE DE SANTANDER</t>
  </si>
  <si>
    <t>8 DE MARZO DE 2018</t>
  </si>
  <si>
    <t xml:space="preserve">RESPONSABLE:Planeacion Regional </t>
  </si>
  <si>
    <t xml:space="preserve">RESPONSABLE: NO </t>
  </si>
  <si>
    <t xml:space="preserve">RESPONSABLE:Centros zonales de San Gil, Velez, Carlos Lleras, Antonia Santos y Socorro. </t>
  </si>
  <si>
    <t xml:space="preserve">El analisis lo hicieron por CZ en el 2017 </t>
  </si>
  <si>
    <t xml:space="preserve">Realizar estos espacios de participación con la comunidad, con mayor frecuencia.
Que las Madres Comunitarias participen en estos espacios.
• Hacer difusión y/o promoción del evento para mejoramiento de la imagen institucional del programa. 
• Me gustaría que en estas reuniones nos dieran folletos sobre los puntos clave o más importantes sobre los temas tratados.
• Todo muy bien, ojala se realizaran más seguido estas mesas públicas.
• Invitar a otras entidades para que conozcan lo de los Hogares Gestores. 
• Organizar participación de los niños acorde a sus necesidades y potencialidades.
• Presentar el proceso de los Alimentos de Alto Valor Nutricional desde el proceso de materias primas.
• Que sean después del medio día para mayor asistencia. 
• Mas divulgación de estos temas de gran importancia para la ciudad, para que todos tengan la oportunidad de capacitarse y enterarse de los programas que hacen esta gran labor. 
</t>
  </si>
  <si>
    <t>BOLIVAR</t>
  </si>
  <si>
    <t>RESPONSABLE: CZ DE CERMEN DE BOLIVAR, MOMPOX  Y TURBACO, LOS DEMAS cz APLICARON ENCUESTA EN UN MODELO DISTINTO QUE NO ERA OFICIAL POR ESO NO SE TUVO EN CUENTA MAS ENCUESTAS</t>
  </si>
  <si>
    <t>OBSERVACIONES: Asignar mas recursos financieros para la realizacion de estos eventos</t>
  </si>
  <si>
    <t xml:space="preserve">• Verificar que para el presente año se mejore la difusión de las mesas públicas, buscando entre otras estrategias el apoyo de la comunidad. 
• Verificar que, para el presente año se brinde oportunidad a los asistentes inscritos para opinar durante la Mesa Pública, fortaleciendo espacios de dialogo que involucren a toda la comunidad. 
• Verificar que para el presente año se amplíen las temáticas a tratar en las MP de acuerdo al ejercicio de las consultas ciudadanas.
• Verificar que se pueda realizar más de una mesa publica al año por Centro Zonal.
• Garantizar que en el presente año se fortalezca la cultura de transparencia, sobre la base del manejo de los tres componentes; Dialogo de doble vía, Información clara oportuna, sencilla y real y ante todo incentivar la participación social y comunitaria con incidencia en la cualificación de los programas y servicios 
</t>
  </si>
  <si>
    <t xml:space="preserve"> Los compromisos  adquiridos en esta Mesa Pública, si mejoraron  y cualificaron  los servicios y programas brindados? </t>
  </si>
  <si>
    <t>La información  que brindó  el Centro Zonal, frente gestión, fue clara,</t>
  </si>
  <si>
    <t>El desarrollo de la Mesa Pública se abrieron  espacios de dialogo que facilitaron reflexiones y discusiones en torno a los temas tratados.</t>
  </si>
  <si>
    <t>La  Mesa Pública  si les  dio más claridad sobre la gestión del programa o servicio presentado.</t>
  </si>
  <si>
    <t>La participación,  en la Mesa Pública organizada por el Centro Zonal del ICBF  fue buena.</t>
  </si>
  <si>
    <t xml:space="preserve"> se debe buscar un equilibrio en la oportunidad de los asistentes inscritos para opinar durante la Mesa Pública. </t>
  </si>
  <si>
    <t xml:space="preserve">el procedimiento de participación,  trasparencia institucional  y ley anticorrupción   en la Mesa Pública  fue clara </t>
  </si>
  <si>
    <t>Se debe buscar el apoyo de la comunidad para la difusion</t>
  </si>
  <si>
    <t xml:space="preserve"> Se debe mejorar la difusion de las mesas publicas</t>
  </si>
  <si>
    <t>Se cumplio con el objetivo propuesto</t>
  </si>
  <si>
    <t>RESPONSABLE: JUAN CARLOS GUTIERRES TOLEDO</t>
  </si>
  <si>
    <t>Del total de las 2431 encuestas analizadas, 2263 de los  encuestados es decir el 93 % respondieron que las MP fueron bien organizadas, 143 encuestados, es decir el 6% respondieron que las MP fueron regularmente organizadas el 1 % respondieron que las MP fueron mal organizadas y el 1% no respondieron la encuesta, la tendencia en general es que las MP fueron bien organizadas; los aspectos que destacaron  los que consideraron que las MP estuvieron mal organizadas, regularmente organizadas o no respondieron fueron:  la mala organización, los aspectos logísticos, los tiempos de iniciación básicamente y en muchos casos la información brindada que no se adecuaba a sus expectativas.</t>
  </si>
  <si>
    <t xml:space="preserve">Del  total de las 2431 encuestas analizadas, 1898 de los encuestados es decir el 78% respondieron que se enteraron de la realización de la MP por invitación directa, 202 encuestados es decir el 8% se enteraron de la MP por aviso público, 152 encuestados es decir el 6% se enteraron de la MP por información transmitida por la comunidad, entre vecinos, 101 de los encuestados es decir el 4% se enteraron de la MP a través de la Web, 25 encuestados es decir el 1% se enteraron de las MP a través de prensa y radio, 25 de los encuestados es decir el 1% se enteraron de la MP a través de boletines informativos y 28 de los encuestados es decir el 1 % no respondieron esta pregunta,  la tendencia en general es que los actores sociales e institucionales se enteran de las MP por invitación directa, lo que demuestra que hay que fortalecer otros medios que pueden estar al alcance de la comunidades como son, la Pagina Web, los avisos públicos; con esta información  se demuestra que no se utilizan medios de comunicación, ni prensa ni radio y se debe destacar que tanto la comunidad,  los boletines y carteleras pueden ser  herramientas que permitirían mayor participación y conocimiento de este proceso para que haya mayor incidencia e impacto, dado que la difusión y la adecuada información pueden aportar hacia la participación ciudadana en este proceso.   
</t>
  </si>
  <si>
    <t xml:space="preserve">Del total de las 2431 encuestas analizadas, 2252 de los encuestados es decir el 93% respondieron que su participación fue tenida en cuenta y que fueron claves para aportar en este proceso de información.  35  encuestados es decir el 1% les pareció que no se tuvo en cuenta su participación durante el desarrollo de la MP, para 48  de los encuestados es decir el 2% , el tema de la participación paso desapercibida y 96 encuestados no respondieron esta pregunta es decir el 4%; a pesar de la tendencia que se presenta en el sentido que los participantes reportan que se brindó participación durante la presentación de los programas y servicios en el desarrollo de la MP, es importante resaltar que a los 179  encuestados que no respondieron o que pasó desapercibida, o no se tuvo en cuenta la participación  durante el desarrollo de la MP, es fundamental  tomarlos en cuenta dado que ese porcentaje siente que la participación sigue siendo mínima y esto puede incidir en el tema de trasparencia dado que las MP se reducen para ellos en  recibir información, negándoseles compartir  una  visión distinta que se tiene de los programas y servicios y su posible incidencia en la cualificación de los mismos; en tal sentido se requiere que desde la organización de las MP se posibilite la plena garantía para que la comunidad pueda participar y para ello también es clave que se diseñen estrategias orientadas a disminuir estas apreciaciones negativas, esto se logra ante todo entablando desde el comienzo un dialogo de doble vía, escuchando a las comunidades y a los participantes en general sus apreciaciones, sus opiniones, sus inquietudes y sus expectativas, las cuales se deben traducir en compromisos concretos. </t>
  </si>
  <si>
    <t>Del total de las 2431 encuestas analizadas, 2332 de los encuestados es decir el 96% respondieron que durante el desarrollo de la MP se dio más claridad sobre la gestión de los programas y servicios presentados por parte del ICBF, 50 encuestados es decir el 2% respondieron que durante el desarrollo de la MP no se dio más claridad sobre la gestión de los programas y servicios presentados por parte del ICBF y 49 de los encuestados es decir el 2% no respondieron esta pregunta, en tal sentido se puede inferir que pesar de la tendencia que se presenta en el sentido que los participantes reportan se dio más claridad sobre la gestión de los programas y servicios presentados por parte del ICBF durante el desarrollo de la MP, es clave  resaltar que 99 encuestados que no respondieron o que les pareció  que no hubo claridad sobre la información presentada  durante el desarrollo de la MP, se considera fundamental  tomarlos en cuenta, retomando la información presentada en el desarrollo de las MP, dado que pudo ser que fue  muy formal, muy institucional y no se tomó en cuenta que muchos participantes frente a una información muy técnica consideran que se pierden y por lo tanto para ellos no es tan claro lo que se transmite en torno a los programas y servicios; en virtud de lo anterior, es urgente que se diseñen estrategias de información más claras y sencillas adecuadas a cada uno de los participantes en las MP.</t>
  </si>
  <si>
    <t xml:space="preserve">Del total de las 2431 encuestas analizadas, 2340 de los encuestados es decir el 96% respondieron que durante el desarrollo de la MP si  se permitieron espacios de dialogo lo que facilito reflexiones y discusiones en torno a los temas tratados y de los cuales quedaron compromisos concretos para resolver, 64 encuestados es decir el 3% respondieron que durante el desarrollo de la MP no se generaron espacios de dialogo por lo tanto consideran que no se generaron discusiones amplias ni reflexiones frente a los temas tratados y su presencia fue pasiva y poco incidente y 27 de los encuestados es decir el 1% no respondieron esta pregunta, en tal sentido se puede inferir que pesar de la tendencia que se presenta en el sentido que los participantes reportan que se  generaron espacios de dialogo  durante el desarrollo de la MP, es clave  resaltar que 91 encuestados que no respondieron o que les pareció  que no hubo dialogo reflexivo ni discusiones abiertas durante el desarrollo de la MP, se sugiere tomarlos en cuenta para fortalecer este componente clave dentro del proceso de rendición de cuentas y así  poder tener un impacto del 100%; en tal sentido y dado que es el tema central y transcendental de la política de trasparencia institucional, se considera fundamental  que se diseñen estrategias y metodologías que existen en la caja de herramientas orientadas a fortalecer este componente durante el desarrollo de las MP lo mismo aplicaría al tema  de las consultas ciuadadanas. 
</t>
  </si>
  <si>
    <t xml:space="preserve">Del total de las 2431 encuestas analizadas, 2348 de los encuestados es decir el 97% respondieron que durante el desarrollo de la MP si  se brindó información clara, oportuna y de fácil comprensión, 41  encuestados es decir el 2% respondieron que durante el desarrollo de la MP no se brindó información clara , oportuna y fácil de entender y 42 de los encuestados es decir el 2% no respondieron esta pregunta, en tal sentido se puede inferir que a pesar de la tendencia que presentan  los participantes en el sentido que la información fue clara y oportuna durante el desarrollo de la MP, es clave  que a los  83 encuestados que no respondieron o que les pareció  que no hubo información clara y confiable durante el desarrollo de la MP, es importante tomarlos en cuenta para fortalecer este componente dentro del proceso de rendición de cuentas y así  poder tener un impacto del 100%; en tal sentido y dado que el componente de información es el tema central y transcendental de la política de trasparencia institucional, se deben generar acciones concretas tendientes a que cada vez el componente cumpla con los siguientes principios:
• Principio de máxima publicidad 
• Principio de transparencia
• Principio de buena fe
• Principio de facilitación
• Principio de no discriminación
• Principio de gratuidad
• Principio de celeridad
• Principio de eficacia
• Principio de la calidad de la información
• Principio de la divulgación proactiva de la información
• Principio de responsabilidad en el uso de la información
Además, la información debe ser, ante todo; Comprensible, actualizada, oportuna, disponible y completa.
</t>
  </si>
  <si>
    <t>No de encuestas analizadas.</t>
  </si>
  <si>
    <t xml:space="preserve">RESPONSABLE:  LUIS ANGEL MORA  Subdirección de Monitoreo y Evaluacion </t>
  </si>
  <si>
    <t xml:space="preserve">RESPONSABLE: No entregaron  analisis pero se hizo la estadistica de 10 encuestas </t>
  </si>
  <si>
    <t>Encuestas 2017</t>
  </si>
  <si>
    <t xml:space="preserve">No compartieron analisis del este informe pero se tabularon 10 encuestas entregadas en el 2017  </t>
  </si>
  <si>
    <t>VER GRAFICA PREGUNTA 1</t>
  </si>
  <si>
    <t>VER GRAFICA PREGUNTA 2</t>
  </si>
  <si>
    <t>VER GRAFICA PREGUNTA 10</t>
  </si>
  <si>
    <t xml:space="preserve">RESPONSABLE: Se retomaron las encuestas que presentaron en el 2017 </t>
  </si>
  <si>
    <t>Del  total de las 2431 encuestas analizadas,  2321 de los encuestados es decir el 95% respondieron que la explicación sobre el procedimiento de participación fue claro y generó desde el comienzo de las MP información suficiente sobre el proceso de trasparencia y la importancia de aclarar cuestiones como ley anticorrupción fueron  decisivas a la hora de entender las reglas de juego de este proceso, 71 encuestados es decir el 3% les pareció confusa la explicación y las reglas de juego frente a la participación en las MP , 39 encuestados es decir el 2% no respondieron esta pregunta,  la tendencia en general es que los actores sociales e institucionales consideran que la explicación y las reglas de juego sobre los temas de participación y transparencia desde el comienzo son claros lo que facilita una participación amplia y que los participantes puedan ser escuchados y tenidas en cuenta sus inquietudes, sin embargo hay que hacer énfasis  en los 110 encuestados a los cuales les parecieron confusas las explicaciones iniciales frente a este proceso, dado que puede influir negativamente en el desarrollo de estos eventos. Por lo tanto, la mejor claridad en torno al desarrollo de estos eventos, reafirmaría que esta estrategia es fundamental para hacer visible la gestión pública y permitir la participación activa de la ciudadanía en la toma de decisiones, su acceso a la información y ante todo clarificaría los trámites y servicios.</t>
  </si>
  <si>
    <t xml:space="preserve">Del total de las 2431 encuestas analizadas, 2154 de los encuestados es decir el 89% respondieron que la oportunidad de los asistentes para opinar frente a la información presentada fue igual para todos sin excepción, además se sintieron tenidos en cuenta y escuchados en sus opiniones, lo que genera un clima de confianza y seguridad al momento de dar sus apreciaciones sobre las temáticas desarrolladas, permitiendo mayores aportes y reflexión durante el proceso; 111 de los  encuestados es decir el 4% les pareció desigual la oportunidad para opinar durante el desarrollo de la MP y 166 de los encuestados es decir el 7% no respondieron esta pregunta, a pesar de la tendencia que se presenta en el sentido que los participantes reportan que se tuvo igualdad de oportunidades para opinar durante el desarrollo de la MP, es importante resaltar que 277 encuestados que no respondieron o que les pareció  desigual la oportunidad de opinar durante el desarrollo de la MP, es clave tomarlos en cuenta dado que ese porcentaje siente malestar en torno a este punto, ya sea porque no les permitió opinar o detectaron que este aspecto no fue importante para los  organizadores de la MP, en tal sentido se requiere que desde la organización de las MP se clarifique este aspecto y se diseñen estrategias orientadas a disminuir estas apreciaciones negativas y esto se logra brindando claridades desde el comienzo, brindando  oportunidades a quienes quieran opinar sobre el quehacer misional de la entidad o cualquier otro aspecto que a los participantes les parezca relevante destacar. 
</t>
  </si>
  <si>
    <t>Del total de las 2431 encuestas analizadas, 2268 de los encuestados es decir el 93% respondieron que si hubo plena satisfacción con los compromisos adquiridos en las MP dado que se demuestra que los participantes, aportaron, reflexionaron, presentaron inquietudes y alternativas de solución frente a los problemas y la prueba está en que en el año 2017 se generaron 664 compromisos y se resolvieron 657 compromisos es decir el 99% de los compromisos se resolvieron como una respuesta a los aportes de la comunidad y como un incentivo a la participación ciudadana, porque la comunidad siente en este sentido que vale la pena participar, no solo para que se les escuche sino para que se resuelvan problemas que tienen que ver con la prestación de los servicios; cabe destacar que de los 70 encuestados es decir el 3% respondieron no estar satisfechos con los compromisos generados y la gran inquietud radica en que sienten dudas que estos se resuelvan en los tiempos establecidos y que no se les brinden las respuestas frente a las soluciones y 93 de los encuestados es decir el 4% no respondieron esta pregunta, en tal sentido se puede inferir que a pesar de la tendencia que presentan  los participantes en el sentido de estar satisfechos con los compromisos adquiridos; 163 encuestados todavía siguen insatisfechos frente a este tema, a pesar que los compromisos se resolvieron en un 99%, quizás la insatisfacción radica en que no se les devuelve información y no se les comunica sobre la solución efectiva de los compromisos, esta información solo queda como evidencia para evaluar el indicador PA 98, en virtud de lo anterior se requiere: Informar permanentemente sobre la solución de los compromisos a los integrantes de la MP y en especial a quienes presentaron las problemáticas y solicitan respuestas efectivas, generar estrategias de devolución de información utilizando distintos medios, como actas, comunicados, pagina Web, carteleras informativas y todo acto que permita que la comunidad esté enterada de las soluciones que se brindan frente a sus inquietudes, que de paso se da respuesta a otro componente fundamental y es de los incentivos, este componente esta orientado a favorecer la cultura de transparencia, formar actores, apoyar iniciativas y procesos sancionatorios.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</si>
</sst>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font>
      <sz val="11"/>
      <color theme="1"/>
      <name val="Calibri"/>
      <family val="2"/>
      <scheme val="minor"/>
    </font>
    <font>
      <sz val="10"/>
      <color theme="1"/>
      <name val="Arial"/>
      <family val="2"/>
    </font>
    <font>
      <sz val="9"/>
      <color indexed="81"/>
      <name val="Tahoma"/>
      <charset val="1"/>
    </font>
    <font>
      <b/>
      <sz val="9"/>
      <color indexed="81"/>
      <name val="Tahoma"/>
      <charset val="1"/>
    </font>
    <font>
      <sz val="11"/>
      <color theme="1"/>
      <name val="Calibri"/>
      <family val="2"/>
      <scheme val="minor"/>
    </font>
    <font>
      <b/>
      <sz val="11"/>
      <color theme="1"/>
      <name val="Calibri"/>
      <family val="2"/>
      <scheme val="minor"/>
    </font>
    <font>
      <sz val="11"/>
      <color theme="1"/>
      <name val="Calibri"/>
      <family val="2"/>
    </font>
    <font>
      <b/>
      <sz val="12"/>
      <color theme="1"/>
      <name val="Calibri"/>
      <family val="2"/>
      <scheme val="minor"/>
    </font>
    <font>
      <u/>
      <sz val="10"/>
      <color indexed="12"/>
      <name val="Zurich BT"/>
      <family val="2"/>
    </font>
    <font>
      <b/>
      <sz val="9"/>
      <color indexed="81"/>
      <name val="Tahoma"/>
      <family val="2"/>
    </font>
    <font>
      <sz val="9"/>
      <color indexed="81"/>
      <name val="Tahoma"/>
      <family val="2"/>
    </font>
    <font>
      <sz val="10"/>
      <name val="Zurich BT"/>
    </font>
    <font>
      <sz val="10"/>
      <color theme="1"/>
      <name val="Calibri"/>
      <family val="2"/>
      <scheme val="minor"/>
    </font>
    <font>
      <sz val="8"/>
      <color theme="1"/>
      <name val="Calibri"/>
      <family val="2"/>
      <scheme val="minor"/>
    </font>
    <font>
      <b/>
      <sz val="10"/>
      <color theme="1"/>
      <name val="Arial"/>
      <family val="2"/>
    </font>
    <font>
      <sz val="11"/>
      <color theme="1"/>
      <name val="Arial"/>
      <family val="2"/>
    </font>
    <font>
      <sz val="10"/>
      <name val="Zurich BT"/>
      <family val="2"/>
    </font>
    <font>
      <sz val="8"/>
      <color rgb="FF000000"/>
      <name val="Calibri"/>
      <family val="2"/>
      <scheme val="minor"/>
    </font>
    <font>
      <b/>
      <sz val="10"/>
      <name val="Zurich BT"/>
      <family val="2"/>
    </font>
    <font>
      <sz val="7"/>
      <name val="Arial"/>
      <family val="2"/>
    </font>
    <font>
      <b/>
      <sz val="9"/>
      <color indexed="10"/>
      <name val="Arial"/>
      <family val="2"/>
    </font>
    <font>
      <sz val="8"/>
      <name val="Arial"/>
      <family val="2"/>
    </font>
    <font>
      <b/>
      <sz val="5"/>
      <name val="Arial"/>
      <family val="2"/>
    </font>
    <font>
      <b/>
      <sz val="8"/>
      <name val="Arial"/>
      <family val="2"/>
    </font>
    <font>
      <sz val="10"/>
      <name val="Arial"/>
      <family val="2"/>
    </font>
    <font>
      <sz val="10"/>
      <color rgb="FFFF0000"/>
      <name val="Arial"/>
      <family val="2"/>
    </font>
    <font>
      <b/>
      <sz val="10"/>
      <color rgb="FFFF0000"/>
      <name val="Zurich BT"/>
    </font>
    <font>
      <sz val="8"/>
      <color indexed="9"/>
      <name val="Arial"/>
      <family val="2"/>
    </font>
    <font>
      <sz val="8"/>
      <color indexed="8"/>
      <name val="Arial"/>
      <family val="2"/>
    </font>
    <font>
      <b/>
      <sz val="7"/>
      <name val="Arial"/>
      <family val="2"/>
    </font>
    <font>
      <b/>
      <sz val="10"/>
      <name val="Arial"/>
      <family val="2"/>
    </font>
    <font>
      <b/>
      <sz val="8"/>
      <color indexed="81"/>
      <name val="Tahoma"/>
      <family val="2"/>
    </font>
    <font>
      <sz val="8"/>
      <color indexed="81"/>
      <name val="Tahoma"/>
      <family val="2"/>
    </font>
    <font>
      <b/>
      <sz val="8"/>
      <color indexed="10"/>
      <name val="Tahoma"/>
      <family val="2"/>
    </font>
    <font>
      <b/>
      <sz val="16"/>
      <color theme="1"/>
      <name val="Calibri"/>
      <family val="2"/>
      <scheme val="minor"/>
    </font>
    <font>
      <sz val="16"/>
      <color theme="1"/>
      <name val="Calibri"/>
      <family val="2"/>
      <scheme val="minor"/>
    </font>
    <font>
      <b/>
      <sz val="18"/>
      <color theme="1"/>
      <name val="Calibri"/>
      <family val="2"/>
      <scheme val="minor"/>
    </font>
    <font>
      <sz val="11"/>
      <color rgb="FFFF0000"/>
      <name val="Calibri"/>
      <family val="2"/>
      <scheme val="minor"/>
    </font>
  </fonts>
  <fills count="16">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theme="4"/>
        <bgColor indexed="64"/>
      </patternFill>
    </fill>
    <fill>
      <patternFill patternType="solid">
        <fgColor theme="6"/>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indexed="41"/>
        <bgColor indexed="64"/>
      </patternFill>
    </fill>
  </fills>
  <borders count="5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medium">
        <color indexed="64"/>
      </bottom>
      <diagonal/>
    </border>
    <border>
      <left style="thin">
        <color auto="1"/>
      </left>
      <right style="thin">
        <color auto="1"/>
      </right>
      <top style="medium">
        <color indexed="64"/>
      </top>
      <bottom style="thin">
        <color auto="1"/>
      </bottom>
      <diagonal/>
    </border>
    <border>
      <left style="thin">
        <color auto="1"/>
      </left>
      <right style="thin">
        <color auto="1"/>
      </right>
      <top style="medium">
        <color indexed="64"/>
      </top>
      <bottom/>
      <diagonal/>
    </border>
    <border>
      <left style="thin">
        <color auto="1"/>
      </left>
      <right style="thin">
        <color auto="1"/>
      </right>
      <top/>
      <bottom style="medium">
        <color indexed="64"/>
      </bottom>
      <diagonal/>
    </border>
    <border>
      <left style="thin">
        <color auto="1"/>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auto="1"/>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auto="1"/>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thin">
        <color auto="1"/>
      </left>
      <right/>
      <top style="thin">
        <color auto="1"/>
      </top>
      <bottom style="medium">
        <color rgb="FF000000"/>
      </bottom>
      <diagonal/>
    </border>
    <border>
      <left/>
      <right style="medium">
        <color rgb="FF000000"/>
      </right>
      <top style="thin">
        <color auto="1"/>
      </top>
      <bottom style="medium">
        <color rgb="FF000000"/>
      </bottom>
      <diagonal/>
    </border>
    <border>
      <left style="thin">
        <color auto="1"/>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right style="medium">
        <color indexed="64"/>
      </right>
      <top style="thin">
        <color auto="1"/>
      </top>
      <bottom/>
      <diagonal/>
    </border>
    <border>
      <left/>
      <right style="medium">
        <color indexed="64"/>
      </right>
      <top/>
      <bottom/>
      <diagonal/>
    </border>
    <border>
      <left style="medium">
        <color indexed="64"/>
      </left>
      <right/>
      <top/>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right style="medium">
        <color indexed="64"/>
      </right>
      <top style="medium">
        <color indexed="64"/>
      </top>
      <bottom style="medium">
        <color indexed="64"/>
      </bottom>
      <diagonal/>
    </border>
  </borders>
  <cellStyleXfs count="6">
    <xf numFmtId="0" fontId="0" fillId="0" borderId="0"/>
    <xf numFmtId="9" fontId="4" fillId="0" borderId="0" applyFont="0" applyFill="0" applyBorder="0" applyAlignment="0" applyProtection="0"/>
    <xf numFmtId="0" fontId="8" fillId="0" borderId="0" applyNumberFormat="0" applyFill="0" applyBorder="0" applyAlignment="0" applyProtection="0">
      <alignment vertical="top"/>
      <protection locked="0"/>
    </xf>
    <xf numFmtId="0" fontId="11" fillId="0" borderId="0"/>
    <xf numFmtId="0" fontId="16" fillId="0" borderId="0"/>
    <xf numFmtId="9" fontId="11" fillId="0" borderId="0" applyFont="0" applyFill="0" applyBorder="0" applyAlignment="0" applyProtection="0"/>
  </cellStyleXfs>
  <cellXfs count="584">
    <xf numFmtId="0" fontId="0" fillId="0" borderId="0" xfId="0"/>
    <xf numFmtId="0" fontId="0" fillId="0" borderId="0" xfId="0" applyAlignment="1">
      <alignment horizontal="center"/>
    </xf>
    <xf numFmtId="0" fontId="0" fillId="3" borderId="1" xfId="0" applyFill="1" applyBorder="1"/>
    <xf numFmtId="0" fontId="0" fillId="2" borderId="1" xfId="0" applyFill="1" applyBorder="1"/>
    <xf numFmtId="0" fontId="0" fillId="4" borderId="1" xfId="0" applyFill="1" applyBorder="1"/>
    <xf numFmtId="0" fontId="0" fillId="0" borderId="1" xfId="0" applyBorder="1"/>
    <xf numFmtId="0" fontId="0" fillId="0" borderId="1" xfId="0" applyBorder="1" applyAlignment="1">
      <alignment horizontal="justify" vertical="center"/>
    </xf>
    <xf numFmtId="0" fontId="0" fillId="0" borderId="1" xfId="0" applyBorder="1" applyAlignment="1">
      <alignment horizontal="center" vertical="center"/>
    </xf>
    <xf numFmtId="0" fontId="1" fillId="0" borderId="1" xfId="0" applyFont="1" applyBorder="1" applyAlignment="1">
      <alignment horizontal="justify" vertical="center"/>
    </xf>
    <xf numFmtId="0" fontId="0" fillId="0" borderId="1" xfId="0" applyBorder="1" applyAlignment="1">
      <alignment horizontal="center"/>
    </xf>
    <xf numFmtId="0" fontId="0" fillId="0" borderId="1" xfId="0" applyBorder="1" applyAlignment="1">
      <alignment vertical="center"/>
    </xf>
    <xf numFmtId="0" fontId="0" fillId="2" borderId="1" xfId="0" applyFill="1" applyBorder="1" applyAlignment="1">
      <alignment horizontal="justify" vertical="center"/>
    </xf>
    <xf numFmtId="0" fontId="0" fillId="0" borderId="1" xfId="0" applyBorder="1" applyAlignment="1">
      <alignment horizontal="center"/>
    </xf>
    <xf numFmtId="0" fontId="0" fillId="0" borderId="1" xfId="0"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xf>
    <xf numFmtId="0" fontId="0" fillId="0" borderId="3" xfId="0" applyBorder="1" applyAlignment="1">
      <alignment horizontal="center" vertical="center"/>
    </xf>
    <xf numFmtId="0" fontId="0" fillId="0" borderId="3" xfId="0" applyBorder="1" applyAlignment="1">
      <alignment horizontal="justify" vertical="center"/>
    </xf>
    <xf numFmtId="0" fontId="0" fillId="0" borderId="1" xfId="0" applyBorder="1" applyAlignment="1">
      <alignment horizontal="justify"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wrapText="1"/>
    </xf>
    <xf numFmtId="0" fontId="0" fillId="0" borderId="0" xfId="0" applyAlignment="1">
      <alignment wrapText="1"/>
    </xf>
    <xf numFmtId="0" fontId="4" fillId="0" borderId="0" xfId="0" applyFont="1"/>
    <xf numFmtId="0" fontId="4" fillId="7" borderId="1" xfId="0" applyFont="1" applyFill="1" applyBorder="1"/>
    <xf numFmtId="0" fontId="4" fillId="0" borderId="1" xfId="0" applyFont="1" applyFill="1" applyBorder="1"/>
    <xf numFmtId="0" fontId="4" fillId="7" borderId="1" xfId="0" applyFont="1" applyFill="1" applyBorder="1" applyAlignment="1">
      <alignment horizontal="center"/>
    </xf>
    <xf numFmtId="0" fontId="4" fillId="2" borderId="1" xfId="0" applyFont="1" applyFill="1" applyBorder="1"/>
    <xf numFmtId="0" fontId="4" fillId="0" borderId="1" xfId="0" applyFont="1" applyBorder="1"/>
    <xf numFmtId="0" fontId="4" fillId="7" borderId="1" xfId="0" applyFont="1" applyFill="1" applyBorder="1" applyAlignment="1">
      <alignment horizontal="justify" vertical="center"/>
    </xf>
    <xf numFmtId="0" fontId="4" fillId="7" borderId="1" xfId="0" applyFont="1" applyFill="1" applyBorder="1" applyAlignment="1">
      <alignment horizontal="center" vertical="center"/>
    </xf>
    <xf numFmtId="0" fontId="0" fillId="7" borderId="1" xfId="0" applyFont="1" applyFill="1" applyBorder="1" applyAlignment="1">
      <alignment horizontal="center" vertical="center"/>
    </xf>
    <xf numFmtId="0" fontId="0" fillId="7"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0" borderId="1" xfId="0" applyFont="1" applyBorder="1" applyAlignment="1">
      <alignment horizontal="center"/>
    </xf>
    <xf numFmtId="9" fontId="4" fillId="0" borderId="1" xfId="1" applyFont="1" applyBorder="1" applyAlignment="1">
      <alignment horizontal="right"/>
    </xf>
    <xf numFmtId="9" fontId="4" fillId="0" borderId="1" xfId="1" applyFont="1" applyBorder="1" applyAlignment="1">
      <alignment horizontal="right" vertical="center"/>
    </xf>
    <xf numFmtId="0" fontId="4" fillId="0" borderId="1" xfId="0" applyFont="1" applyBorder="1" applyAlignment="1">
      <alignment horizontal="right"/>
    </xf>
    <xf numFmtId="9" fontId="4" fillId="8" borderId="7" xfId="1" applyFont="1" applyFill="1" applyBorder="1" applyAlignment="1">
      <alignment horizontal="right"/>
    </xf>
    <xf numFmtId="0" fontId="4" fillId="8" borderId="1" xfId="0" applyFont="1" applyFill="1" applyBorder="1"/>
    <xf numFmtId="0" fontId="4" fillId="0" borderId="5" xfId="0" applyFont="1" applyBorder="1" applyAlignment="1">
      <alignment horizontal="center"/>
    </xf>
    <xf numFmtId="0" fontId="4" fillId="0" borderId="1" xfId="0" applyFont="1" applyBorder="1" applyAlignment="1">
      <alignment vertical="center"/>
    </xf>
    <xf numFmtId="0" fontId="5" fillId="0" borderId="1" xfId="0" applyFont="1" applyBorder="1" applyAlignment="1">
      <alignment vertical="center"/>
    </xf>
    <xf numFmtId="9" fontId="5" fillId="0" borderId="7" xfId="0" applyNumberFormat="1" applyFont="1" applyBorder="1" applyAlignment="1">
      <alignment horizontal="right" wrapText="1"/>
    </xf>
    <xf numFmtId="0" fontId="5" fillId="2" borderId="1" xfId="0" applyFont="1" applyFill="1" applyBorder="1"/>
    <xf numFmtId="0" fontId="4" fillId="0" borderId="1" xfId="0" applyFont="1" applyBorder="1" applyAlignment="1">
      <alignment horizontal="center" vertical="center"/>
    </xf>
    <xf numFmtId="0" fontId="0" fillId="0" borderId="1" xfId="0" applyFont="1" applyBorder="1" applyAlignment="1">
      <alignment horizontal="center" vertical="center" wrapText="1"/>
    </xf>
    <xf numFmtId="0" fontId="4" fillId="0" borderId="0" xfId="0" applyFont="1" applyAlignment="1">
      <alignment horizontal="center"/>
    </xf>
    <xf numFmtId="0" fontId="0" fillId="0" borderId="5" xfId="0" applyBorder="1" applyAlignment="1">
      <alignment horizontal="left" vertical="center"/>
    </xf>
    <xf numFmtId="0" fontId="0" fillId="0" borderId="1"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xf>
    <xf numFmtId="0" fontId="0" fillId="0" borderId="8" xfId="0" applyBorder="1" applyAlignment="1">
      <alignment horizontal="left" vertical="center" wrapText="1"/>
    </xf>
    <xf numFmtId="0" fontId="0" fillId="0" borderId="0" xfId="0" applyAlignment="1">
      <alignment vertical="center"/>
    </xf>
    <xf numFmtId="0" fontId="8" fillId="0" borderId="1" xfId="2" applyFill="1" applyBorder="1" applyAlignment="1" applyProtection="1"/>
    <xf numFmtId="0" fontId="8" fillId="0" borderId="1" xfId="2" applyBorder="1" applyAlignment="1" applyProtection="1"/>
    <xf numFmtId="0" fontId="8" fillId="9" borderId="1" xfId="2" applyFill="1" applyBorder="1" applyAlignment="1" applyProtection="1"/>
    <xf numFmtId="9" fontId="0" fillId="0" borderId="1" xfId="1" applyFont="1" applyBorder="1" applyAlignment="1">
      <alignment horizontal="left"/>
    </xf>
    <xf numFmtId="0" fontId="0" fillId="0" borderId="1" xfId="0" applyBorder="1" applyAlignment="1">
      <alignment horizontal="center"/>
    </xf>
    <xf numFmtId="0" fontId="0" fillId="4" borderId="1" xfId="0" applyFill="1" applyBorder="1" applyAlignment="1">
      <alignment horizontal="center" vertical="center" wrapText="1"/>
    </xf>
    <xf numFmtId="0" fontId="0" fillId="0" borderId="1" xfId="0" applyBorder="1" applyAlignment="1">
      <alignment wrapText="1"/>
    </xf>
    <xf numFmtId="0" fontId="0" fillId="2" borderId="1" xfId="0" applyFill="1" applyBorder="1" applyAlignment="1">
      <alignment horizontal="center" vertical="center" wrapText="1"/>
    </xf>
    <xf numFmtId="0" fontId="0" fillId="6" borderId="1" xfId="0" applyFill="1" applyBorder="1"/>
    <xf numFmtId="9" fontId="0" fillId="0" borderId="0" xfId="1" applyFont="1"/>
    <xf numFmtId="0" fontId="0" fillId="10" borderId="1" xfId="0" applyFill="1" applyBorder="1"/>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justify" vertical="center"/>
    </xf>
    <xf numFmtId="0" fontId="0" fillId="0" borderId="1" xfId="0" applyBorder="1" applyAlignment="1">
      <alignment horizontal="center" vertical="center"/>
    </xf>
    <xf numFmtId="0" fontId="0" fillId="0" borderId="1" xfId="0" applyBorder="1" applyAlignment="1">
      <alignment horizontal="justify" vertical="center"/>
    </xf>
    <xf numFmtId="0" fontId="0" fillId="0" borderId="1" xfId="0" applyNumberFormat="1" applyBorder="1" applyAlignment="1">
      <alignment vertical="center"/>
    </xf>
    <xf numFmtId="0" fontId="0" fillId="11" borderId="1" xfId="0" applyFill="1" applyBorder="1" applyAlignment="1">
      <alignment vertical="center"/>
    </xf>
    <xf numFmtId="0" fontId="7" fillId="11" borderId="1" xfId="0" applyFont="1" applyFill="1" applyBorder="1" applyAlignment="1">
      <alignment vertical="center"/>
    </xf>
    <xf numFmtId="0" fontId="0" fillId="0" borderId="0" xfId="0" applyFill="1"/>
    <xf numFmtId="0" fontId="0" fillId="0" borderId="0" xfId="0" applyFill="1" applyAlignment="1">
      <alignment horizontal="center"/>
    </xf>
    <xf numFmtId="0" fontId="0" fillId="0" borderId="1" xfId="0" applyBorder="1" applyAlignment="1">
      <alignment horizontal="center"/>
    </xf>
    <xf numFmtId="0" fontId="0" fillId="0" borderId="5" xfId="0" applyBorder="1" applyAlignment="1">
      <alignment horizontal="center"/>
    </xf>
    <xf numFmtId="0" fontId="0" fillId="4" borderId="1" xfId="0" applyFill="1" applyBorder="1" applyAlignment="1">
      <alignment horizontal="center"/>
    </xf>
    <xf numFmtId="0" fontId="0" fillId="0" borderId="1" xfId="0" applyBorder="1" applyAlignment="1">
      <alignment horizontal="center" vertical="center"/>
    </xf>
    <xf numFmtId="0" fontId="0" fillId="0" borderId="1" xfId="0" applyBorder="1" applyAlignment="1">
      <alignment horizontal="justify" vertical="center"/>
    </xf>
    <xf numFmtId="0" fontId="0" fillId="0" borderId="1" xfId="0" applyBorder="1" applyAlignment="1">
      <alignment horizontal="justify" vertical="top" wrapText="1"/>
    </xf>
    <xf numFmtId="0" fontId="0" fillId="2" borderId="1" xfId="0" applyFill="1" applyBorder="1" applyAlignment="1">
      <alignment horizontal="center"/>
    </xf>
    <xf numFmtId="0" fontId="0" fillId="0" borderId="1" xfId="0" applyBorder="1" applyAlignment="1">
      <alignment horizontal="left"/>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justify" vertic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justify" vertical="center"/>
    </xf>
    <xf numFmtId="0" fontId="0" fillId="0" borderId="16" xfId="0" applyBorder="1" applyAlignment="1">
      <alignment horizontal="center"/>
    </xf>
    <xf numFmtId="0" fontId="0" fillId="0" borderId="16" xfId="0" applyBorder="1" applyAlignment="1">
      <alignment horizontal="left"/>
    </xf>
    <xf numFmtId="0" fontId="0" fillId="0" borderId="17" xfId="0" applyBorder="1" applyAlignment="1">
      <alignment horizontal="center"/>
    </xf>
    <xf numFmtId="0" fontId="0" fillId="0" borderId="17" xfId="0" applyBorder="1" applyAlignment="1">
      <alignment horizontal="left"/>
    </xf>
    <xf numFmtId="0" fontId="0" fillId="0" borderId="17" xfId="0" applyBorder="1"/>
    <xf numFmtId="0" fontId="0" fillId="0" borderId="4" xfId="0" applyBorder="1" applyAlignment="1">
      <alignment vertical="center"/>
    </xf>
    <xf numFmtId="0" fontId="0" fillId="2" borderId="4" xfId="0" applyFill="1" applyBorder="1" applyAlignment="1">
      <alignment horizontal="center"/>
    </xf>
    <xf numFmtId="0" fontId="0" fillId="0" borderId="4" xfId="0" applyBorder="1"/>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justify" vertical="center"/>
    </xf>
    <xf numFmtId="0" fontId="14" fillId="0" borderId="1" xfId="0" applyFont="1" applyBorder="1" applyAlignment="1">
      <alignment horizontal="justify" vertic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justify" vertical="center"/>
    </xf>
    <xf numFmtId="0" fontId="0" fillId="0" borderId="1" xfId="0" applyBorder="1" applyAlignment="1">
      <alignment horizontal="center" vertical="center" wrapText="1"/>
    </xf>
    <xf numFmtId="0" fontId="0" fillId="0" borderId="7" xfId="0" applyBorder="1" applyAlignment="1">
      <alignment vertical="center"/>
    </xf>
    <xf numFmtId="0" fontId="0" fillId="0" borderId="1" xfId="0" applyBorder="1" applyAlignment="1">
      <alignment vertical="center" wrapText="1"/>
    </xf>
    <xf numFmtId="1" fontId="0" fillId="0" borderId="1" xfId="0" applyNumberFormat="1" applyBorder="1"/>
    <xf numFmtId="9" fontId="0" fillId="0" borderId="0" xfId="0" applyNumberFormat="1"/>
    <xf numFmtId="9" fontId="0" fillId="0" borderId="1" xfId="0" applyNumberFormat="1" applyBorder="1"/>
    <xf numFmtId="1" fontId="0" fillId="2" borderId="1" xfId="0" applyNumberFormat="1" applyFill="1" applyBorder="1"/>
    <xf numFmtId="0" fontId="0" fillId="0" borderId="3" xfId="0" applyBorder="1" applyAlignment="1">
      <alignment horizontal="center"/>
    </xf>
    <xf numFmtId="0" fontId="0" fillId="0" borderId="4" xfId="0" applyBorder="1" applyAlignment="1">
      <alignment horizontal="center"/>
    </xf>
    <xf numFmtId="0" fontId="0" fillId="0" borderId="3"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justify" vertical="center"/>
    </xf>
    <xf numFmtId="0" fontId="0" fillId="0" borderId="7" xfId="0" applyBorder="1" applyAlignment="1">
      <alignment vertical="center"/>
    </xf>
    <xf numFmtId="0" fontId="0" fillId="0" borderId="17"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xf>
    <xf numFmtId="0" fontId="0" fillId="0" borderId="16" xfId="0" applyBorder="1" applyAlignment="1">
      <alignment horizontal="center"/>
    </xf>
    <xf numFmtId="0" fontId="0" fillId="0" borderId="1" xfId="0" applyBorder="1" applyAlignment="1"/>
    <xf numFmtId="0" fontId="0" fillId="2" borderId="5" xfId="0" applyFill="1" applyBorder="1" applyAlignment="1">
      <alignment horizontal="justify" vertical="center"/>
    </xf>
    <xf numFmtId="0" fontId="0" fillId="0" borderId="5" xfId="0" applyBorder="1"/>
    <xf numFmtId="0" fontId="0" fillId="0" borderId="35" xfId="0" applyBorder="1"/>
    <xf numFmtId="0" fontId="0" fillId="0" borderId="1" xfId="0" applyFill="1" applyBorder="1" applyAlignment="1">
      <alignment horizontal="center" vertical="center"/>
    </xf>
    <xf numFmtId="0" fontId="0" fillId="0" borderId="11" xfId="0" applyBorder="1" applyAlignment="1">
      <alignment horizontal="center" vertical="center"/>
    </xf>
    <xf numFmtId="0" fontId="0" fillId="0" borderId="36" xfId="0" applyBorder="1" applyAlignment="1">
      <alignment horizontal="center" vertical="center"/>
    </xf>
    <xf numFmtId="0" fontId="0" fillId="0" borderId="12" xfId="0" applyBorder="1" applyAlignment="1">
      <alignment horizontal="center" vertical="center"/>
    </xf>
    <xf numFmtId="0" fontId="0" fillId="0" borderId="0" xfId="0" applyBorder="1" applyAlignment="1">
      <alignment horizontal="center" vertical="center"/>
    </xf>
    <xf numFmtId="0" fontId="0" fillId="0" borderId="37" xfId="0" applyBorder="1" applyAlignment="1">
      <alignment horizontal="center" vertical="center"/>
    </xf>
    <xf numFmtId="0" fontId="0" fillId="0" borderId="14" xfId="0" applyBorder="1" applyAlignment="1">
      <alignment horizontal="center" vertical="center"/>
    </xf>
    <xf numFmtId="0" fontId="0" fillId="0" borderId="38" xfId="0" applyBorder="1" applyAlignment="1">
      <alignment horizontal="center" vertical="center"/>
    </xf>
    <xf numFmtId="0" fontId="0" fillId="0" borderId="35" xfId="0" applyBorder="1" applyAlignment="1">
      <alignment horizontal="center" vertical="center" wrapText="1"/>
    </xf>
    <xf numFmtId="0" fontId="0" fillId="0" borderId="35" xfId="0" applyBorder="1" applyAlignment="1">
      <alignment horizontal="center" vertical="top" wrapText="1"/>
    </xf>
    <xf numFmtId="0" fontId="0" fillId="2" borderId="5" xfId="0" applyFill="1" applyBorder="1"/>
    <xf numFmtId="0" fontId="0" fillId="0" borderId="15" xfId="0" applyBorder="1" applyAlignment="1">
      <alignment horizontal="center" vertical="center"/>
    </xf>
    <xf numFmtId="0" fontId="0" fillId="0" borderId="0" xfId="0" applyBorder="1" applyAlignment="1">
      <alignment vertical="top" wrapText="1"/>
    </xf>
    <xf numFmtId="0" fontId="0" fillId="0" borderId="37" xfId="0" applyBorder="1" applyAlignment="1">
      <alignment vertical="top" wrapText="1"/>
    </xf>
    <xf numFmtId="0" fontId="0" fillId="0" borderId="7" xfId="0" applyBorder="1" applyAlignment="1">
      <alignment vertical="top" wrapText="1"/>
    </xf>
    <xf numFmtId="0" fontId="0" fillId="0" borderId="0" xfId="0" applyBorder="1"/>
    <xf numFmtId="0" fontId="0" fillId="0" borderId="37" xfId="0" applyBorder="1"/>
    <xf numFmtId="0" fontId="0" fillId="0" borderId="38" xfId="0" applyBorder="1"/>
    <xf numFmtId="0" fontId="0" fillId="0" borderId="35" xfId="0" applyBorder="1" applyAlignment="1">
      <alignment wrapText="1"/>
    </xf>
    <xf numFmtId="0" fontId="0" fillId="0" borderId="35" xfId="0" applyBorder="1" applyAlignment="1">
      <alignment vertical="top" wrapText="1"/>
    </xf>
    <xf numFmtId="0" fontId="0" fillId="0" borderId="42" xfId="0" applyBorder="1"/>
    <xf numFmtId="0" fontId="0" fillId="0" borderId="24" xfId="0" applyBorder="1"/>
    <xf numFmtId="0" fontId="0" fillId="0" borderId="43" xfId="0" applyBorder="1"/>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justify" vertical="center"/>
    </xf>
    <xf numFmtId="0" fontId="0" fillId="0" borderId="1" xfId="0" applyFill="1" applyBorder="1" applyAlignment="1">
      <alignment horizontal="center"/>
    </xf>
    <xf numFmtId="0" fontId="0" fillId="0" borderId="5" xfId="0" applyFill="1" applyBorder="1" applyAlignment="1"/>
    <xf numFmtId="0" fontId="0" fillId="8" borderId="7" xfId="0" applyFill="1" applyBorder="1" applyAlignment="1"/>
    <xf numFmtId="0" fontId="0" fillId="0" borderId="5" xfId="0" applyFill="1" applyBorder="1" applyAlignment="1">
      <alignment vertical="center"/>
    </xf>
    <xf numFmtId="0" fontId="0" fillId="0" borderId="16" xfId="0" applyFill="1" applyBorder="1" applyAlignment="1">
      <alignment horizontal="center"/>
    </xf>
    <xf numFmtId="0" fontId="0" fillId="0" borderId="44" xfId="0" applyFill="1" applyBorder="1" applyAlignment="1"/>
    <xf numFmtId="0" fontId="0" fillId="0" borderId="16" xfId="0" applyFill="1" applyBorder="1" applyAlignment="1">
      <alignment horizontal="center" vertical="center"/>
    </xf>
    <xf numFmtId="0" fontId="0" fillId="8" borderId="45" xfId="0" applyFill="1" applyBorder="1" applyAlignment="1"/>
    <xf numFmtId="0" fontId="0" fillId="0" borderId="4" xfId="0" applyFill="1" applyBorder="1" applyAlignment="1">
      <alignment horizontal="center"/>
    </xf>
    <xf numFmtId="0" fontId="0" fillId="0" borderId="10" xfId="0" applyFill="1" applyBorder="1" applyAlignment="1"/>
    <xf numFmtId="0" fontId="0" fillId="0" borderId="4" xfId="0" applyFill="1" applyBorder="1" applyAlignment="1">
      <alignment horizontal="center" vertical="center"/>
    </xf>
    <xf numFmtId="0" fontId="0" fillId="8" borderId="15" xfId="0" applyFill="1" applyBorder="1" applyAlignment="1"/>
    <xf numFmtId="0" fontId="0" fillId="0" borderId="5" xfId="0" applyBorder="1" applyAlignment="1"/>
    <xf numFmtId="0" fontId="0" fillId="0" borderId="7" xfId="0" applyBorder="1" applyAlignment="1"/>
    <xf numFmtId="0" fontId="0" fillId="0" borderId="9" xfId="0" applyBorder="1" applyAlignment="1"/>
    <xf numFmtId="0" fontId="0" fillId="0" borderId="12" xfId="0" applyBorder="1" applyAlignment="1"/>
    <xf numFmtId="0" fontId="0" fillId="0" borderId="26" xfId="0" applyBorder="1" applyAlignment="1"/>
    <xf numFmtId="0" fontId="0" fillId="0" borderId="28" xfId="0" applyBorder="1" applyAlignment="1"/>
    <xf numFmtId="0" fontId="0" fillId="0" borderId="44" xfId="0" applyBorder="1" applyAlignment="1"/>
    <xf numFmtId="0" fontId="0" fillId="0" borderId="45" xfId="0" applyBorder="1" applyAlignment="1"/>
    <xf numFmtId="0" fontId="0" fillId="0" borderId="10" xfId="0" applyBorder="1" applyAlignment="1"/>
    <xf numFmtId="0" fontId="0" fillId="0" borderId="15" xfId="0" applyBorder="1" applyAlignment="1"/>
    <xf numFmtId="0" fontId="0" fillId="0" borderId="46" xfId="0" applyBorder="1" applyAlignment="1">
      <alignment vertical="center"/>
    </xf>
    <xf numFmtId="0" fontId="0" fillId="2" borderId="46" xfId="0" applyFill="1" applyBorder="1" applyAlignment="1">
      <alignment horizontal="center" vertical="center"/>
    </xf>
    <xf numFmtId="0" fontId="0" fillId="0" borderId="49" xfId="0" applyBorder="1" applyAlignment="1"/>
    <xf numFmtId="0" fontId="0" fillId="0" borderId="46" xfId="0" applyBorder="1" applyAlignment="1">
      <alignment vertical="top"/>
    </xf>
    <xf numFmtId="0" fontId="1" fillId="0" borderId="8" xfId="0" applyFont="1" applyBorder="1" applyAlignment="1">
      <alignment horizontal="justify" vertical="center"/>
    </xf>
    <xf numFmtId="0" fontId="0" fillId="0" borderId="0" xfId="0" applyAlignment="1">
      <alignment horizontal="center" vertical="center"/>
    </xf>
    <xf numFmtId="0" fontId="0" fillId="0" borderId="0" xfId="0" applyAlignment="1">
      <alignment vertical="top"/>
    </xf>
    <xf numFmtId="0" fontId="0" fillId="7" borderId="1" xfId="0" applyFill="1" applyBorder="1"/>
    <xf numFmtId="0" fontId="0" fillId="0" borderId="1" xfId="0" applyFill="1" applyBorder="1"/>
    <xf numFmtId="0" fontId="17" fillId="0" borderId="43" xfId="0" applyFont="1" applyBorder="1" applyAlignment="1">
      <alignment horizontal="right" vertical="center"/>
    </xf>
    <xf numFmtId="0" fontId="11" fillId="0" borderId="0" xfId="3"/>
    <xf numFmtId="0" fontId="19" fillId="9" borderId="1" xfId="3" applyFont="1" applyFill="1" applyBorder="1" applyAlignment="1">
      <alignment horizontal="center" vertical="center"/>
    </xf>
    <xf numFmtId="0" fontId="22" fillId="0" borderId="1" xfId="3" applyFont="1" applyFill="1" applyBorder="1"/>
    <xf numFmtId="0" fontId="23" fillId="0" borderId="1" xfId="3" applyFont="1" applyFill="1" applyBorder="1" applyAlignment="1">
      <alignment horizontal="center" vertical="top"/>
    </xf>
    <xf numFmtId="0" fontId="24" fillId="0" borderId="1" xfId="3" applyFont="1" applyFill="1" applyBorder="1"/>
    <xf numFmtId="0" fontId="25" fillId="9" borderId="1" xfId="3" applyFont="1" applyFill="1" applyBorder="1" applyAlignment="1">
      <alignment horizontal="right" vertical="top"/>
    </xf>
    <xf numFmtId="0" fontId="24" fillId="13" borderId="1" xfId="4" applyFont="1" applyFill="1" applyBorder="1" applyAlignment="1">
      <alignment horizontal="right" vertical="top"/>
    </xf>
    <xf numFmtId="1" fontId="26" fillId="14" borderId="1" xfId="3" applyNumberFormat="1" applyFont="1" applyFill="1" applyBorder="1" applyAlignment="1">
      <alignment horizontal="center"/>
    </xf>
    <xf numFmtId="0" fontId="21" fillId="0" borderId="1" xfId="3" applyFont="1" applyFill="1" applyBorder="1" applyAlignment="1">
      <alignment horizontal="center" vertical="top"/>
    </xf>
    <xf numFmtId="0" fontId="27" fillId="0" borderId="1" xfId="3" applyFont="1" applyFill="1" applyBorder="1" applyAlignment="1">
      <alignment horizontal="center" vertical="top"/>
    </xf>
    <xf numFmtId="0" fontId="22" fillId="9" borderId="1" xfId="3" applyFont="1" applyFill="1" applyBorder="1"/>
    <xf numFmtId="0" fontId="23" fillId="9" borderId="1" xfId="3" applyFont="1" applyFill="1" applyBorder="1" applyAlignment="1">
      <alignment horizontal="center" vertical="top"/>
    </xf>
    <xf numFmtId="0" fontId="27" fillId="9" borderId="1" xfId="3" applyFont="1" applyFill="1" applyBorder="1" applyAlignment="1">
      <alignment horizontal="center" vertical="top"/>
    </xf>
    <xf numFmtId="0" fontId="21" fillId="9" borderId="1" xfId="3" applyFont="1" applyFill="1" applyBorder="1" applyAlignment="1">
      <alignment horizontal="center" vertical="top"/>
    </xf>
    <xf numFmtId="0" fontId="24" fillId="9" borderId="1" xfId="3" applyFont="1" applyFill="1" applyBorder="1" applyAlignment="1">
      <alignment horizontal="right" vertical="top"/>
    </xf>
    <xf numFmtId="0" fontId="28" fillId="0" borderId="1" xfId="3" applyFont="1" applyFill="1" applyBorder="1" applyAlignment="1">
      <alignment horizontal="center" vertical="top"/>
    </xf>
    <xf numFmtId="0" fontId="28" fillId="9" borderId="1" xfId="3" applyFont="1" applyFill="1" applyBorder="1" applyAlignment="1">
      <alignment horizontal="center" vertical="top"/>
    </xf>
    <xf numFmtId="0" fontId="29" fillId="0" borderId="1" xfId="3" applyFont="1" applyFill="1" applyBorder="1"/>
    <xf numFmtId="0" fontId="23" fillId="15" borderId="1" xfId="3" applyFont="1" applyFill="1" applyBorder="1" applyAlignment="1">
      <alignment horizontal="center" vertical="top"/>
    </xf>
    <xf numFmtId="0" fontId="30" fillId="12" borderId="1" xfId="3" applyFont="1" applyFill="1" applyBorder="1" applyAlignment="1">
      <alignment horizontal="right" vertical="top"/>
    </xf>
    <xf numFmtId="0" fontId="19" fillId="0" borderId="1" xfId="3" applyFont="1" applyFill="1" applyBorder="1"/>
    <xf numFmtId="0" fontId="23" fillId="0" borderId="1" xfId="3" applyFont="1" applyBorder="1" applyAlignment="1">
      <alignment horizontal="left" vertical="top" wrapText="1"/>
    </xf>
    <xf numFmtId="0" fontId="11" fillId="0" borderId="1" xfId="3" applyBorder="1"/>
    <xf numFmtId="0" fontId="19" fillId="0" borderId="0" xfId="3" applyFont="1" applyFill="1" applyBorder="1"/>
    <xf numFmtId="0" fontId="24" fillId="0" borderId="0" xfId="3" applyFont="1" applyBorder="1" applyAlignment="1">
      <alignment horizontal="center" vertical="top"/>
    </xf>
    <xf numFmtId="0" fontId="24" fillId="0" borderId="0" xfId="3" applyFont="1" applyBorder="1" applyAlignment="1">
      <alignment horizontal="center"/>
    </xf>
    <xf numFmtId="2" fontId="24" fillId="0" borderId="0" xfId="3" applyNumberFormat="1" applyFont="1" applyBorder="1" applyAlignment="1">
      <alignment horizontal="right"/>
    </xf>
    <xf numFmtId="14" fontId="24" fillId="0" borderId="0" xfId="3" applyNumberFormat="1" applyFont="1" applyBorder="1" applyAlignment="1">
      <alignment horizontal="center"/>
    </xf>
    <xf numFmtId="0" fontId="11" fillId="0" borderId="0" xfId="3"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justify" vertical="center"/>
    </xf>
    <xf numFmtId="0" fontId="0" fillId="0" borderId="0" xfId="0" applyFill="1" applyAlignment="1">
      <alignment horizontal="center" vertical="center" wrapText="1"/>
    </xf>
    <xf numFmtId="0" fontId="34" fillId="0" borderId="1" xfId="0" applyFont="1" applyFill="1" applyBorder="1" applyAlignment="1">
      <alignment horizontal="center" vertical="center" wrapText="1"/>
    </xf>
    <xf numFmtId="0" fontId="35" fillId="0" borderId="1" xfId="0" applyFont="1" applyFill="1" applyBorder="1" applyAlignment="1">
      <alignment horizontal="center" vertical="center" wrapText="1"/>
    </xf>
    <xf numFmtId="9" fontId="35" fillId="0" borderId="1" xfId="1" applyFont="1" applyFill="1" applyBorder="1" applyAlignment="1">
      <alignment horizontal="center" vertical="center" wrapText="1"/>
    </xf>
    <xf numFmtId="0" fontId="35" fillId="0" borderId="0" xfId="0" applyFont="1" applyFill="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justify" vertic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justify" vertical="center"/>
    </xf>
    <xf numFmtId="0" fontId="0" fillId="0" borderId="1" xfId="0" applyBorder="1" applyAlignment="1">
      <alignment horizontal="center" vertical="top"/>
    </xf>
    <xf numFmtId="0" fontId="0" fillId="2" borderId="1" xfId="0"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justify" vertic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justify" vertic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justify" vertic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justify" vertical="center"/>
    </xf>
    <xf numFmtId="0" fontId="0" fillId="0" borderId="1" xfId="0" applyBorder="1" applyAlignment="1">
      <alignment horizontal="center" vertical="center"/>
    </xf>
    <xf numFmtId="0" fontId="0" fillId="0" borderId="1" xfId="0" applyBorder="1" applyAlignment="1">
      <alignment horizontal="justify" vertical="center"/>
    </xf>
    <xf numFmtId="0" fontId="5" fillId="0" borderId="1" xfId="0" applyFont="1" applyBorder="1" applyAlignment="1">
      <alignment horizontal="center" vertical="center"/>
    </xf>
    <xf numFmtId="0" fontId="0" fillId="0" borderId="1" xfId="0" applyBorder="1" applyAlignment="1">
      <alignment vertical="center" wrapText="1"/>
    </xf>
    <xf numFmtId="0" fontId="0" fillId="4" borderId="1" xfId="0" applyFill="1" applyBorder="1" applyAlignment="1">
      <alignment horizontal="center" vertical="center"/>
    </xf>
    <xf numFmtId="0" fontId="0" fillId="11" borderId="1" xfId="0" applyFill="1" applyBorder="1"/>
    <xf numFmtId="0" fontId="0" fillId="0" borderId="1" xfId="0" applyBorder="1" applyAlignment="1">
      <alignment horizontal="left"/>
    </xf>
    <xf numFmtId="0" fontId="0" fillId="0" borderId="1" xfId="0" applyBorder="1" applyAlignment="1">
      <alignment horizontal="center"/>
    </xf>
    <xf numFmtId="0" fontId="0" fillId="0" borderId="1" xfId="0" applyBorder="1" applyAlignment="1">
      <alignment horizontal="center" vertical="center"/>
    </xf>
    <xf numFmtId="0" fontId="0" fillId="6" borderId="1" xfId="0" applyFill="1" applyBorder="1" applyAlignment="1">
      <alignment horizontal="center"/>
    </xf>
    <xf numFmtId="0" fontId="0" fillId="0" borderId="1" xfId="0" applyBorder="1" applyAlignment="1">
      <alignment horizontal="justify" vertical="center"/>
    </xf>
    <xf numFmtId="0" fontId="5" fillId="3" borderId="1" xfId="0" applyFont="1" applyFill="1" applyBorder="1" applyAlignment="1">
      <alignment vertical="center"/>
    </xf>
    <xf numFmtId="0" fontId="5" fillId="0" borderId="1" xfId="0" applyFont="1" applyBorder="1" applyAlignment="1">
      <alignment horizontal="center" vertical="center" wrapText="1"/>
    </xf>
    <xf numFmtId="0" fontId="5" fillId="2" borderId="1" xfId="0" applyFont="1" applyFill="1" applyBorder="1" applyAlignment="1">
      <alignment horizontal="center" vertical="center" wrapText="1"/>
    </xf>
    <xf numFmtId="0" fontId="0" fillId="0" borderId="1" xfId="0" applyBorder="1" applyAlignment="1">
      <alignment vertical="center"/>
    </xf>
    <xf numFmtId="0" fontId="5" fillId="2" borderId="1" xfId="0" applyFont="1" applyFill="1" applyBorder="1" applyAlignment="1">
      <alignment horizontal="center"/>
    </xf>
    <xf numFmtId="0" fontId="37" fillId="0" borderId="1" xfId="0" applyFont="1" applyBorder="1" applyAlignment="1">
      <alignment horizontal="center"/>
    </xf>
    <xf numFmtId="0" fontId="0" fillId="6" borderId="7" xfId="0" applyFill="1" applyBorder="1" applyAlignment="1">
      <alignment horizontal="center"/>
    </xf>
    <xf numFmtId="0" fontId="0" fillId="8" borderId="1" xfId="0" applyFill="1" applyBorder="1" applyAlignment="1">
      <alignment horizontal="center"/>
    </xf>
    <xf numFmtId="0" fontId="0" fillId="8" borderId="1" xfId="0" applyFill="1" applyBorder="1" applyAlignment="1">
      <alignment horizontal="left"/>
    </xf>
    <xf numFmtId="0" fontId="0" fillId="8" borderId="1" xfId="0" applyFill="1" applyBorder="1"/>
    <xf numFmtId="0" fontId="0" fillId="8" borderId="0" xfId="0" applyFill="1"/>
    <xf numFmtId="0" fontId="0" fillId="8" borderId="1" xfId="0" applyFill="1" applyBorder="1" applyAlignment="1">
      <alignment horizontal="justify" vertic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justify" vertical="center"/>
    </xf>
    <xf numFmtId="0" fontId="0" fillId="0" borderId="1" xfId="0" applyBorder="1" applyAlignment="1">
      <alignment vertic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justify" vertical="center"/>
    </xf>
    <xf numFmtId="0" fontId="0" fillId="0" borderId="1" xfId="0" applyBorder="1" applyAlignment="1">
      <alignment vertical="center"/>
    </xf>
    <xf numFmtId="1" fontId="0" fillId="0" borderId="0" xfId="0" applyNumberFormat="1"/>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justify" vertical="center"/>
    </xf>
    <xf numFmtId="0" fontId="0" fillId="0" borderId="1" xfId="0" applyBorder="1" applyAlignment="1">
      <alignment vertical="center"/>
    </xf>
    <xf numFmtId="0" fontId="0" fillId="0" borderId="1" xfId="0" applyBorder="1" applyAlignment="1">
      <alignment vertical="center" wrapText="1"/>
    </xf>
    <xf numFmtId="1" fontId="11" fillId="0" borderId="0" xfId="3" applyNumberFormat="1"/>
    <xf numFmtId="0" fontId="0" fillId="0" borderId="1" xfId="0" applyBorder="1" applyAlignment="1">
      <alignment horizontal="center"/>
    </xf>
    <xf numFmtId="0" fontId="0" fillId="0" borderId="1" xfId="0" applyBorder="1" applyAlignment="1">
      <alignment horizontal="justify" vertical="center"/>
    </xf>
    <xf numFmtId="0" fontId="8" fillId="0" borderId="0" xfId="2" applyFill="1" applyAlignment="1" applyProtection="1"/>
    <xf numFmtId="0" fontId="8" fillId="0" borderId="1" xfId="2" applyFill="1" applyBorder="1" applyAlignment="1" applyProtection="1">
      <alignment horizontal="center" vertical="center" wrapText="1"/>
    </xf>
    <xf numFmtId="0" fontId="8" fillId="2" borderId="1" xfId="2" applyFill="1" applyBorder="1" applyAlignment="1" applyProtection="1"/>
    <xf numFmtId="0" fontId="8" fillId="2" borderId="1" xfId="2" applyFill="1" applyBorder="1" applyAlignment="1" applyProtection="1">
      <alignment vertical="center"/>
    </xf>
    <xf numFmtId="0" fontId="8" fillId="0" borderId="0" xfId="2" applyFill="1" applyAlignment="1" applyProtection="1">
      <alignment horizontal="justify" vertical="center"/>
    </xf>
    <xf numFmtId="0" fontId="0" fillId="0" borderId="1" xfId="0" applyBorder="1" applyAlignment="1">
      <alignment horizontal="left"/>
    </xf>
    <xf numFmtId="0" fontId="0" fillId="5" borderId="0" xfId="0" applyFill="1" applyBorder="1" applyAlignment="1">
      <alignment horizontal="center" vertical="center"/>
    </xf>
    <xf numFmtId="0" fontId="0" fillId="5" borderId="2" xfId="0" applyFill="1" applyBorder="1" applyAlignment="1">
      <alignment horizontal="center" vertical="center"/>
    </xf>
    <xf numFmtId="0" fontId="0" fillId="0" borderId="1" xfId="0" applyBorder="1" applyAlignment="1">
      <alignment horizontal="center"/>
    </xf>
    <xf numFmtId="14" fontId="0" fillId="4" borderId="1" xfId="0" applyNumberFormat="1" applyFill="1" applyBorder="1" applyAlignment="1">
      <alignment horizontal="center"/>
    </xf>
    <xf numFmtId="0" fontId="0" fillId="4" borderId="1" xfId="0" applyFill="1" applyBorder="1" applyAlignment="1">
      <alignment horizontal="center"/>
    </xf>
    <xf numFmtId="0" fontId="0" fillId="0" borderId="1" xfId="0" applyBorder="1" applyAlignment="1">
      <alignment horizontal="center" vertical="center"/>
    </xf>
    <xf numFmtId="0" fontId="0" fillId="6" borderId="1" xfId="0" applyFill="1" applyBorder="1" applyAlignment="1">
      <alignment horizontal="center"/>
    </xf>
    <xf numFmtId="0" fontId="0" fillId="4" borderId="5" xfId="0" applyFill="1" applyBorder="1" applyAlignment="1">
      <alignment horizontal="center"/>
    </xf>
    <xf numFmtId="0" fontId="0" fillId="4" borderId="6" xfId="0" applyFill="1" applyBorder="1" applyAlignment="1">
      <alignment horizontal="center"/>
    </xf>
    <xf numFmtId="0" fontId="0" fillId="4" borderId="7" xfId="0" applyFill="1" applyBorder="1" applyAlignment="1">
      <alignment horizontal="center"/>
    </xf>
    <xf numFmtId="0" fontId="0" fillId="0" borderId="3"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8" fillId="0" borderId="0" xfId="2" applyFill="1" applyAlignment="1" applyProtection="1"/>
    <xf numFmtId="0" fontId="0" fillId="6" borderId="3" xfId="0" applyFill="1" applyBorder="1" applyAlignment="1">
      <alignment horizontal="right" vertical="center"/>
    </xf>
    <xf numFmtId="0" fontId="0" fillId="6" borderId="4" xfId="0" applyFill="1" applyBorder="1" applyAlignment="1">
      <alignment horizontal="right" vertical="center"/>
    </xf>
    <xf numFmtId="0" fontId="0" fillId="0" borderId="3" xfId="0" applyBorder="1" applyAlignment="1">
      <alignment horizontal="justify" vertical="center"/>
    </xf>
    <xf numFmtId="0" fontId="0" fillId="0" borderId="8" xfId="0" applyBorder="1" applyAlignment="1">
      <alignment horizontal="justify" vertical="center"/>
    </xf>
    <xf numFmtId="0" fontId="0" fillId="0" borderId="4" xfId="0" applyBorder="1" applyAlignment="1">
      <alignment horizontal="justify" vertic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13" fillId="0" borderId="1" xfId="0" applyFont="1" applyBorder="1" applyAlignment="1">
      <alignment horizontal="justify" vertical="center" wrapText="1"/>
    </xf>
    <xf numFmtId="0" fontId="13" fillId="0" borderId="1" xfId="0" applyFont="1" applyBorder="1" applyAlignment="1">
      <alignment horizontal="justify" vertical="center"/>
    </xf>
    <xf numFmtId="0" fontId="0" fillId="0" borderId="9"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0" xfId="0" applyBorder="1" applyAlignment="1">
      <alignment horizontal="center"/>
    </xf>
    <xf numFmtId="0" fontId="0" fillId="0" borderId="14" xfId="0" applyBorder="1" applyAlignment="1">
      <alignment horizontal="center"/>
    </xf>
    <xf numFmtId="0" fontId="0" fillId="0" borderId="10" xfId="0" applyBorder="1" applyAlignment="1">
      <alignment horizontal="center"/>
    </xf>
    <xf numFmtId="0" fontId="0" fillId="0" borderId="2" xfId="0" applyBorder="1" applyAlignment="1">
      <alignment horizontal="center"/>
    </xf>
    <xf numFmtId="0" fontId="0" fillId="0" borderId="15" xfId="0" applyBorder="1" applyAlignment="1">
      <alignment horizontal="center"/>
    </xf>
    <xf numFmtId="0" fontId="0" fillId="10" borderId="5" xfId="0" applyFill="1" applyBorder="1" applyAlignment="1">
      <alignment horizontal="center"/>
    </xf>
    <xf numFmtId="0" fontId="0" fillId="10" borderId="6" xfId="0" applyFill="1" applyBorder="1" applyAlignment="1">
      <alignment horizontal="center"/>
    </xf>
    <xf numFmtId="0" fontId="0" fillId="10" borderId="7" xfId="0" applyFill="1" applyBorder="1" applyAlignment="1">
      <alignment horizontal="center"/>
    </xf>
    <xf numFmtId="0" fontId="0" fillId="7" borderId="5" xfId="0" applyFill="1" applyBorder="1" applyAlignment="1">
      <alignment horizontal="center"/>
    </xf>
    <xf numFmtId="0" fontId="0" fillId="7" borderId="6" xfId="0" applyFill="1" applyBorder="1" applyAlignment="1">
      <alignment horizontal="center"/>
    </xf>
    <xf numFmtId="0" fontId="0" fillId="7" borderId="7" xfId="0" applyFill="1" applyBorder="1" applyAlignment="1">
      <alignment horizontal="center"/>
    </xf>
    <xf numFmtId="0" fontId="8" fillId="0" borderId="0" xfId="2" applyFill="1" applyAlignment="1" applyProtection="1">
      <alignment horizontal="justify" vertical="center"/>
    </xf>
    <xf numFmtId="0" fontId="0" fillId="0" borderId="3" xfId="0" applyBorder="1" applyAlignment="1">
      <alignment horizontal="justify" vertical="center" wrapText="1"/>
    </xf>
    <xf numFmtId="0" fontId="0" fillId="0" borderId="9" xfId="0" applyBorder="1" applyAlignment="1">
      <alignment horizontal="justify" vertical="center" wrapText="1"/>
    </xf>
    <xf numFmtId="0" fontId="0" fillId="0" borderId="13" xfId="0" applyBorder="1" applyAlignment="1">
      <alignment horizontal="justify" vertical="center"/>
    </xf>
    <xf numFmtId="0" fontId="0" fillId="0" borderId="10" xfId="0" applyBorder="1" applyAlignment="1">
      <alignment horizontal="justify" vertical="center"/>
    </xf>
    <xf numFmtId="0" fontId="0" fillId="0" borderId="1" xfId="0" applyBorder="1" applyAlignment="1">
      <alignment horizontal="left" vertical="center"/>
    </xf>
    <xf numFmtId="0" fontId="0" fillId="0" borderId="1" xfId="0" applyBorder="1" applyAlignment="1">
      <alignment horizontal="justify" vertical="center"/>
    </xf>
    <xf numFmtId="0" fontId="0" fillId="0" borderId="5" xfId="0" applyBorder="1" applyAlignment="1">
      <alignment horizontal="center"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3" xfId="0" applyBorder="1" applyAlignment="1">
      <alignment horizontal="left" vertical="top" wrapText="1"/>
    </xf>
    <xf numFmtId="0" fontId="0" fillId="0" borderId="8" xfId="0" applyBorder="1" applyAlignment="1">
      <alignment horizontal="left" vertical="top" wrapText="1"/>
    </xf>
    <xf numFmtId="0" fontId="0" fillId="0" borderId="4" xfId="0" applyBorder="1" applyAlignment="1">
      <alignment horizontal="left" vertical="top" wrapText="1"/>
    </xf>
    <xf numFmtId="0" fontId="0" fillId="0" borderId="3" xfId="0" applyBorder="1" applyAlignment="1">
      <alignment horizontal="left" wrapText="1"/>
    </xf>
    <xf numFmtId="0" fontId="0" fillId="0" borderId="8" xfId="0" applyBorder="1" applyAlignment="1">
      <alignment horizontal="left" wrapText="1"/>
    </xf>
    <xf numFmtId="0" fontId="0" fillId="0" borderId="4" xfId="0" applyBorder="1" applyAlignment="1">
      <alignment horizontal="left" wrapText="1"/>
    </xf>
    <xf numFmtId="0" fontId="12" fillId="0" borderId="1" xfId="0" applyFont="1" applyBorder="1" applyAlignment="1">
      <alignment horizontal="center" wrapText="1"/>
    </xf>
    <xf numFmtId="0" fontId="0" fillId="6" borderId="5" xfId="0" applyFill="1" applyBorder="1" applyAlignment="1">
      <alignment horizontal="center"/>
    </xf>
    <xf numFmtId="0" fontId="0" fillId="6" borderId="6" xfId="0" applyFill="1" applyBorder="1" applyAlignment="1">
      <alignment horizontal="center"/>
    </xf>
    <xf numFmtId="0" fontId="0" fillId="6" borderId="7" xfId="0" applyFill="1" applyBorder="1" applyAlignment="1">
      <alignment horizontal="center"/>
    </xf>
    <xf numFmtId="0" fontId="0" fillId="8" borderId="1" xfId="0" applyFill="1" applyBorder="1" applyAlignment="1">
      <alignment horizontal="center" vertical="center"/>
    </xf>
    <xf numFmtId="0" fontId="0" fillId="8" borderId="1" xfId="0" applyFill="1" applyBorder="1" applyAlignment="1">
      <alignment horizontal="justify" vertical="center"/>
    </xf>
    <xf numFmtId="0" fontId="0" fillId="8" borderId="1" xfId="0" applyFill="1" applyBorder="1" applyAlignment="1">
      <alignment horizontal="center"/>
    </xf>
    <xf numFmtId="0" fontId="0" fillId="8" borderId="1" xfId="0" applyFill="1" applyBorder="1" applyAlignment="1">
      <alignment horizontal="center" vertical="top" wrapText="1"/>
    </xf>
    <xf numFmtId="0" fontId="0" fillId="0" borderId="1" xfId="0" applyBorder="1" applyAlignment="1">
      <alignment horizontal="center" vertical="top" wrapText="1"/>
    </xf>
    <xf numFmtId="0" fontId="0" fillId="8" borderId="3" xfId="0" applyFill="1" applyBorder="1" applyAlignment="1">
      <alignment horizontal="center" vertical="top" wrapText="1"/>
    </xf>
    <xf numFmtId="0" fontId="0" fillId="8" borderId="4" xfId="0" applyFill="1" applyBorder="1" applyAlignment="1">
      <alignment horizontal="center" vertical="top"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0" fillId="0" borderId="5"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center"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justify" vertical="center" wrapText="1"/>
    </xf>
    <xf numFmtId="0" fontId="0" fillId="0" borderId="4" xfId="0" applyBorder="1" applyAlignment="1">
      <alignment horizontal="justify" vertical="center" wrapText="1"/>
    </xf>
    <xf numFmtId="0" fontId="0" fillId="0" borderId="3" xfId="0" applyBorder="1" applyAlignment="1">
      <alignment horizontal="left" vertical="center" wrapText="1"/>
    </xf>
    <xf numFmtId="0" fontId="0" fillId="0" borderId="8" xfId="0" applyBorder="1" applyAlignment="1">
      <alignment horizontal="left" vertical="center" wrapText="1"/>
    </xf>
    <xf numFmtId="0" fontId="0" fillId="0" borderId="4" xfId="0" applyBorder="1" applyAlignment="1">
      <alignment horizontal="left"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left" wrapText="1"/>
    </xf>
    <xf numFmtId="0" fontId="0" fillId="0" borderId="6" xfId="0" applyBorder="1" applyAlignment="1">
      <alignment horizontal="left"/>
    </xf>
    <xf numFmtId="0" fontId="0" fillId="0" borderId="7" xfId="0" applyBorder="1" applyAlignment="1">
      <alignment horizontal="left"/>
    </xf>
    <xf numFmtId="0" fontId="0" fillId="0" borderId="8" xfId="0"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vertical="center"/>
    </xf>
    <xf numFmtId="0" fontId="5" fillId="0" borderId="1" xfId="0" applyFont="1" applyBorder="1" applyAlignment="1">
      <alignment horizontal="center" vertical="center"/>
    </xf>
    <xf numFmtId="14" fontId="0" fillId="4" borderId="1" xfId="0" applyNumberFormat="1" applyFill="1" applyBorder="1" applyAlignment="1">
      <alignment horizontal="center" vertical="center"/>
    </xf>
    <xf numFmtId="0" fontId="0" fillId="4" borderId="1" xfId="0" applyFill="1" applyBorder="1" applyAlignment="1">
      <alignment horizontal="center" vertical="center"/>
    </xf>
    <xf numFmtId="0" fontId="5" fillId="6" borderId="1" xfId="0" applyFont="1" applyFill="1" applyBorder="1" applyAlignment="1">
      <alignment horizontal="center"/>
    </xf>
    <xf numFmtId="0" fontId="0" fillId="9" borderId="3" xfId="0" applyFill="1" applyBorder="1" applyAlignment="1">
      <alignment horizontal="left" vertical="center" wrapText="1"/>
    </xf>
    <xf numFmtId="0" fontId="0" fillId="9" borderId="4" xfId="0" applyFill="1" applyBorder="1" applyAlignment="1">
      <alignment horizontal="left" vertical="center" wrapText="1"/>
    </xf>
    <xf numFmtId="0" fontId="0" fillId="0" borderId="3" xfId="0" applyBorder="1" applyAlignment="1">
      <alignment vertical="center" wrapText="1"/>
    </xf>
    <xf numFmtId="0" fontId="0" fillId="0" borderId="4" xfId="0" applyBorder="1" applyAlignment="1">
      <alignment vertical="center" wrapText="1"/>
    </xf>
    <xf numFmtId="0" fontId="0" fillId="0" borderId="1" xfId="0" applyBorder="1" applyAlignment="1">
      <alignment vertical="top" wrapText="1"/>
    </xf>
    <xf numFmtId="0" fontId="0" fillId="0" borderId="1" xfId="0" applyBorder="1" applyAlignment="1">
      <alignment horizontal="left" wrapText="1"/>
    </xf>
    <xf numFmtId="0" fontId="0" fillId="0" borderId="1" xfId="0" applyBorder="1" applyAlignment="1">
      <alignment horizontal="left" vertical="top" wrapText="1"/>
    </xf>
    <xf numFmtId="0" fontId="0" fillId="0" borderId="1" xfId="0" applyBorder="1" applyAlignment="1">
      <alignment horizontal="left" vertical="justify" wrapText="1"/>
    </xf>
    <xf numFmtId="0" fontId="0" fillId="0" borderId="1" xfId="0" applyBorder="1" applyAlignment="1">
      <alignment horizontal="left" vertical="top"/>
    </xf>
    <xf numFmtId="0" fontId="0" fillId="0" borderId="5" xfId="0" applyBorder="1" applyAlignment="1">
      <alignment horizontal="left"/>
    </xf>
    <xf numFmtId="0" fontId="0" fillId="0" borderId="1" xfId="0" applyBorder="1" applyAlignment="1">
      <alignment horizontal="center" vertical="top"/>
    </xf>
    <xf numFmtId="15" fontId="0" fillId="4" borderId="1" xfId="0" applyNumberFormat="1" applyFill="1" applyBorder="1" applyAlignment="1">
      <alignment horizontal="center"/>
    </xf>
    <xf numFmtId="0" fontId="0" fillId="0" borderId="3" xfId="0" applyFont="1" applyBorder="1" applyAlignment="1">
      <alignment horizontal="center" vertical="center" wrapText="1"/>
    </xf>
    <xf numFmtId="0" fontId="0" fillId="0" borderId="8" xfId="0" applyFont="1" applyBorder="1" applyAlignment="1">
      <alignment horizontal="center" vertical="center" wrapText="1"/>
    </xf>
    <xf numFmtId="0" fontId="0" fillId="0" borderId="4"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0" fillId="0" borderId="5" xfId="0" applyBorder="1" applyAlignment="1">
      <alignment vertical="center" wrapText="1"/>
    </xf>
    <xf numFmtId="0" fontId="0" fillId="0" borderId="6" xfId="0" applyBorder="1" applyAlignment="1">
      <alignment vertical="center"/>
    </xf>
    <xf numFmtId="0" fontId="0" fillId="0" borderId="7" xfId="0" applyBorder="1" applyAlignment="1">
      <alignment vertical="center"/>
    </xf>
    <xf numFmtId="0" fontId="7" fillId="0" borderId="0" xfId="0" applyFont="1" applyFill="1" applyBorder="1" applyAlignment="1">
      <alignment horizontal="center" vertical="center"/>
    </xf>
    <xf numFmtId="0" fontId="7" fillId="0" borderId="2" xfId="0" applyFont="1" applyFill="1" applyBorder="1" applyAlignment="1">
      <alignment horizontal="center" vertical="center"/>
    </xf>
    <xf numFmtId="0" fontId="4" fillId="7" borderId="1" xfId="0" applyFont="1" applyFill="1" applyBorder="1" applyAlignment="1">
      <alignment horizontal="center"/>
    </xf>
    <xf numFmtId="14" fontId="4" fillId="0" borderId="1" xfId="0" applyNumberFormat="1" applyFont="1" applyFill="1" applyBorder="1" applyAlignment="1">
      <alignment horizontal="center"/>
    </xf>
    <xf numFmtId="0" fontId="4" fillId="0" borderId="1" xfId="0" applyFont="1" applyFill="1" applyBorder="1" applyAlignment="1">
      <alignment horizontal="center"/>
    </xf>
    <xf numFmtId="0" fontId="4" fillId="7" borderId="1" xfId="0" applyFont="1" applyFill="1" applyBorder="1" applyAlignment="1">
      <alignment horizontal="center" vertical="center"/>
    </xf>
    <xf numFmtId="0" fontId="0" fillId="0" borderId="3"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left"/>
    </xf>
    <xf numFmtId="0" fontId="4" fillId="8" borderId="5" xfId="0" applyFont="1" applyFill="1" applyBorder="1" applyAlignment="1">
      <alignment horizontal="left"/>
    </xf>
    <xf numFmtId="0" fontId="4" fillId="8" borderId="7" xfId="0" applyFont="1" applyFill="1" applyBorder="1" applyAlignment="1">
      <alignment horizontal="left"/>
    </xf>
    <xf numFmtId="0" fontId="4" fillId="0" borderId="3" xfId="0" applyFont="1" applyBorder="1" applyAlignment="1">
      <alignment horizontal="center" vertical="center"/>
    </xf>
    <xf numFmtId="0" fontId="4" fillId="0" borderId="8" xfId="0" applyFont="1" applyBorder="1" applyAlignment="1">
      <alignment horizontal="center" vertical="center"/>
    </xf>
    <xf numFmtId="0" fontId="4" fillId="0" borderId="4" xfId="0" applyFont="1" applyBorder="1" applyAlignment="1">
      <alignment horizontal="center" vertical="center"/>
    </xf>
    <xf numFmtId="0" fontId="4" fillId="0" borderId="8" xfId="0" applyFont="1" applyBorder="1" applyAlignment="1">
      <alignment horizontal="center" vertical="center" wrapText="1"/>
    </xf>
    <xf numFmtId="0" fontId="4" fillId="0" borderId="4" xfId="0" applyFont="1" applyBorder="1" applyAlignment="1">
      <alignment horizontal="center" vertical="center" wrapText="1"/>
    </xf>
    <xf numFmtId="0" fontId="4" fillId="0" borderId="3" xfId="0" applyFont="1" applyBorder="1" applyAlignment="1">
      <alignment horizontal="center"/>
    </xf>
    <xf numFmtId="0" fontId="4" fillId="0" borderId="8" xfId="0" applyFont="1" applyBorder="1" applyAlignment="1">
      <alignment horizontal="center"/>
    </xf>
    <xf numFmtId="0" fontId="4" fillId="0" borderId="4" xfId="0" applyFont="1" applyBorder="1" applyAlignment="1">
      <alignment horizontal="center"/>
    </xf>
    <xf numFmtId="0" fontId="4" fillId="0" borderId="9"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13" xfId="0" applyFont="1" applyBorder="1" applyAlignment="1">
      <alignment horizontal="center"/>
    </xf>
    <xf numFmtId="0" fontId="4" fillId="0" borderId="0" xfId="0" applyFont="1" applyBorder="1" applyAlignment="1">
      <alignment horizontal="center"/>
    </xf>
    <xf numFmtId="0" fontId="4" fillId="0" borderId="14" xfId="0" applyFont="1" applyBorder="1" applyAlignment="1">
      <alignment horizontal="center"/>
    </xf>
    <xf numFmtId="0" fontId="4" fillId="0" borderId="10" xfId="0" applyFont="1" applyBorder="1" applyAlignment="1">
      <alignment horizontal="center"/>
    </xf>
    <xf numFmtId="0" fontId="4" fillId="0" borderId="2" xfId="0" applyFont="1" applyBorder="1" applyAlignment="1">
      <alignment horizontal="center"/>
    </xf>
    <xf numFmtId="0" fontId="4" fillId="0" borderId="15" xfId="0" applyFont="1" applyBorder="1" applyAlignment="1">
      <alignment horizontal="center"/>
    </xf>
    <xf numFmtId="0" fontId="4" fillId="0" borderId="1" xfId="0" applyFont="1" applyBorder="1" applyAlignment="1">
      <alignment horizontal="justify" vertical="center"/>
    </xf>
    <xf numFmtId="0" fontId="0" fillId="0" borderId="3" xfId="0" applyFont="1" applyBorder="1" applyAlignment="1">
      <alignment horizontal="center" vertical="center"/>
    </xf>
    <xf numFmtId="0" fontId="4" fillId="0" borderId="3" xfId="0" applyFont="1" applyBorder="1" applyAlignment="1">
      <alignment horizontal="center" vertical="center" wrapText="1"/>
    </xf>
    <xf numFmtId="0" fontId="0" fillId="0" borderId="8" xfId="0" applyFont="1" applyBorder="1" applyAlignment="1">
      <alignment horizontal="justify" vertical="center" wrapText="1"/>
    </xf>
    <xf numFmtId="0" fontId="0" fillId="0" borderId="4" xfId="0" applyFont="1" applyBorder="1" applyAlignment="1">
      <alignment horizontal="justify" vertical="center" wrapText="1"/>
    </xf>
    <xf numFmtId="0" fontId="0"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3" xfId="0" applyFont="1" applyBorder="1" applyAlignment="1">
      <alignment horizontal="center" wrapText="1"/>
    </xf>
    <xf numFmtId="0" fontId="4" fillId="0" borderId="8" xfId="0" applyFont="1" applyBorder="1" applyAlignment="1">
      <alignment horizontal="center" wrapText="1"/>
    </xf>
    <xf numFmtId="0" fontId="4" fillId="0" borderId="4" xfId="0" applyFont="1" applyBorder="1" applyAlignment="1">
      <alignment horizontal="center" wrapText="1"/>
    </xf>
    <xf numFmtId="0" fontId="4" fillId="0" borderId="1" xfId="0" applyFont="1" applyBorder="1" applyAlignment="1">
      <alignment horizontal="center"/>
    </xf>
    <xf numFmtId="0" fontId="0" fillId="0" borderId="5" xfId="0" applyFont="1" applyBorder="1" applyAlignment="1">
      <alignment horizontal="justify" vertical="center" wrapText="1"/>
    </xf>
    <xf numFmtId="0" fontId="4" fillId="0" borderId="6" xfId="0" applyFont="1" applyBorder="1" applyAlignment="1">
      <alignment horizontal="justify" vertical="center" wrapText="1"/>
    </xf>
    <xf numFmtId="0" fontId="4" fillId="0" borderId="7" xfId="0" applyFont="1" applyBorder="1" applyAlignment="1">
      <alignment horizontal="justify" vertical="center" wrapText="1"/>
    </xf>
    <xf numFmtId="0" fontId="0"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0" fillId="0" borderId="0" xfId="0" applyFont="1" applyAlignment="1">
      <alignment horizontal="center" wrapText="1"/>
    </xf>
    <xf numFmtId="0" fontId="4" fillId="0" borderId="0" xfId="0" applyFont="1" applyAlignment="1">
      <alignment horizontal="center"/>
    </xf>
    <xf numFmtId="0" fontId="0" fillId="0" borderId="5" xfId="0" applyFont="1" applyBorder="1" applyAlignment="1">
      <alignment horizontal="center"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0" fillId="0" borderId="5" xfId="0" applyBorder="1" applyAlignment="1">
      <alignment horizontal="center" vertical="center"/>
    </xf>
    <xf numFmtId="0" fontId="0" fillId="0" borderId="6" xfId="0" applyBorder="1" applyAlignment="1">
      <alignment horizontal="left" wrapText="1"/>
    </xf>
    <xf numFmtId="0" fontId="0" fillId="0" borderId="7" xfId="0" applyBorder="1" applyAlignment="1">
      <alignment horizontal="left" wrapText="1"/>
    </xf>
    <xf numFmtId="0" fontId="0" fillId="0" borderId="1" xfId="0" applyBorder="1" applyAlignment="1">
      <alignment horizontal="justify" vertical="top"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0" xfId="0" applyBorder="1" applyAlignment="1">
      <alignment horizontal="center" vertical="center" wrapText="1"/>
    </xf>
    <xf numFmtId="0" fontId="0" fillId="0" borderId="2" xfId="0" applyBorder="1" applyAlignment="1">
      <alignment horizontal="center" vertical="center" wrapText="1"/>
    </xf>
    <xf numFmtId="0" fontId="0" fillId="0" borderId="15" xfId="0" applyBorder="1" applyAlignment="1">
      <alignment horizontal="center" vertical="center" wrapText="1"/>
    </xf>
    <xf numFmtId="14" fontId="0" fillId="4" borderId="1" xfId="0" applyNumberFormat="1" applyFill="1" applyBorder="1" applyAlignment="1">
      <alignment horizontal="center" vertical="center" wrapText="1"/>
    </xf>
    <xf numFmtId="0" fontId="0" fillId="4" borderId="1" xfId="0" applyFill="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justify" vertical="center" wrapText="1"/>
    </xf>
    <xf numFmtId="0" fontId="0" fillId="0" borderId="3" xfId="0" applyBorder="1" applyAlignment="1">
      <alignment horizontal="left" vertical="center"/>
    </xf>
    <xf numFmtId="0" fontId="0" fillId="0" borderId="8" xfId="0" applyBorder="1" applyAlignment="1">
      <alignment horizontal="left" vertical="center"/>
    </xf>
    <xf numFmtId="0" fontId="0" fillId="0" borderId="4" xfId="0" applyBorder="1" applyAlignment="1">
      <alignment horizontal="left" vertical="center"/>
    </xf>
    <xf numFmtId="0" fontId="0" fillId="0" borderId="3" xfId="0" applyBorder="1" applyAlignment="1">
      <alignment horizontal="justify" vertical="top" wrapText="1"/>
    </xf>
    <xf numFmtId="0" fontId="0" fillId="0" borderId="8" xfId="0" applyBorder="1" applyAlignment="1">
      <alignment horizontal="justify" vertical="top" wrapText="1"/>
    </xf>
    <xf numFmtId="0" fontId="0" fillId="0" borderId="4" xfId="0" applyBorder="1" applyAlignment="1">
      <alignment horizontal="justify" vertical="top" wrapText="1"/>
    </xf>
    <xf numFmtId="0" fontId="0" fillId="0" borderId="16" xfId="0" applyBorder="1" applyAlignment="1">
      <alignment horizontal="center" vertical="center"/>
    </xf>
    <xf numFmtId="0" fontId="0" fillId="0" borderId="16" xfId="0" applyBorder="1" applyAlignment="1">
      <alignment horizontal="justify" vertical="center"/>
    </xf>
    <xf numFmtId="0" fontId="0" fillId="0" borderId="16" xfId="0" applyBorder="1" applyAlignment="1">
      <alignment horizontal="center"/>
    </xf>
    <xf numFmtId="0" fontId="0" fillId="0" borderId="17" xfId="0" applyBorder="1" applyAlignment="1">
      <alignment horizontal="center" vertical="center"/>
    </xf>
    <xf numFmtId="0" fontId="0" fillId="0" borderId="17" xfId="0" applyBorder="1" applyAlignment="1">
      <alignment horizontal="justify" vertical="center"/>
    </xf>
    <xf numFmtId="0" fontId="0" fillId="0" borderId="17" xfId="0" applyBorder="1" applyAlignment="1">
      <alignment horizontal="center"/>
    </xf>
    <xf numFmtId="0" fontId="0" fillId="0" borderId="17" xfId="0" applyBorder="1" applyAlignment="1">
      <alignment horizontal="justify" vertical="center" wrapText="1"/>
    </xf>
    <xf numFmtId="0" fontId="0" fillId="0" borderId="18" xfId="0" applyBorder="1" applyAlignment="1">
      <alignment horizontal="justify" vertical="center"/>
    </xf>
    <xf numFmtId="0" fontId="0" fillId="0" borderId="19" xfId="0" applyBorder="1" applyAlignment="1">
      <alignment horizontal="justify" vertical="center"/>
    </xf>
    <xf numFmtId="0" fontId="0" fillId="0" borderId="18" xfId="0" applyBorder="1" applyAlignment="1">
      <alignment horizontal="justify" vertical="center" wrapText="1"/>
    </xf>
    <xf numFmtId="0" fontId="0" fillId="0" borderId="26"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3" xfId="0" applyBorder="1" applyAlignment="1">
      <alignment horizontal="center" wrapText="1"/>
    </xf>
    <xf numFmtId="0" fontId="0" fillId="0" borderId="4" xfId="0" applyBorder="1" applyAlignment="1">
      <alignment horizontal="center" wrapText="1"/>
    </xf>
    <xf numFmtId="0" fontId="1" fillId="0" borderId="29"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32" xfId="0" applyFont="1" applyBorder="1" applyAlignment="1">
      <alignment horizontal="center" vertical="center" wrapText="1"/>
    </xf>
    <xf numFmtId="0" fontId="15" fillId="0" borderId="38" xfId="0" applyFont="1" applyBorder="1" applyAlignment="1">
      <alignment vertical="top" wrapText="1"/>
    </xf>
    <xf numFmtId="0" fontId="15" fillId="0" borderId="0" xfId="0" applyFont="1" applyBorder="1" applyAlignment="1">
      <alignment vertical="top" wrapText="1"/>
    </xf>
    <xf numFmtId="0" fontId="15" fillId="0" borderId="37" xfId="0" applyFont="1" applyBorder="1" applyAlignment="1">
      <alignment vertical="top" wrapText="1"/>
    </xf>
    <xf numFmtId="0" fontId="0" fillId="0" borderId="39" xfId="0" applyBorder="1" applyAlignment="1">
      <alignment vertical="top" wrapText="1"/>
    </xf>
    <xf numFmtId="0" fontId="0" fillId="0" borderId="41" xfId="0" applyBorder="1" applyAlignment="1">
      <alignment vertical="top" wrapText="1"/>
    </xf>
    <xf numFmtId="0" fontId="0" fillId="0" borderId="38" xfId="0" applyBorder="1" applyAlignment="1">
      <alignment vertical="top" wrapText="1"/>
    </xf>
    <xf numFmtId="0" fontId="0" fillId="0" borderId="0" xfId="0" applyBorder="1" applyAlignment="1">
      <alignment vertical="top" wrapText="1"/>
    </xf>
    <xf numFmtId="0" fontId="0" fillId="0" borderId="37" xfId="0" applyBorder="1" applyAlignment="1">
      <alignment vertical="top" wrapText="1"/>
    </xf>
    <xf numFmtId="0" fontId="15" fillId="0" borderId="38" xfId="0" applyFont="1" applyBorder="1" applyAlignment="1">
      <alignment horizontal="left" vertical="center" wrapText="1"/>
    </xf>
    <xf numFmtId="0" fontId="15" fillId="0" borderId="0" xfId="0" applyFont="1" applyBorder="1" applyAlignment="1">
      <alignment horizontal="left" vertical="center" wrapText="1"/>
    </xf>
    <xf numFmtId="0" fontId="15" fillId="0" borderId="37" xfId="0" applyFont="1" applyBorder="1" applyAlignment="1">
      <alignment horizontal="left" vertical="center" wrapText="1"/>
    </xf>
    <xf numFmtId="0" fontId="0" fillId="0" borderId="40" xfId="0" applyBorder="1" applyAlignment="1">
      <alignment vertical="top" wrapText="1"/>
    </xf>
    <xf numFmtId="0" fontId="5" fillId="0" borderId="35" xfId="0" applyFont="1" applyBorder="1" applyAlignment="1">
      <alignment horizontal="center" vertical="center" wrapText="1"/>
    </xf>
    <xf numFmtId="0" fontId="15" fillId="0" borderId="5" xfId="0" applyFont="1" applyBorder="1" applyAlignment="1">
      <alignment horizontal="center" vertical="top" wrapText="1"/>
    </xf>
    <xf numFmtId="0" fontId="15" fillId="0" borderId="6" xfId="0" applyFont="1" applyBorder="1" applyAlignment="1">
      <alignment horizontal="center" vertical="top" wrapText="1"/>
    </xf>
    <xf numFmtId="0" fontId="15" fillId="0" borderId="5" xfId="0" applyFont="1" applyBorder="1" applyAlignment="1">
      <alignment horizontal="left" vertical="top" wrapText="1"/>
    </xf>
    <xf numFmtId="0" fontId="15" fillId="0" borderId="6" xfId="0" applyFont="1" applyBorder="1" applyAlignment="1">
      <alignment horizontal="left" vertical="top"/>
    </xf>
    <xf numFmtId="0" fontId="0" fillId="0" borderId="40" xfId="0" applyBorder="1" applyAlignment="1">
      <alignment wrapText="1"/>
    </xf>
    <xf numFmtId="0" fontId="0" fillId="0" borderId="41" xfId="0" applyBorder="1" applyAlignment="1">
      <alignment wrapText="1"/>
    </xf>
    <xf numFmtId="0" fontId="5" fillId="0" borderId="39"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41" xfId="0" applyFont="1" applyBorder="1" applyAlignment="1">
      <alignment horizontal="center" vertical="center" wrapText="1"/>
    </xf>
    <xf numFmtId="0" fontId="0" fillId="6" borderId="3" xfId="0" applyFill="1" applyBorder="1" applyAlignment="1">
      <alignment horizontal="center"/>
    </xf>
    <xf numFmtId="0" fontId="0" fillId="0" borderId="33" xfId="0" applyBorder="1" applyAlignment="1">
      <alignment horizontal="center" vertical="center"/>
    </xf>
    <xf numFmtId="0" fontId="0" fillId="0" borderId="34" xfId="0" applyBorder="1" applyAlignment="1">
      <alignment horizontal="center" vertical="center"/>
    </xf>
    <xf numFmtId="0" fontId="12" fillId="0" borderId="3" xfId="0" applyFont="1" applyBorder="1" applyAlignment="1">
      <alignment horizontal="left" vertical="top" wrapText="1"/>
    </xf>
    <xf numFmtId="0" fontId="12" fillId="0" borderId="8" xfId="0" applyFont="1" applyBorder="1" applyAlignment="1">
      <alignment horizontal="left" vertical="top" wrapText="1"/>
    </xf>
    <xf numFmtId="0" fontId="12" fillId="0" borderId="19" xfId="0" applyFont="1" applyBorder="1" applyAlignment="1">
      <alignment horizontal="left" vertical="top" wrapText="1"/>
    </xf>
    <xf numFmtId="0" fontId="12" fillId="0" borderId="4" xfId="0" applyFont="1" applyBorder="1" applyAlignment="1">
      <alignment horizontal="left" vertical="top" wrapText="1"/>
    </xf>
    <xf numFmtId="0" fontId="12" fillId="0" borderId="1" xfId="0" applyFont="1" applyBorder="1" applyAlignment="1">
      <alignment horizontal="left" vertical="top" wrapText="1"/>
    </xf>
    <xf numFmtId="0" fontId="12" fillId="0" borderId="16" xfId="0" applyFont="1" applyBorder="1" applyAlignment="1">
      <alignment horizontal="left" vertical="top" wrapText="1"/>
    </xf>
    <xf numFmtId="0" fontId="12" fillId="0" borderId="17" xfId="0" applyFont="1" applyBorder="1" applyAlignment="1">
      <alignment horizontal="left" vertical="top" wrapText="1"/>
    </xf>
    <xf numFmtId="0" fontId="12" fillId="0" borderId="18" xfId="0" applyFont="1" applyBorder="1" applyAlignment="1">
      <alignment horizontal="left" vertical="top" wrapText="1"/>
    </xf>
    <xf numFmtId="0" fontId="0" fillId="0" borderId="47" xfId="0" applyBorder="1" applyAlignment="1">
      <alignment horizontal="left" vertical="center"/>
    </xf>
    <xf numFmtId="0" fontId="0" fillId="0" borderId="48" xfId="0" applyBorder="1" applyAlignment="1">
      <alignment horizontal="left" vertical="center"/>
    </xf>
    <xf numFmtId="0" fontId="0" fillId="0" borderId="49" xfId="0" applyBorder="1" applyAlignment="1">
      <alignment horizontal="left" vertical="center"/>
    </xf>
    <xf numFmtId="0" fontId="0" fillId="0" borderId="47" xfId="0"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12" fillId="0" borderId="20" xfId="0" applyFont="1" applyBorder="1" applyAlignment="1">
      <alignment horizontal="left" vertical="top" wrapText="1"/>
    </xf>
    <xf numFmtId="0" fontId="12" fillId="0" borderId="21" xfId="0" applyFont="1" applyBorder="1" applyAlignment="1">
      <alignment horizontal="left" vertical="top" wrapText="1"/>
    </xf>
    <xf numFmtId="0" fontId="12" fillId="0" borderId="22" xfId="0" applyFont="1" applyBorder="1" applyAlignment="1">
      <alignment horizontal="left" vertical="top" wrapText="1"/>
    </xf>
    <xf numFmtId="0" fontId="12" fillId="0" borderId="48" xfId="0" applyFont="1" applyBorder="1" applyAlignment="1">
      <alignment horizontal="left" vertical="top" wrapText="1"/>
    </xf>
    <xf numFmtId="0" fontId="12" fillId="0" borderId="49" xfId="0" applyFont="1" applyBorder="1" applyAlignment="1">
      <alignment horizontal="left" vertical="top" wrapText="1"/>
    </xf>
    <xf numFmtId="0" fontId="0" fillId="0" borderId="8" xfId="0" applyBorder="1" applyAlignment="1">
      <alignment horizontal="center"/>
    </xf>
    <xf numFmtId="0" fontId="35" fillId="0" borderId="5" xfId="0" applyFont="1" applyFill="1" applyBorder="1" applyAlignment="1">
      <alignment horizontal="center" vertical="center" wrapText="1"/>
    </xf>
    <xf numFmtId="0" fontId="35" fillId="0" borderId="6" xfId="0" applyFont="1" applyFill="1" applyBorder="1" applyAlignment="1">
      <alignment horizontal="center" vertical="center" wrapText="1"/>
    </xf>
    <xf numFmtId="0" fontId="35" fillId="0" borderId="7" xfId="0" applyFont="1" applyFill="1" applyBorder="1" applyAlignment="1">
      <alignment horizontal="center" vertical="center" wrapText="1"/>
    </xf>
    <xf numFmtId="0" fontId="36" fillId="0" borderId="5" xfId="0" applyFont="1" applyFill="1" applyBorder="1" applyAlignment="1">
      <alignment horizontal="center" vertical="center" wrapText="1"/>
    </xf>
    <xf numFmtId="0" fontId="36" fillId="0" borderId="6"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5" fillId="0" borderId="12" xfId="0" applyFont="1" applyFill="1" applyBorder="1" applyAlignment="1">
      <alignment horizontal="center" vertical="center" wrapText="1"/>
    </xf>
    <xf numFmtId="0" fontId="35" fillId="0" borderId="14" xfId="0" applyFont="1" applyFill="1" applyBorder="1" applyAlignment="1">
      <alignment horizontal="center" vertical="center" wrapText="1"/>
    </xf>
    <xf numFmtId="0" fontId="35" fillId="0" borderId="15"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35" fillId="0" borderId="9" xfId="0" applyFont="1" applyFill="1" applyBorder="1" applyAlignment="1">
      <alignment horizontal="center" vertical="center" wrapText="1"/>
    </xf>
    <xf numFmtId="0" fontId="35" fillId="0" borderId="11" xfId="0" applyFont="1" applyFill="1" applyBorder="1" applyAlignment="1">
      <alignment horizontal="center" vertical="center" wrapText="1"/>
    </xf>
    <xf numFmtId="0" fontId="35" fillId="0" borderId="13"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5" fillId="0" borderId="10" xfId="0" applyFont="1" applyFill="1" applyBorder="1" applyAlignment="1">
      <alignment horizontal="center" vertical="center" wrapText="1"/>
    </xf>
    <xf numFmtId="0" fontId="35" fillId="0" borderId="2"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35" fillId="0" borderId="4" xfId="0" applyFont="1" applyFill="1" applyBorder="1" applyAlignment="1">
      <alignment horizontal="center" vertical="center" wrapText="1"/>
    </xf>
    <xf numFmtId="0" fontId="35" fillId="0" borderId="8" xfId="0" applyFont="1" applyFill="1" applyBorder="1" applyAlignment="1">
      <alignment horizontal="center" vertical="center" wrapText="1"/>
    </xf>
    <xf numFmtId="0" fontId="35" fillId="0" borderId="1" xfId="0" applyFont="1" applyBorder="1" applyAlignment="1">
      <alignment horizontal="justify" vertical="center"/>
    </xf>
    <xf numFmtId="0" fontId="34" fillId="0" borderId="0"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0" fillId="4" borderId="1" xfId="0" applyFill="1" applyBorder="1" applyAlignment="1">
      <alignment horizontal="justify" vertical="center"/>
    </xf>
    <xf numFmtId="0" fontId="23" fillId="0" borderId="1" xfId="3" applyFont="1" applyBorder="1" applyAlignment="1">
      <alignment horizontal="left" vertical="top" wrapText="1"/>
    </xf>
    <xf numFmtId="0" fontId="18" fillId="9" borderId="1" xfId="3" applyFont="1" applyFill="1" applyBorder="1" applyAlignment="1">
      <alignment horizontal="center" vertical="center"/>
    </xf>
    <xf numFmtId="0" fontId="19" fillId="9" borderId="1" xfId="3" applyFont="1" applyFill="1" applyBorder="1" applyAlignment="1">
      <alignment horizontal="center" vertical="center"/>
    </xf>
    <xf numFmtId="14" fontId="20" fillId="9" borderId="1" xfId="3" applyNumberFormat="1" applyFont="1" applyFill="1" applyBorder="1" applyAlignment="1">
      <alignment horizontal="center" vertical="center" wrapText="1"/>
    </xf>
    <xf numFmtId="0" fontId="21" fillId="9" borderId="1" xfId="3" applyFont="1" applyFill="1" applyBorder="1" applyAlignment="1">
      <alignment horizontal="center" vertical="center"/>
    </xf>
    <xf numFmtId="0" fontId="19" fillId="9" borderId="1" xfId="3" applyFont="1" applyFill="1" applyBorder="1" applyAlignment="1">
      <alignment horizontal="center" vertical="center" wrapText="1"/>
    </xf>
    <xf numFmtId="0" fontId="19" fillId="12" borderId="1" xfId="3" applyFont="1" applyFill="1" applyBorder="1" applyAlignment="1">
      <alignment horizontal="center" vertical="center" wrapText="1"/>
    </xf>
    <xf numFmtId="0" fontId="19" fillId="12" borderId="3" xfId="3" applyFont="1" applyFill="1" applyBorder="1" applyAlignment="1">
      <alignment horizontal="center" vertical="center" wrapText="1"/>
    </xf>
    <xf numFmtId="0" fontId="19" fillId="12" borderId="4" xfId="3" applyFont="1" applyFill="1" applyBorder="1" applyAlignment="1">
      <alignment horizontal="center" vertical="center" wrapText="1"/>
    </xf>
    <xf numFmtId="0" fontId="17" fillId="2" borderId="50" xfId="0" applyFont="1" applyFill="1" applyBorder="1" applyAlignment="1">
      <alignment horizontal="justify" vertical="center"/>
    </xf>
    <xf numFmtId="0" fontId="17" fillId="2" borderId="43" xfId="0" applyFont="1" applyFill="1" applyBorder="1" applyAlignment="1">
      <alignment horizontal="justify" vertical="center"/>
    </xf>
  </cellXfs>
  <cellStyles count="6">
    <cellStyle name="Hipervínculo" xfId="2" builtinId="8"/>
    <cellStyle name="Normal" xfId="0" builtinId="0"/>
    <cellStyle name="Normal 2" xfId="3"/>
    <cellStyle name="Normal 3" xfId="4"/>
    <cellStyle name="Porcentaje" xfId="1" builtinId="5"/>
    <cellStyle name="Porcentaje 2" xfId="5"/>
  </cellStyles>
  <dxfs count="0"/>
  <tableStyles count="0" defaultTableStyle="TableStyleMedium2" defaultPivotStyle="PivotStyleLight16"/>
  <colors>
    <mruColors>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6.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1.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2.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3.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4.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5.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6.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7.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8.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09.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1.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2.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3.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4.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5.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6.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7.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8.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19.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1.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2.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3.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4.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5.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6.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7.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8.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29.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1.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2.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3.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4.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5.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6.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7.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8.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39.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1.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2.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3.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4.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5.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6.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7.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8.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49.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1.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2.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3.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4.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5.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6.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7.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8.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59.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1.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2.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3.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4.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5.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6.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7.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8.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69.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1.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2.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3.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4.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5.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6.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7.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8.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79.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1.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2.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3.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4.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5.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6.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7.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8.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89.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1.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2.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3.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4.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5.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6.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7.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8.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199.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1.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2.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3.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4.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5.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6.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7.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8.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09.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1.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2.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3.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4.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5.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6.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7.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8.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19.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1.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2.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3.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4.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5.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6.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7.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8.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29.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1.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2.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1.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2.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3.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4.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5.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7.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8.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9.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3" Type="http://schemas.openxmlformats.org/officeDocument/2006/relationships/image" Target="../media/image50.jpeg"/><Relationship Id="rId2" Type="http://schemas.microsoft.com/office/2011/relationships/chartColorStyle" Target="colors248.xml"/><Relationship Id="rId1" Type="http://schemas.microsoft.com/office/2011/relationships/chartStyle" Target="style248.xml"/></Relationships>
</file>

<file path=xl/charts/_rels/chart251.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252.xml.rels><?xml version="1.0" encoding="UTF-8" standalone="yes"?>
<Relationships xmlns="http://schemas.openxmlformats.org/package/2006/relationships"><Relationship Id="rId2" Type="http://schemas.microsoft.com/office/2011/relationships/chartColorStyle" Target="colors250.xml"/><Relationship Id="rId1" Type="http://schemas.microsoft.com/office/2011/relationships/chartStyle" Target="style250.xml"/></Relationships>
</file>

<file path=xl/charts/_rels/chart253.xml.rels><?xml version="1.0" encoding="UTF-8" standalone="yes"?>
<Relationships xmlns="http://schemas.openxmlformats.org/package/2006/relationships"><Relationship Id="rId3" Type="http://schemas.openxmlformats.org/officeDocument/2006/relationships/image" Target="../media/image51.jpeg"/><Relationship Id="rId2" Type="http://schemas.microsoft.com/office/2011/relationships/chartColorStyle" Target="colors251.xml"/><Relationship Id="rId1" Type="http://schemas.microsoft.com/office/2011/relationships/chartStyle" Target="style251.xml"/></Relationships>
</file>

<file path=xl/charts/_rels/chart254.xml.rels><?xml version="1.0" encoding="UTF-8" standalone="yes"?>
<Relationships xmlns="http://schemas.openxmlformats.org/package/2006/relationships"><Relationship Id="rId2" Type="http://schemas.microsoft.com/office/2011/relationships/chartColorStyle" Target="colors252.xml"/><Relationship Id="rId1" Type="http://schemas.microsoft.com/office/2011/relationships/chartStyle" Target="style252.xml"/></Relationships>
</file>

<file path=xl/charts/_rels/chart255.xml.rels><?xml version="1.0" encoding="UTF-8" standalone="yes"?>
<Relationships xmlns="http://schemas.openxmlformats.org/package/2006/relationships"><Relationship Id="rId2" Type="http://schemas.microsoft.com/office/2011/relationships/chartColorStyle" Target="colors253.xml"/><Relationship Id="rId1" Type="http://schemas.microsoft.com/office/2011/relationships/chartStyle" Target="style253.xml"/></Relationships>
</file>

<file path=xl/charts/_rels/chart256.xml.rels><?xml version="1.0" encoding="UTF-8" standalone="yes"?>
<Relationships xmlns="http://schemas.openxmlformats.org/package/2006/relationships"><Relationship Id="rId2" Type="http://schemas.microsoft.com/office/2011/relationships/chartColorStyle" Target="colors254.xml"/><Relationship Id="rId1" Type="http://schemas.microsoft.com/office/2011/relationships/chartStyle" Target="style254.xml"/></Relationships>
</file>

<file path=xl/charts/_rels/chart257.xml.rels><?xml version="1.0" encoding="UTF-8" standalone="yes"?>
<Relationships xmlns="http://schemas.openxmlformats.org/package/2006/relationships"><Relationship Id="rId2" Type="http://schemas.microsoft.com/office/2011/relationships/chartColorStyle" Target="colors255.xml"/><Relationship Id="rId1" Type="http://schemas.microsoft.com/office/2011/relationships/chartStyle" Target="style255.xml"/></Relationships>
</file>

<file path=xl/charts/_rels/chart258.xml.rels><?xml version="1.0" encoding="UTF-8" standalone="yes"?>
<Relationships xmlns="http://schemas.openxmlformats.org/package/2006/relationships"><Relationship Id="rId2" Type="http://schemas.microsoft.com/office/2011/relationships/chartColorStyle" Target="colors256.xml"/><Relationship Id="rId1" Type="http://schemas.microsoft.com/office/2011/relationships/chartStyle" Target="style256.xml"/></Relationships>
</file>

<file path=xl/charts/_rels/chart259.xml.rels><?xml version="1.0" encoding="UTF-8" standalone="yes"?>
<Relationships xmlns="http://schemas.openxmlformats.org/package/2006/relationships"><Relationship Id="rId2" Type="http://schemas.microsoft.com/office/2011/relationships/chartColorStyle" Target="colors257.xml"/><Relationship Id="rId1" Type="http://schemas.microsoft.com/office/2011/relationships/chartStyle" Target="style257.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2" Type="http://schemas.microsoft.com/office/2011/relationships/chartColorStyle" Target="colors258.xml"/><Relationship Id="rId1" Type="http://schemas.microsoft.com/office/2011/relationships/chartStyle" Target="style258.xml"/></Relationships>
</file>

<file path=xl/charts/_rels/chart261.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262.xml.rels><?xml version="1.0" encoding="UTF-8" standalone="yes"?>
<Relationships xmlns="http://schemas.openxmlformats.org/package/2006/relationships"><Relationship Id="rId2" Type="http://schemas.microsoft.com/office/2011/relationships/chartColorStyle" Target="colors260.xml"/><Relationship Id="rId1" Type="http://schemas.microsoft.com/office/2011/relationships/chartStyle" Target="style260.xml"/></Relationships>
</file>

<file path=xl/charts/_rels/chart263.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264.xml.rels><?xml version="1.0" encoding="UTF-8" standalone="yes"?>
<Relationships xmlns="http://schemas.openxmlformats.org/package/2006/relationships"><Relationship Id="rId2" Type="http://schemas.microsoft.com/office/2011/relationships/chartColorStyle" Target="colors262.xml"/><Relationship Id="rId1" Type="http://schemas.microsoft.com/office/2011/relationships/chartStyle" Target="style262.xml"/></Relationships>
</file>

<file path=xl/charts/_rels/chart265.xml.rels><?xml version="1.0" encoding="UTF-8" standalone="yes"?>
<Relationships xmlns="http://schemas.openxmlformats.org/package/2006/relationships"><Relationship Id="rId2" Type="http://schemas.microsoft.com/office/2011/relationships/chartColorStyle" Target="colors263.xml"/><Relationship Id="rId1" Type="http://schemas.microsoft.com/office/2011/relationships/chartStyle" Target="style263.xml"/></Relationships>
</file>

<file path=xl/charts/_rels/chart266.xml.rels><?xml version="1.0" encoding="UTF-8" standalone="yes"?>
<Relationships xmlns="http://schemas.openxmlformats.org/package/2006/relationships"><Relationship Id="rId2" Type="http://schemas.microsoft.com/office/2011/relationships/chartColorStyle" Target="colors264.xml"/><Relationship Id="rId1" Type="http://schemas.microsoft.com/office/2011/relationships/chartStyle" Target="style264.xml"/></Relationships>
</file>

<file path=xl/charts/_rels/chart267.xml.rels><?xml version="1.0" encoding="UTF-8" standalone="yes"?>
<Relationships xmlns="http://schemas.openxmlformats.org/package/2006/relationships"><Relationship Id="rId2" Type="http://schemas.microsoft.com/office/2011/relationships/chartColorStyle" Target="colors265.xml"/><Relationship Id="rId1" Type="http://schemas.microsoft.com/office/2011/relationships/chartStyle" Target="style265.xml"/></Relationships>
</file>

<file path=xl/charts/_rels/chart268.xml.rels><?xml version="1.0" encoding="UTF-8" standalone="yes"?>
<Relationships xmlns="http://schemas.openxmlformats.org/package/2006/relationships"><Relationship Id="rId2" Type="http://schemas.microsoft.com/office/2011/relationships/chartColorStyle" Target="colors266.xml"/><Relationship Id="rId1" Type="http://schemas.microsoft.com/office/2011/relationships/chartStyle" Target="style266.xml"/></Relationships>
</file>

<file path=xl/charts/_rels/chart269.xml.rels><?xml version="1.0" encoding="UTF-8" standalone="yes"?>
<Relationships xmlns="http://schemas.openxmlformats.org/package/2006/relationships"><Relationship Id="rId2" Type="http://schemas.microsoft.com/office/2011/relationships/chartColorStyle" Target="colors267.xml"/><Relationship Id="rId1" Type="http://schemas.microsoft.com/office/2011/relationships/chartStyle" Target="style267.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2" Type="http://schemas.microsoft.com/office/2011/relationships/chartColorStyle" Target="colors268.xml"/><Relationship Id="rId1" Type="http://schemas.microsoft.com/office/2011/relationships/chartStyle" Target="style268.xml"/></Relationships>
</file>

<file path=xl/charts/_rels/chart271.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272.xml.rels><?xml version="1.0" encoding="UTF-8" standalone="yes"?>
<Relationships xmlns="http://schemas.openxmlformats.org/package/2006/relationships"><Relationship Id="rId2" Type="http://schemas.microsoft.com/office/2011/relationships/chartColorStyle" Target="colors270.xml"/><Relationship Id="rId1" Type="http://schemas.microsoft.com/office/2011/relationships/chartStyle" Target="style270.xml"/></Relationships>
</file>

<file path=xl/charts/_rels/chart273.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274.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275.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276.xml.rels><?xml version="1.0" encoding="UTF-8" standalone="yes"?>
<Relationships xmlns="http://schemas.openxmlformats.org/package/2006/relationships"><Relationship Id="rId2" Type="http://schemas.microsoft.com/office/2011/relationships/chartColorStyle" Target="colors274.xml"/><Relationship Id="rId1" Type="http://schemas.microsoft.com/office/2011/relationships/chartStyle" Target="style274.xml"/></Relationships>
</file>

<file path=xl/charts/_rels/chart277.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278.xml.rels><?xml version="1.0" encoding="UTF-8" standalone="yes"?>
<Relationships xmlns="http://schemas.openxmlformats.org/package/2006/relationships"><Relationship Id="rId2" Type="http://schemas.microsoft.com/office/2011/relationships/chartColorStyle" Target="colors276.xml"/><Relationship Id="rId1" Type="http://schemas.microsoft.com/office/2011/relationships/chartStyle" Target="style276.xml"/></Relationships>
</file>

<file path=xl/charts/_rels/chart279.xml.rels><?xml version="1.0" encoding="UTF-8" standalone="yes"?>
<Relationships xmlns="http://schemas.openxmlformats.org/package/2006/relationships"><Relationship Id="rId2" Type="http://schemas.microsoft.com/office/2011/relationships/chartColorStyle" Target="colors277.xml"/><Relationship Id="rId1" Type="http://schemas.microsoft.com/office/2011/relationships/chartStyle" Target="style27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2" Type="http://schemas.microsoft.com/office/2011/relationships/chartColorStyle" Target="colors278.xml"/><Relationship Id="rId1" Type="http://schemas.microsoft.com/office/2011/relationships/chartStyle" Target="style278.xml"/></Relationships>
</file>

<file path=xl/charts/_rels/chart281.xml.rels><?xml version="1.0" encoding="UTF-8" standalone="yes"?>
<Relationships xmlns="http://schemas.openxmlformats.org/package/2006/relationships"><Relationship Id="rId2" Type="http://schemas.microsoft.com/office/2011/relationships/chartColorStyle" Target="colors279.xml"/><Relationship Id="rId1" Type="http://schemas.microsoft.com/office/2011/relationships/chartStyle" Target="style279.xml"/></Relationships>
</file>

<file path=xl/charts/_rels/chart282.xml.rels><?xml version="1.0" encoding="UTF-8" standalone="yes"?>
<Relationships xmlns="http://schemas.openxmlformats.org/package/2006/relationships"><Relationship Id="rId2" Type="http://schemas.microsoft.com/office/2011/relationships/chartColorStyle" Target="colors280.xml"/><Relationship Id="rId1" Type="http://schemas.microsoft.com/office/2011/relationships/chartStyle" Target="style280.xml"/></Relationships>
</file>

<file path=xl/charts/_rels/chart283.xml.rels><?xml version="1.0" encoding="UTF-8" standalone="yes"?>
<Relationships xmlns="http://schemas.openxmlformats.org/package/2006/relationships"><Relationship Id="rId2" Type="http://schemas.microsoft.com/office/2011/relationships/chartColorStyle" Target="colors281.xml"/><Relationship Id="rId1" Type="http://schemas.microsoft.com/office/2011/relationships/chartStyle" Target="style281.xml"/></Relationships>
</file>

<file path=xl/charts/_rels/chart284.xml.rels><?xml version="1.0" encoding="UTF-8" standalone="yes"?>
<Relationships xmlns="http://schemas.openxmlformats.org/package/2006/relationships"><Relationship Id="rId2" Type="http://schemas.microsoft.com/office/2011/relationships/chartColorStyle" Target="colors282.xml"/><Relationship Id="rId1" Type="http://schemas.microsoft.com/office/2011/relationships/chartStyle" Target="style282.xml"/></Relationships>
</file>

<file path=xl/charts/_rels/chart285.xml.rels><?xml version="1.0" encoding="UTF-8" standalone="yes"?>
<Relationships xmlns="http://schemas.openxmlformats.org/package/2006/relationships"><Relationship Id="rId2" Type="http://schemas.microsoft.com/office/2011/relationships/chartColorStyle" Target="colors283.xml"/><Relationship Id="rId1" Type="http://schemas.microsoft.com/office/2011/relationships/chartStyle" Target="style283.xml"/></Relationships>
</file>

<file path=xl/charts/_rels/chart286.xml.rels><?xml version="1.0" encoding="UTF-8" standalone="yes"?>
<Relationships xmlns="http://schemas.openxmlformats.org/package/2006/relationships"><Relationship Id="rId2" Type="http://schemas.microsoft.com/office/2011/relationships/chartColorStyle" Target="colors284.xml"/><Relationship Id="rId1" Type="http://schemas.microsoft.com/office/2011/relationships/chartStyle" Target="style284.xml"/></Relationships>
</file>

<file path=xl/charts/_rels/chart287.xml.rels><?xml version="1.0" encoding="UTF-8" standalone="yes"?>
<Relationships xmlns="http://schemas.openxmlformats.org/package/2006/relationships"><Relationship Id="rId2" Type="http://schemas.microsoft.com/office/2011/relationships/chartColorStyle" Target="colors285.xml"/><Relationship Id="rId1" Type="http://schemas.microsoft.com/office/2011/relationships/chartStyle" Target="style285.xml"/></Relationships>
</file>

<file path=xl/charts/_rels/chart288.xml.rels><?xml version="1.0" encoding="UTF-8" standalone="yes"?>
<Relationships xmlns="http://schemas.openxmlformats.org/package/2006/relationships"><Relationship Id="rId2" Type="http://schemas.microsoft.com/office/2011/relationships/chartColorStyle" Target="colors286.xml"/><Relationship Id="rId1" Type="http://schemas.microsoft.com/office/2011/relationships/chartStyle" Target="style286.xml"/></Relationships>
</file>

<file path=xl/charts/_rels/chart289.xml.rels><?xml version="1.0" encoding="UTF-8" standalone="yes"?>
<Relationships xmlns="http://schemas.openxmlformats.org/package/2006/relationships"><Relationship Id="rId2" Type="http://schemas.microsoft.com/office/2011/relationships/chartColorStyle" Target="colors287.xml"/><Relationship Id="rId1" Type="http://schemas.microsoft.com/office/2011/relationships/chartStyle" Target="style287.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2" Type="http://schemas.microsoft.com/office/2011/relationships/chartColorStyle" Target="colors288.xml"/><Relationship Id="rId1" Type="http://schemas.microsoft.com/office/2011/relationships/chartStyle" Target="style288.xml"/></Relationships>
</file>

<file path=xl/charts/_rels/chart291.xml.rels><?xml version="1.0" encoding="UTF-8" standalone="yes"?>
<Relationships xmlns="http://schemas.openxmlformats.org/package/2006/relationships"><Relationship Id="rId2" Type="http://schemas.microsoft.com/office/2011/relationships/chartColorStyle" Target="colors289.xml"/><Relationship Id="rId1" Type="http://schemas.microsoft.com/office/2011/relationships/chartStyle" Target="style289.xml"/></Relationships>
</file>

<file path=xl/charts/_rels/chart292.xml.rels><?xml version="1.0" encoding="UTF-8" standalone="yes"?>
<Relationships xmlns="http://schemas.openxmlformats.org/package/2006/relationships"><Relationship Id="rId2" Type="http://schemas.microsoft.com/office/2011/relationships/chartColorStyle" Target="colors290.xml"/><Relationship Id="rId1" Type="http://schemas.microsoft.com/office/2011/relationships/chartStyle" Target="style290.xml"/></Relationships>
</file>

<file path=xl/charts/_rels/chart293.xml.rels><?xml version="1.0" encoding="UTF-8" standalone="yes"?>
<Relationships xmlns="http://schemas.openxmlformats.org/package/2006/relationships"><Relationship Id="rId2" Type="http://schemas.microsoft.com/office/2011/relationships/chartColorStyle" Target="colors291.xml"/><Relationship Id="rId1" Type="http://schemas.microsoft.com/office/2011/relationships/chartStyle" Target="style291.xml"/></Relationships>
</file>

<file path=xl/charts/_rels/chart294.xml.rels><?xml version="1.0" encoding="UTF-8" standalone="yes"?>
<Relationships xmlns="http://schemas.openxmlformats.org/package/2006/relationships"><Relationship Id="rId2" Type="http://schemas.microsoft.com/office/2011/relationships/chartColorStyle" Target="colors292.xml"/><Relationship Id="rId1" Type="http://schemas.microsoft.com/office/2011/relationships/chartStyle" Target="style292.xml"/></Relationships>
</file>

<file path=xl/charts/_rels/chart295.xml.rels><?xml version="1.0" encoding="UTF-8" standalone="yes"?>
<Relationships xmlns="http://schemas.openxmlformats.org/package/2006/relationships"><Relationship Id="rId2" Type="http://schemas.microsoft.com/office/2011/relationships/chartColorStyle" Target="colors293.xml"/><Relationship Id="rId1" Type="http://schemas.microsoft.com/office/2011/relationships/chartStyle" Target="style293.xml"/></Relationships>
</file>

<file path=xl/charts/_rels/chart296.xml.rels><?xml version="1.0" encoding="UTF-8" standalone="yes"?>
<Relationships xmlns="http://schemas.openxmlformats.org/package/2006/relationships"><Relationship Id="rId2" Type="http://schemas.microsoft.com/office/2011/relationships/chartColorStyle" Target="colors294.xml"/><Relationship Id="rId1" Type="http://schemas.microsoft.com/office/2011/relationships/chartStyle" Target="style294.xml"/></Relationships>
</file>

<file path=xl/charts/_rels/chart297.xml.rels><?xml version="1.0" encoding="UTF-8" standalone="yes"?>
<Relationships xmlns="http://schemas.openxmlformats.org/package/2006/relationships"><Relationship Id="rId2" Type="http://schemas.microsoft.com/office/2011/relationships/chartColorStyle" Target="colors295.xml"/><Relationship Id="rId1" Type="http://schemas.microsoft.com/office/2011/relationships/chartStyle" Target="style295.xml"/></Relationships>
</file>

<file path=xl/charts/_rels/chart298.xml.rels><?xml version="1.0" encoding="UTF-8" standalone="yes"?>
<Relationships xmlns="http://schemas.openxmlformats.org/package/2006/relationships"><Relationship Id="rId2" Type="http://schemas.microsoft.com/office/2011/relationships/chartColorStyle" Target="colors296.xml"/><Relationship Id="rId1" Type="http://schemas.microsoft.com/office/2011/relationships/chartStyle" Target="style296.xml"/></Relationships>
</file>

<file path=xl/charts/_rels/chart299.xml.rels><?xml version="1.0" encoding="UTF-8" standalone="yes"?>
<Relationships xmlns="http://schemas.openxmlformats.org/package/2006/relationships"><Relationship Id="rId2" Type="http://schemas.microsoft.com/office/2011/relationships/chartColorStyle" Target="colors297.xml"/><Relationship Id="rId1" Type="http://schemas.microsoft.com/office/2011/relationships/chartStyle" Target="style29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2" Type="http://schemas.microsoft.com/office/2011/relationships/chartColorStyle" Target="colors298.xml"/><Relationship Id="rId1" Type="http://schemas.microsoft.com/office/2011/relationships/chartStyle" Target="style298.xml"/></Relationships>
</file>

<file path=xl/charts/_rels/chart301.xml.rels><?xml version="1.0" encoding="UTF-8" standalone="yes"?>
<Relationships xmlns="http://schemas.openxmlformats.org/package/2006/relationships"><Relationship Id="rId2" Type="http://schemas.microsoft.com/office/2011/relationships/chartColorStyle" Target="colors299.xml"/><Relationship Id="rId1" Type="http://schemas.microsoft.com/office/2011/relationships/chartStyle" Target="style299.xml"/></Relationships>
</file>

<file path=xl/charts/_rels/chart302.xml.rels><?xml version="1.0" encoding="UTF-8" standalone="yes"?>
<Relationships xmlns="http://schemas.openxmlformats.org/package/2006/relationships"><Relationship Id="rId2" Type="http://schemas.microsoft.com/office/2011/relationships/chartColorStyle" Target="colors300.xml"/><Relationship Id="rId1" Type="http://schemas.microsoft.com/office/2011/relationships/chartStyle" Target="style300.xml"/></Relationships>
</file>

<file path=xl/charts/_rels/chart303.xml.rels><?xml version="1.0" encoding="UTF-8" standalone="yes"?>
<Relationships xmlns="http://schemas.openxmlformats.org/package/2006/relationships"><Relationship Id="rId2" Type="http://schemas.microsoft.com/office/2011/relationships/chartColorStyle" Target="colors301.xml"/><Relationship Id="rId1" Type="http://schemas.microsoft.com/office/2011/relationships/chartStyle" Target="style301.xml"/></Relationships>
</file>

<file path=xl/charts/_rels/chart304.xml.rels><?xml version="1.0" encoding="UTF-8" standalone="yes"?>
<Relationships xmlns="http://schemas.openxmlformats.org/package/2006/relationships"><Relationship Id="rId2" Type="http://schemas.microsoft.com/office/2011/relationships/chartColorStyle" Target="colors302.xml"/><Relationship Id="rId1" Type="http://schemas.microsoft.com/office/2011/relationships/chartStyle" Target="style302.xml"/></Relationships>
</file>

<file path=xl/charts/_rels/chart305.xml.rels><?xml version="1.0" encoding="UTF-8" standalone="yes"?>
<Relationships xmlns="http://schemas.openxmlformats.org/package/2006/relationships"><Relationship Id="rId2" Type="http://schemas.microsoft.com/office/2011/relationships/chartColorStyle" Target="colors303.xml"/><Relationship Id="rId1" Type="http://schemas.microsoft.com/office/2011/relationships/chartStyle" Target="style303.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6.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7.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8.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69.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1.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2.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3.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4.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5.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6.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7.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8.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79.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1.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2.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3.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4.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5.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6.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7.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8.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89.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1.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2.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3.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4.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5.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6.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7.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8.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99.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1.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s-CO" sz="1000" b="0" i="0" u="none" strike="noStrike" baseline="0">
                <a:effectLst/>
              </a:rPr>
              <a:t>Encuesta de Satisfacción 2017  pregunta 2</a:t>
            </a:r>
            <a:endParaRPr lang="es-CO"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multiLvlStrRef>
              <c:f>'TOTAL ANALISIS ENCUESTAS 2017'!$B$11:$D$14</c:f>
              <c:multiLvlStrCache>
                <c:ptCount val="4"/>
                <c:lvl>
                  <c:pt idx="0">
                    <c:v>Buena</c:v>
                  </c:pt>
                  <c:pt idx="1">
                    <c:v>Adecuada</c:v>
                  </c:pt>
                  <c:pt idx="2">
                    <c:v>Inadecuada</c:v>
                  </c:pt>
                  <c:pt idx="3">
                    <c:v>No contesto </c:v>
                  </c:pt>
                </c:lvl>
                <c:lvl>
                  <c:pt idx="0">
                    <c:v>1</c:v>
                  </c:pt>
                  <c:pt idx="1">
                    <c:v>2</c:v>
                  </c:pt>
                  <c:pt idx="2">
                    <c:v>3</c:v>
                  </c:pt>
                  <c:pt idx="3">
                    <c:v>4</c:v>
                  </c:pt>
                </c:lvl>
                <c:lvl>
                  <c:pt idx="0">
                    <c:v> La difusión de la Mesas Pública fue:</c:v>
                  </c:pt>
                </c:lvl>
              </c:multiLvlStrCache>
            </c:multiLvlStrRef>
          </c:cat>
          <c:val>
            <c:numRef>
              <c:f>'TOTAL ANALISIS ENCUESTAS 2017'!$E$11:$E$14</c:f>
              <c:numCache>
                <c:formatCode>General</c:formatCode>
                <c:ptCount val="4"/>
              </c:numCache>
            </c:numRef>
          </c:val>
          <c:extLst>
            <c:ext xmlns:c16="http://schemas.microsoft.com/office/drawing/2014/chart" uri="{C3380CC4-5D6E-409C-BE32-E72D297353CC}">
              <c16:uniqueId val="{00000000-C845-4832-9914-55DE1BCB09A4}"/>
            </c:ext>
          </c:extLst>
        </c:ser>
        <c:ser>
          <c:idx val="1"/>
          <c:order val="1"/>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'TOTAL ANALISIS ENCUESTAS 2017'!$B$11:$D$14</c:f>
              <c:multiLvlStrCache>
                <c:ptCount val="4"/>
                <c:lvl>
                  <c:pt idx="0">
                    <c:v>Buena</c:v>
                  </c:pt>
                  <c:pt idx="1">
                    <c:v>Adecuada</c:v>
                  </c:pt>
                  <c:pt idx="2">
                    <c:v>Inadecuada</c:v>
                  </c:pt>
                  <c:pt idx="3">
                    <c:v>No contesto </c:v>
                  </c:pt>
                </c:lvl>
                <c:lvl>
                  <c:pt idx="0">
                    <c:v>1</c:v>
                  </c:pt>
                  <c:pt idx="1">
                    <c:v>2</c:v>
                  </c:pt>
                  <c:pt idx="2">
                    <c:v>3</c:v>
                  </c:pt>
                  <c:pt idx="3">
                    <c:v>4</c:v>
                  </c:pt>
                </c:lvl>
                <c:lvl>
                  <c:pt idx="0">
                    <c:v> La difusión de la Mesas Pública fue:</c:v>
                  </c:pt>
                </c:lvl>
              </c:multiLvlStrCache>
            </c:multiLvlStrRef>
          </c:cat>
          <c:val>
            <c:numRef>
              <c:f>'TOTAL ANALISIS ENCUESTAS 2017'!$F$11:$F$14</c:f>
              <c:numCache>
                <c:formatCode>0%</c:formatCode>
                <c:ptCount val="4"/>
                <c:pt idx="0">
                  <c:v>0.77540106951871657</c:v>
                </c:pt>
                <c:pt idx="1">
                  <c:v>0.20074043603455369</c:v>
                </c:pt>
                <c:pt idx="2">
                  <c:v>1.192924722336487E-2</c:v>
                </c:pt>
                <c:pt idx="3">
                  <c:v>1.192924722336487E-2</c:v>
                </c:pt>
              </c:numCache>
            </c:numRef>
          </c:val>
          <c:extLst>
            <c:ext xmlns:c16="http://schemas.microsoft.com/office/drawing/2014/chart" uri="{C3380CC4-5D6E-409C-BE32-E72D297353CC}">
              <c16:uniqueId val="{00000001-C845-4832-9914-55DE1BCB09A4}"/>
            </c:ext>
          </c:extLst>
        </c:ser>
        <c:ser>
          <c:idx val="2"/>
          <c:order val="2"/>
          <c:spPr>
            <a:solidFill>
              <a:srgbClr val="92D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'TOTAL ANALISIS ENCUESTAS 2017'!$B$11:$D$14</c:f>
              <c:multiLvlStrCache>
                <c:ptCount val="4"/>
                <c:lvl>
                  <c:pt idx="0">
                    <c:v>Buena</c:v>
                  </c:pt>
                  <c:pt idx="1">
                    <c:v>Adecuada</c:v>
                  </c:pt>
                  <c:pt idx="2">
                    <c:v>Inadecuada</c:v>
                  </c:pt>
                  <c:pt idx="3">
                    <c:v>No contesto </c:v>
                  </c:pt>
                </c:lvl>
                <c:lvl>
                  <c:pt idx="0">
                    <c:v>1</c:v>
                  </c:pt>
                  <c:pt idx="1">
                    <c:v>2</c:v>
                  </c:pt>
                  <c:pt idx="2">
                    <c:v>3</c:v>
                  </c:pt>
                  <c:pt idx="3">
                    <c:v>4</c:v>
                  </c:pt>
                </c:lvl>
                <c:lvl>
                  <c:pt idx="0">
                    <c:v> La difusión de la Mesas Pública fue:</c:v>
                  </c:pt>
                </c:lvl>
              </c:multiLvlStrCache>
            </c:multiLvlStrRef>
          </c:cat>
          <c:val>
            <c:numRef>
              <c:f>'TOTAL ANALISIS ENCUESTAS 2017'!$G$11:$G$14</c:f>
              <c:numCache>
                <c:formatCode>0</c:formatCode>
                <c:ptCount val="4"/>
                <c:pt idx="0">
                  <c:v>1885</c:v>
                </c:pt>
                <c:pt idx="1">
                  <c:v>488</c:v>
                </c:pt>
                <c:pt idx="2" formatCode="General">
                  <c:v>29</c:v>
                </c:pt>
                <c:pt idx="3" formatCode="General">
                  <c:v>29</c:v>
                </c:pt>
              </c:numCache>
            </c:numRef>
          </c:val>
          <c:extLst>
            <c:ext xmlns:c16="http://schemas.microsoft.com/office/drawing/2014/chart" uri="{C3380CC4-5D6E-409C-BE32-E72D297353CC}">
              <c16:uniqueId val="{00000002-C845-4832-9914-55DE1BCB09A4}"/>
            </c:ext>
          </c:extLst>
        </c:ser>
        <c:dLbls>
          <c:showLegendKey val="0"/>
          <c:showVal val="0"/>
          <c:showCatName val="0"/>
          <c:showSerName val="0"/>
          <c:showPercent val="0"/>
          <c:showBubbleSize val="0"/>
        </c:dLbls>
        <c:gapWidth val="75"/>
        <c:shape val="box"/>
        <c:axId val="557852528"/>
        <c:axId val="557847608"/>
        <c:axId val="0"/>
      </c:bar3DChart>
      <c:catAx>
        <c:axId val="5578525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57847608"/>
        <c:crosses val="autoZero"/>
        <c:auto val="1"/>
        <c:lblAlgn val="ctr"/>
        <c:lblOffset val="100"/>
        <c:noMultiLvlLbl val="0"/>
      </c:catAx>
      <c:valAx>
        <c:axId val="557847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57852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s-CO" sz="1000" b="0" i="0" baseline="0">
                <a:effectLst/>
              </a:rPr>
              <a:t>Encuesta de Satisfacción 2017  pregunta 10</a:t>
            </a:r>
            <a:endParaRPr lang="es-CO" sz="1000">
              <a:effectLst/>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'TOTAL ANALISIS ENCUESTAS 2017'!$D$49</c:f>
              <c:strCache>
                <c:ptCount val="1"/>
                <c:pt idx="0">
                  <c:v>Si</c:v>
                </c:pt>
              </c:strCache>
            </c:strRef>
          </c:tx>
          <c:spPr>
            <a:solidFill>
              <a:srgbClr val="00B0F0"/>
            </a:solidFill>
            <a:ln>
              <a:solidFill>
                <a:srgbClr val="00B0F0"/>
              </a:solidFill>
            </a:ln>
            <a:effectLst/>
            <a:sp3d>
              <a:contourClr>
                <a:srgbClr val="00B0F0"/>
              </a:contourClr>
            </a:sp3d>
          </c:spPr>
          <c:invertIfNegative val="0"/>
          <c:dLbls>
            <c:dLbl>
              <c:idx val="1"/>
              <c:layout>
                <c:manualLayout>
                  <c:x val="-3.6850911552272832E-2"/>
                  <c:y val="-8.2232011747430361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89-47E0-8ADC-37DC15B4AB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ANALISIS ENCUESTAS 2017'!$E$49:$G$49</c:f>
              <c:numCache>
                <c:formatCode>0%</c:formatCode>
                <c:ptCount val="3"/>
                <c:pt idx="1">
                  <c:v>0.93294940353763878</c:v>
                </c:pt>
                <c:pt idx="2" formatCode="0">
                  <c:v>2268</c:v>
                </c:pt>
              </c:numCache>
            </c:numRef>
          </c:val>
          <c:extLst>
            <c:ext xmlns:c16="http://schemas.microsoft.com/office/drawing/2014/chart" uri="{C3380CC4-5D6E-409C-BE32-E72D297353CC}">
              <c16:uniqueId val="{00000000-B389-47E0-8ADC-37DC15B4ABFD}"/>
            </c:ext>
          </c:extLst>
        </c:ser>
        <c:ser>
          <c:idx val="1"/>
          <c:order val="1"/>
          <c:tx>
            <c:strRef>
              <c:f>'TOTAL ANALISIS ENCUESTAS 2017'!$D$50</c:f>
              <c:strCache>
                <c:ptCount val="1"/>
                <c:pt idx="0">
                  <c:v>No</c:v>
                </c:pt>
              </c:strCache>
            </c:strRef>
          </c:tx>
          <c:spPr>
            <a:solidFill>
              <a:schemeClr val="accent2"/>
            </a:solidFill>
            <a:ln>
              <a:noFill/>
            </a:ln>
            <a:effectLst/>
            <a:sp3d/>
          </c:spPr>
          <c:invertIfNegative val="0"/>
          <c:dLbls>
            <c:dLbl>
              <c:idx val="2"/>
              <c:layout>
                <c:manualLayout>
                  <c:x val="2.0100497210330602E-2"/>
                  <c:y val="-6.4724919093851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0A-41DD-9832-AA3586BB16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ANALISIS ENCUESTAS 2017'!$E$50:$G$50</c:f>
              <c:numCache>
                <c:formatCode>0%</c:formatCode>
                <c:ptCount val="3"/>
                <c:pt idx="1">
                  <c:v>2.8794734677087618E-2</c:v>
                </c:pt>
                <c:pt idx="2" formatCode="General">
                  <c:v>70</c:v>
                </c:pt>
              </c:numCache>
            </c:numRef>
          </c:val>
          <c:extLst>
            <c:ext xmlns:c16="http://schemas.microsoft.com/office/drawing/2014/chart" uri="{C3380CC4-5D6E-409C-BE32-E72D297353CC}">
              <c16:uniqueId val="{00000001-B389-47E0-8ADC-37DC15B4ABFD}"/>
            </c:ext>
          </c:extLst>
        </c:ser>
        <c:ser>
          <c:idx val="2"/>
          <c:order val="2"/>
          <c:tx>
            <c:strRef>
              <c:f>'TOTAL ANALISIS ENCUESTAS 2017'!$D$51</c:f>
              <c:strCache>
                <c:ptCount val="1"/>
                <c:pt idx="0">
                  <c:v>No contesto </c:v>
                </c:pt>
              </c:strCache>
            </c:strRef>
          </c:tx>
          <c:spPr>
            <a:solidFill>
              <a:schemeClr val="accent3"/>
            </a:solidFill>
            <a:ln>
              <a:noFill/>
            </a:ln>
            <a:effectLst/>
            <a:sp3d/>
          </c:spPr>
          <c:invertIfNegative val="0"/>
          <c:dLbls>
            <c:dLbl>
              <c:idx val="1"/>
              <c:layout>
                <c:manualLayout>
                  <c:x val="4.0200994420661142E-2"/>
                  <c:y val="-2.9368575624082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89-47E0-8ADC-37DC15B4ABFD}"/>
                </c:ext>
              </c:extLst>
            </c:dLbl>
            <c:dLbl>
              <c:idx val="2"/>
              <c:layout>
                <c:manualLayout>
                  <c:x val="3.3500828683884334E-2"/>
                  <c:y val="-3.88349514563106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0A-41DD-9832-AA3586BB16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ANALISIS ENCUESTAS 2017'!$E$51:$G$51</c:f>
              <c:numCache>
                <c:formatCode>0%</c:formatCode>
                <c:ptCount val="3"/>
                <c:pt idx="1">
                  <c:v>3.825586178527355E-2</c:v>
                </c:pt>
                <c:pt idx="2" formatCode="General">
                  <c:v>93</c:v>
                </c:pt>
              </c:numCache>
            </c:numRef>
          </c:val>
          <c:extLst>
            <c:ext xmlns:c16="http://schemas.microsoft.com/office/drawing/2014/chart" uri="{C3380CC4-5D6E-409C-BE32-E72D297353CC}">
              <c16:uniqueId val="{00000002-B389-47E0-8ADC-37DC15B4ABFD}"/>
            </c:ext>
          </c:extLst>
        </c:ser>
        <c:dLbls>
          <c:showLegendKey val="0"/>
          <c:showVal val="0"/>
          <c:showCatName val="0"/>
          <c:showSerName val="0"/>
          <c:showPercent val="0"/>
          <c:showBubbleSize val="0"/>
        </c:dLbls>
        <c:gapWidth val="150"/>
        <c:shape val="box"/>
        <c:axId val="494152544"/>
        <c:axId val="494154512"/>
        <c:axId val="0"/>
      </c:bar3DChart>
      <c:catAx>
        <c:axId val="494152544"/>
        <c:scaling>
          <c:orientation val="minMax"/>
        </c:scaling>
        <c:delete val="1"/>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s-CO" sz="800"/>
                  <a:t>Se siente satisfecho con los compromisos  adquiridos en esta Mesa Pública, para mejorar y cualificar los servicios y programas brindados? </a:t>
                </a:r>
              </a:p>
            </c:rich>
          </c:tx>
          <c:layout>
            <c:manualLayout>
              <c:xMode val="edge"/>
              <c:yMode val="edge"/>
              <c:x val="7.4999999999999997E-2"/>
              <c:y val="0.8597575823855351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crossAx val="494154512"/>
        <c:crosses val="autoZero"/>
        <c:auto val="1"/>
        <c:lblAlgn val="ctr"/>
        <c:lblOffset val="100"/>
        <c:noMultiLvlLbl val="0"/>
      </c:catAx>
      <c:valAx>
        <c:axId val="494154512"/>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494152544"/>
        <c:crosses val="autoZero"/>
        <c:crossBetween val="between"/>
      </c:valAx>
      <c:spPr>
        <a:noFill/>
        <a:ln w="25400">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'ARAUCA ENCUESTAS 2018'!$D$12</c:f>
              <c:strCache>
                <c:ptCount val="1"/>
                <c:pt idx="0">
                  <c:v>Por aviso público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'ARAUCA ENCUESTAS 2018'!$E$12:$F$12</c:f>
              <c:numCache>
                <c:formatCode>General</c:formatCode>
                <c:ptCount val="2"/>
                <c:pt idx="1">
                  <c:v>2</c:v>
                </c:pt>
              </c:numCache>
            </c:numRef>
          </c:val>
          <c:extLst>
            <c:ext xmlns:c16="http://schemas.microsoft.com/office/drawing/2014/chart" uri="{C3380CC4-5D6E-409C-BE32-E72D297353CC}">
              <c16:uniqueId val="{00000000-B2B0-49D8-A6C8-4BC3B2EC6632}"/>
            </c:ext>
          </c:extLst>
        </c:ser>
        <c:ser>
          <c:idx val="1"/>
          <c:order val="1"/>
          <c:tx>
            <c:strRef>
              <c:f>'ARAUCA ENCUESTAS 2018'!$D$13</c:f>
              <c:strCache>
                <c:ptCount val="1"/>
                <c:pt idx="0">
                  <c:v>Prensa, TV Radio </c:v>
                </c:pt>
              </c:strCache>
            </c:strRef>
          </c:tx>
          <c:spPr>
            <a:solidFill>
              <a:schemeClr val="accent2"/>
            </a:solidFill>
            <a:ln>
              <a:noFill/>
            </a:ln>
            <a:effectLst/>
          </c:spPr>
          <c:invertIfNegative val="0"/>
          <c:val>
            <c:numRef>
              <c:f>'ARAUCA ENCUESTAS 2018'!$E$13:$F$13</c:f>
              <c:numCache>
                <c:formatCode>General</c:formatCode>
                <c:ptCount val="2"/>
              </c:numCache>
            </c:numRef>
          </c:val>
          <c:extLst>
            <c:ext xmlns:c16="http://schemas.microsoft.com/office/drawing/2014/chart" uri="{C3380CC4-5D6E-409C-BE32-E72D297353CC}">
              <c16:uniqueId val="{00000001-B2B0-49D8-A6C8-4BC3B2EC6632}"/>
            </c:ext>
          </c:extLst>
        </c:ser>
        <c:ser>
          <c:idx val="2"/>
          <c:order val="2"/>
          <c:tx>
            <c:strRef>
              <c:f>'ARAUCA ENCUESTAS 2018'!$D$14</c:f>
              <c:strCache>
                <c:ptCount val="1"/>
                <c:pt idx="0">
                  <c:v>Comunidad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'ARAUCA ENCUESTAS 2018'!$E$14:$F$14</c:f>
              <c:numCache>
                <c:formatCode>General</c:formatCode>
                <c:ptCount val="2"/>
                <c:pt idx="1">
                  <c:v>1</c:v>
                </c:pt>
              </c:numCache>
            </c:numRef>
          </c:val>
          <c:extLst>
            <c:ext xmlns:c16="http://schemas.microsoft.com/office/drawing/2014/chart" uri="{C3380CC4-5D6E-409C-BE32-E72D297353CC}">
              <c16:uniqueId val="{00000002-B2B0-49D8-A6C8-4BC3B2EC6632}"/>
            </c:ext>
          </c:extLst>
        </c:ser>
        <c:ser>
          <c:idx val="3"/>
          <c:order val="3"/>
          <c:tx>
            <c:strRef>
              <c:f>'ARAUCA ENCUESTAS 2018'!$D$15</c:f>
              <c:strCache>
                <c:ptCount val="1"/>
                <c:pt idx="0">
                  <c:v>Boletín</c:v>
                </c:pt>
              </c:strCache>
            </c:strRef>
          </c:tx>
          <c:spPr>
            <a:solidFill>
              <a:schemeClr val="accent4"/>
            </a:solidFill>
            <a:ln>
              <a:noFill/>
            </a:ln>
            <a:effectLst/>
          </c:spPr>
          <c:invertIfNegative val="0"/>
          <c:val>
            <c:numRef>
              <c:f>'ARAUCA ENCUESTAS 2018'!$E$15:$F$15</c:f>
              <c:numCache>
                <c:formatCode>General</c:formatCode>
                <c:ptCount val="2"/>
                <c:pt idx="1">
                  <c:v>0</c:v>
                </c:pt>
              </c:numCache>
            </c:numRef>
          </c:val>
          <c:extLst>
            <c:ext xmlns:c16="http://schemas.microsoft.com/office/drawing/2014/chart" uri="{C3380CC4-5D6E-409C-BE32-E72D297353CC}">
              <c16:uniqueId val="{00000003-B2B0-49D8-A6C8-4BC3B2EC6632}"/>
            </c:ext>
          </c:extLst>
        </c:ser>
        <c:ser>
          <c:idx val="4"/>
          <c:order val="4"/>
          <c:tx>
            <c:strRef>
              <c:f>'ARAUCA ENCUESTAS 2018'!$D$16</c:f>
              <c:strCache>
                <c:ptCount val="1"/>
                <c:pt idx="0">
                  <c:v>Página Web</c:v>
                </c:pt>
              </c:strCache>
            </c:strRef>
          </c:tx>
          <c:spPr>
            <a:solidFill>
              <a:schemeClr val="accent5"/>
            </a:solidFill>
            <a:ln>
              <a:noFill/>
            </a:ln>
            <a:effectLst/>
          </c:spPr>
          <c:invertIfNegative val="0"/>
          <c:val>
            <c:numRef>
              <c:f>'ARAUCA ENCUESTAS 2018'!$E$16:$F$16</c:f>
              <c:numCache>
                <c:formatCode>General</c:formatCode>
                <c:ptCount val="2"/>
                <c:pt idx="1">
                  <c:v>0</c:v>
                </c:pt>
              </c:numCache>
            </c:numRef>
          </c:val>
          <c:extLst>
            <c:ext xmlns:c16="http://schemas.microsoft.com/office/drawing/2014/chart" uri="{C3380CC4-5D6E-409C-BE32-E72D297353CC}">
              <c16:uniqueId val="{00000004-B2B0-49D8-A6C8-4BC3B2EC6632}"/>
            </c:ext>
          </c:extLst>
        </c:ser>
        <c:ser>
          <c:idx val="5"/>
          <c:order val="5"/>
          <c:tx>
            <c:strRef>
              <c:f>'ARAUCA ENCUESTAS 2018'!$D$17</c:f>
              <c:strCache>
                <c:ptCount val="1"/>
                <c:pt idx="0">
                  <c:v>Invitación  directa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solidFill>
                <a:prstDash val="sysDot"/>
              </a:ln>
              <a:effectLst/>
            </c:spPr>
            <c:trendlineType val="linear"/>
            <c:dispRSqr val="0"/>
            <c:dispEq val="0"/>
          </c:trendline>
          <c:val>
            <c:numRef>
              <c:f>'ARAUCA ENCUESTAS 2018'!$E$17:$F$17</c:f>
              <c:numCache>
                <c:formatCode>General</c:formatCode>
                <c:ptCount val="2"/>
                <c:pt idx="1">
                  <c:v>36</c:v>
                </c:pt>
              </c:numCache>
            </c:numRef>
          </c:val>
          <c:extLst>
            <c:ext xmlns:c16="http://schemas.microsoft.com/office/drawing/2014/chart" uri="{C3380CC4-5D6E-409C-BE32-E72D297353CC}">
              <c16:uniqueId val="{00000005-B2B0-49D8-A6C8-4BC3B2EC6632}"/>
            </c:ext>
          </c:extLst>
        </c:ser>
        <c:dLbls>
          <c:showLegendKey val="0"/>
          <c:showVal val="0"/>
          <c:showCatName val="0"/>
          <c:showSerName val="0"/>
          <c:showPercent val="0"/>
          <c:showBubbleSize val="0"/>
        </c:dLbls>
        <c:gapWidth val="219"/>
        <c:overlap val="-27"/>
        <c:axId val="692550776"/>
        <c:axId val="692546840"/>
      </c:barChart>
      <c:catAx>
        <c:axId val="692550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2546840"/>
        <c:crosses val="autoZero"/>
        <c:auto val="1"/>
        <c:lblAlgn val="ctr"/>
        <c:lblOffset val="100"/>
        <c:noMultiLvlLbl val="0"/>
      </c:catAx>
      <c:valAx>
        <c:axId val="692546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2550776"/>
        <c:crosses val="autoZero"/>
        <c:crossBetween val="between"/>
      </c:valAx>
      <c:spPr>
        <a:noFill/>
        <a:ln>
          <a:noFill/>
        </a:ln>
        <a:effectLst/>
      </c:spPr>
    </c:plotArea>
    <c:legend>
      <c:legendPos val="b"/>
      <c:layout>
        <c:manualLayout>
          <c:xMode val="edge"/>
          <c:yMode val="edge"/>
          <c:x val="5.6686525872396434E-2"/>
          <c:y val="0.74343839673102086"/>
          <c:w val="0.88662667087908542"/>
          <c:h val="0.186442012545042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4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'ARAUCA ENCUESTAS 2018'!$D$18</c:f>
              <c:strCache>
                <c:ptCount val="1"/>
                <c:pt idx="0">
                  <c:v>Clara</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'ARAUCA ENCUESTAS 2018'!$E$18:$F$18</c:f>
              <c:numCache>
                <c:formatCode>General</c:formatCode>
                <c:ptCount val="2"/>
                <c:pt idx="1">
                  <c:v>40</c:v>
                </c:pt>
              </c:numCache>
            </c:numRef>
          </c:val>
          <c:extLst>
            <c:ext xmlns:c16="http://schemas.microsoft.com/office/drawing/2014/chart" uri="{C3380CC4-5D6E-409C-BE32-E72D297353CC}">
              <c16:uniqueId val="{00000000-8E0C-4835-80BD-FD5AF91E543C}"/>
            </c:ext>
          </c:extLst>
        </c:ser>
        <c:ser>
          <c:idx val="1"/>
          <c:order val="1"/>
          <c:tx>
            <c:strRef>
              <c:f>'ARAUCA ENCUESTAS 2018'!$D$19</c:f>
              <c:strCache>
                <c:ptCount val="1"/>
                <c:pt idx="0">
                  <c:v>Confusa</c:v>
                </c:pt>
              </c:strCache>
            </c:strRef>
          </c:tx>
          <c:spPr>
            <a:solidFill>
              <a:schemeClr val="accent2"/>
            </a:solidFill>
            <a:ln>
              <a:noFill/>
            </a:ln>
            <a:effectLst/>
            <a:sp3d/>
          </c:spPr>
          <c:invertIfNegative val="0"/>
          <c:val>
            <c:numRef>
              <c:f>'ARAUCA ENCUESTAS 2018'!$E$19:$F$19</c:f>
              <c:numCache>
                <c:formatCode>General</c:formatCode>
                <c:ptCount val="2"/>
              </c:numCache>
            </c:numRef>
          </c:val>
          <c:extLst>
            <c:ext xmlns:c16="http://schemas.microsoft.com/office/drawing/2014/chart" uri="{C3380CC4-5D6E-409C-BE32-E72D297353CC}">
              <c16:uniqueId val="{00000001-8E0C-4835-80BD-FD5AF91E543C}"/>
            </c:ext>
          </c:extLst>
        </c:ser>
        <c:dLbls>
          <c:showLegendKey val="0"/>
          <c:showVal val="0"/>
          <c:showCatName val="0"/>
          <c:showSerName val="0"/>
          <c:showPercent val="0"/>
          <c:showBubbleSize val="0"/>
        </c:dLbls>
        <c:gapWidth val="150"/>
        <c:shape val="box"/>
        <c:axId val="692566520"/>
        <c:axId val="692564552"/>
        <c:axId val="0"/>
      </c:bar3DChart>
      <c:catAx>
        <c:axId val="69256652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2564552"/>
        <c:crosses val="autoZero"/>
        <c:auto val="1"/>
        <c:lblAlgn val="ctr"/>
        <c:lblOffset val="100"/>
        <c:noMultiLvlLbl val="0"/>
      </c:catAx>
      <c:valAx>
        <c:axId val="6925645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2566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a:t>
            </a:r>
            <a:r>
              <a:rPr lang="es-CO" baseline="0"/>
              <a:t>  5</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'ARAUCA ENCUESTAS 2018'!$D$20:$D$21</c:f>
              <c:strCache>
                <c:ptCount val="2"/>
                <c:pt idx="0">
                  <c:v>Igual </c:v>
                </c:pt>
                <c:pt idx="1">
                  <c:v>Desigual</c:v>
                </c:pt>
              </c:strCache>
            </c:strRef>
          </c:cat>
          <c:val>
            <c:numRef>
              <c:f>'ARAUCA ENCUESTAS 2018'!$F$20:$F$21</c:f>
              <c:numCache>
                <c:formatCode>General</c:formatCode>
                <c:ptCount val="2"/>
                <c:pt idx="0">
                  <c:v>34</c:v>
                </c:pt>
                <c:pt idx="1">
                  <c:v>7</c:v>
                </c:pt>
              </c:numCache>
            </c:numRef>
          </c:val>
          <c:extLst>
            <c:ext xmlns:c16="http://schemas.microsoft.com/office/drawing/2014/chart" uri="{C3380CC4-5D6E-409C-BE32-E72D297353CC}">
              <c16:uniqueId val="{00000001-520F-4F54-828F-4E3C48B9471A}"/>
            </c:ext>
          </c:extLst>
        </c:ser>
        <c:dLbls>
          <c:showLegendKey val="0"/>
          <c:showVal val="0"/>
          <c:showCatName val="0"/>
          <c:showSerName val="0"/>
          <c:showPercent val="0"/>
          <c:showBubbleSize val="0"/>
        </c:dLbls>
        <c:gapWidth val="219"/>
        <c:overlap val="-27"/>
        <c:axId val="692515352"/>
        <c:axId val="692515680"/>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'ARAUCA ENCUESTAS 2018'!$D$20:$D$21</c15:sqref>
                        </c15:formulaRef>
                      </c:ext>
                    </c:extLst>
                    <c:strCache>
                      <c:ptCount val="2"/>
                      <c:pt idx="0">
                        <c:v>Igual </c:v>
                      </c:pt>
                      <c:pt idx="1">
                        <c:v>Desigual</c:v>
                      </c:pt>
                    </c:strCache>
                  </c:strRef>
                </c:cat>
                <c:val>
                  <c:numRef>
                    <c:extLst>
                      <c:ext uri="{02D57815-91ED-43cb-92C2-25804820EDAC}">
                        <c15:formulaRef>
                          <c15:sqref>'ARAUCA ENCUESTAS 2018'!$E$20:$E$21</c15:sqref>
                        </c15:formulaRef>
                      </c:ext>
                    </c:extLst>
                    <c:numCache>
                      <c:formatCode>General</c:formatCode>
                      <c:ptCount val="2"/>
                    </c:numCache>
                  </c:numRef>
                </c:val>
                <c:extLst>
                  <c:ext xmlns:c16="http://schemas.microsoft.com/office/drawing/2014/chart" uri="{C3380CC4-5D6E-409C-BE32-E72D297353CC}">
                    <c16:uniqueId val="{00000000-520F-4F54-828F-4E3C48B9471A}"/>
                  </c:ext>
                </c:extLst>
              </c15:ser>
            </c15:filteredBarSeries>
          </c:ext>
        </c:extLst>
      </c:barChart>
      <c:catAx>
        <c:axId val="692515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2515680"/>
        <c:crosses val="autoZero"/>
        <c:auto val="1"/>
        <c:lblAlgn val="ctr"/>
        <c:lblOffset val="100"/>
        <c:noMultiLvlLbl val="0"/>
      </c:catAx>
      <c:valAx>
        <c:axId val="692515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2515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6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2"/>
            </a:solidFill>
            <a:ln>
              <a:noFill/>
            </a:ln>
            <a:effectLst/>
          </c:spPr>
          <c:invertIfNegative val="0"/>
          <c:cat>
            <c:strRef>
              <c:f>'ARAUCA ENCUESTAS 2018'!$D$22:$D$24</c:f>
              <c:strCache>
                <c:ptCount val="3"/>
                <c:pt idx="0">
                  <c:v>Tenida en cuenta</c:v>
                </c:pt>
                <c:pt idx="1">
                  <c:v>No se tuvo en  cuenta </c:v>
                </c:pt>
                <c:pt idx="2">
                  <c:v>Paso desapercibida </c:v>
                </c:pt>
              </c:strCache>
            </c:strRef>
          </c:cat>
          <c:val>
            <c:numRef>
              <c:f>'ARAUCA ENCUESTAS 2018'!$F$22:$F$24</c:f>
              <c:numCache>
                <c:formatCode>General</c:formatCode>
                <c:ptCount val="3"/>
                <c:pt idx="0">
                  <c:v>39</c:v>
                </c:pt>
                <c:pt idx="1">
                  <c:v>2</c:v>
                </c:pt>
                <c:pt idx="2">
                  <c:v>0</c:v>
                </c:pt>
              </c:numCache>
            </c:numRef>
          </c:val>
          <c:extLst>
            <c:ext xmlns:c16="http://schemas.microsoft.com/office/drawing/2014/chart" uri="{C3380CC4-5D6E-409C-BE32-E72D297353CC}">
              <c16:uniqueId val="{00000001-9BE7-4170-AF9D-2406336B91C8}"/>
            </c:ext>
          </c:extLst>
        </c:ser>
        <c:dLbls>
          <c:showLegendKey val="0"/>
          <c:showVal val="0"/>
          <c:showCatName val="0"/>
          <c:showSerName val="0"/>
          <c:showPercent val="0"/>
          <c:showBubbleSize val="0"/>
        </c:dLbls>
        <c:gapWidth val="219"/>
        <c:overlap val="-27"/>
        <c:axId val="649258152"/>
        <c:axId val="649261432"/>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'ARAUCA ENCUESTAS 2018'!$D$22:$D$24</c15:sqref>
                        </c15:formulaRef>
                      </c:ext>
                    </c:extLst>
                    <c:strCache>
                      <c:ptCount val="3"/>
                      <c:pt idx="0">
                        <c:v>Tenida en cuenta</c:v>
                      </c:pt>
                      <c:pt idx="1">
                        <c:v>No se tuvo en  cuenta </c:v>
                      </c:pt>
                      <c:pt idx="2">
                        <c:v>Paso desapercibida </c:v>
                      </c:pt>
                    </c:strCache>
                  </c:strRef>
                </c:cat>
                <c:val>
                  <c:numRef>
                    <c:extLst>
                      <c:ext uri="{02D57815-91ED-43cb-92C2-25804820EDAC}">
                        <c15:formulaRef>
                          <c15:sqref>'ARAUCA ENCUESTAS 2018'!$E$22:$E$24</c15:sqref>
                        </c15:formulaRef>
                      </c:ext>
                    </c:extLst>
                    <c:numCache>
                      <c:formatCode>General</c:formatCode>
                      <c:ptCount val="3"/>
                    </c:numCache>
                  </c:numRef>
                </c:val>
                <c:extLst>
                  <c:ext xmlns:c16="http://schemas.microsoft.com/office/drawing/2014/chart" uri="{C3380CC4-5D6E-409C-BE32-E72D297353CC}">
                    <c16:uniqueId val="{00000000-9BE7-4170-AF9D-2406336B91C8}"/>
                  </c:ext>
                </c:extLst>
              </c15:ser>
            </c15:filteredBarSeries>
          </c:ext>
        </c:extLst>
      </c:barChart>
      <c:catAx>
        <c:axId val="649258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9261432"/>
        <c:crosses val="autoZero"/>
        <c:auto val="1"/>
        <c:lblAlgn val="ctr"/>
        <c:lblOffset val="100"/>
        <c:noMultiLvlLbl val="0"/>
      </c:catAx>
      <c:valAx>
        <c:axId val="649261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9258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'ARAUCA ENCUESTAS 2018'!$D$25</c:f>
              <c:strCache>
                <c:ptCount val="1"/>
                <c:pt idx="0">
                  <c:v>Si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'ARAUCA ENCUESTAS 2018'!$E$25:$F$25</c:f>
              <c:numCache>
                <c:formatCode>General</c:formatCode>
                <c:ptCount val="2"/>
                <c:pt idx="1">
                  <c:v>41</c:v>
                </c:pt>
              </c:numCache>
            </c:numRef>
          </c:val>
          <c:extLst>
            <c:ext xmlns:c16="http://schemas.microsoft.com/office/drawing/2014/chart" uri="{C3380CC4-5D6E-409C-BE32-E72D297353CC}">
              <c16:uniqueId val="{00000000-04FF-44F6-AED6-33EF10728814}"/>
            </c:ext>
          </c:extLst>
        </c:ser>
        <c:ser>
          <c:idx val="1"/>
          <c:order val="1"/>
          <c:tx>
            <c:strRef>
              <c:f>'ARAUCA ENCUESTAS 2018'!$D$26</c:f>
              <c:strCache>
                <c:ptCount val="1"/>
                <c:pt idx="0">
                  <c:v>No</c:v>
                </c:pt>
              </c:strCache>
            </c:strRef>
          </c:tx>
          <c:spPr>
            <a:solidFill>
              <a:schemeClr val="accent2"/>
            </a:solidFill>
            <a:ln>
              <a:noFill/>
            </a:ln>
            <a:effectLst/>
          </c:spPr>
          <c:invertIfNegative val="0"/>
          <c:val>
            <c:numRef>
              <c:f>'ARAUCA ENCUESTAS 2018'!$E$26:$F$26</c:f>
              <c:numCache>
                <c:formatCode>General</c:formatCode>
                <c:ptCount val="2"/>
              </c:numCache>
            </c:numRef>
          </c:val>
          <c:extLst>
            <c:ext xmlns:c16="http://schemas.microsoft.com/office/drawing/2014/chart" uri="{C3380CC4-5D6E-409C-BE32-E72D297353CC}">
              <c16:uniqueId val="{00000001-04FF-44F6-AED6-33EF10728814}"/>
            </c:ext>
          </c:extLst>
        </c:ser>
        <c:dLbls>
          <c:showLegendKey val="0"/>
          <c:showVal val="0"/>
          <c:showCatName val="0"/>
          <c:showSerName val="0"/>
          <c:showPercent val="0"/>
          <c:showBubbleSize val="0"/>
        </c:dLbls>
        <c:gapWidth val="219"/>
        <c:overlap val="-27"/>
        <c:axId val="586886032"/>
        <c:axId val="586885048"/>
      </c:barChart>
      <c:catAx>
        <c:axId val="5868860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86885048"/>
        <c:crosses val="autoZero"/>
        <c:auto val="1"/>
        <c:lblAlgn val="ctr"/>
        <c:lblOffset val="100"/>
        <c:noMultiLvlLbl val="0"/>
      </c:catAx>
      <c:valAx>
        <c:axId val="586885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86886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8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'ARAUCA ENCUESTAS 2018'!$D$27</c:f>
              <c:strCache>
                <c:ptCount val="1"/>
                <c:pt idx="0">
                  <c:v>Si</c:v>
                </c:pt>
              </c:strCache>
            </c:strRef>
          </c:tx>
          <c:spPr>
            <a:solidFill>
              <a:schemeClr val="accent1"/>
            </a:solidFill>
            <a:ln>
              <a:noFill/>
            </a:ln>
            <a:effectLst/>
          </c:spPr>
          <c:invertIfNegative val="0"/>
          <c:val>
            <c:numRef>
              <c:f>'ARAUCA ENCUESTAS 2018'!$E$27:$F$27</c:f>
              <c:numCache>
                <c:formatCode>General</c:formatCode>
                <c:ptCount val="2"/>
                <c:pt idx="1">
                  <c:v>41</c:v>
                </c:pt>
              </c:numCache>
            </c:numRef>
          </c:val>
          <c:extLst>
            <c:ext xmlns:c16="http://schemas.microsoft.com/office/drawing/2014/chart" uri="{C3380CC4-5D6E-409C-BE32-E72D297353CC}">
              <c16:uniqueId val="{00000000-A54B-4119-B8F5-943206B77D40}"/>
            </c:ext>
          </c:extLst>
        </c:ser>
        <c:ser>
          <c:idx val="1"/>
          <c:order val="1"/>
          <c:tx>
            <c:strRef>
              <c:f>'ARAUCA ENCUESTAS 2018'!$D$28</c:f>
              <c:strCache>
                <c:ptCount val="1"/>
                <c:pt idx="0">
                  <c:v>No</c:v>
                </c:pt>
              </c:strCache>
            </c:strRef>
          </c:tx>
          <c:spPr>
            <a:solidFill>
              <a:schemeClr val="accent2"/>
            </a:solidFill>
            <a:ln>
              <a:noFill/>
            </a:ln>
            <a:effectLst/>
          </c:spPr>
          <c:invertIfNegative val="0"/>
          <c:val>
            <c:numRef>
              <c:f>'ARAUCA ENCUESTAS 2018'!$E$28:$F$28</c:f>
              <c:numCache>
                <c:formatCode>General</c:formatCode>
                <c:ptCount val="2"/>
                <c:pt idx="1">
                  <c:v>0</c:v>
                </c:pt>
              </c:numCache>
            </c:numRef>
          </c:val>
          <c:extLst>
            <c:ext xmlns:c16="http://schemas.microsoft.com/office/drawing/2014/chart" uri="{C3380CC4-5D6E-409C-BE32-E72D297353CC}">
              <c16:uniqueId val="{00000001-A54B-4119-B8F5-943206B77D40}"/>
            </c:ext>
          </c:extLst>
        </c:ser>
        <c:dLbls>
          <c:showLegendKey val="0"/>
          <c:showVal val="0"/>
          <c:showCatName val="0"/>
          <c:showSerName val="0"/>
          <c:showPercent val="0"/>
          <c:showBubbleSize val="0"/>
        </c:dLbls>
        <c:gapWidth val="219"/>
        <c:overlap val="-27"/>
        <c:axId val="640725096"/>
        <c:axId val="640722472"/>
      </c:barChart>
      <c:catAx>
        <c:axId val="6407250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0722472"/>
        <c:crosses val="autoZero"/>
        <c:auto val="1"/>
        <c:lblAlgn val="ctr"/>
        <c:lblOffset val="100"/>
        <c:noMultiLvlLbl val="0"/>
      </c:catAx>
      <c:valAx>
        <c:axId val="640722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0725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9 </a:t>
            </a:r>
          </a:p>
        </c:rich>
      </c:tx>
      <c:layout>
        <c:manualLayout>
          <c:xMode val="edge"/>
          <c:yMode val="edge"/>
          <c:x val="0.31342566943674977"/>
          <c:y val="4.166666666666666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'ARAUCA ENCUESTAS 2018'!$D$29</c:f>
              <c:strCache>
                <c:ptCount val="1"/>
                <c:pt idx="0">
                  <c:v>Si</c:v>
                </c:pt>
              </c:strCache>
            </c:strRef>
          </c:tx>
          <c:spPr>
            <a:solidFill>
              <a:schemeClr val="accent1"/>
            </a:solidFill>
            <a:ln>
              <a:noFill/>
            </a:ln>
            <a:effectLst/>
          </c:spPr>
          <c:invertIfNegative val="0"/>
          <c:val>
            <c:numRef>
              <c:f>'ARAUCA ENCUESTAS 2018'!$E$29:$F$29</c:f>
              <c:numCache>
                <c:formatCode>General</c:formatCode>
                <c:ptCount val="2"/>
                <c:pt idx="1">
                  <c:v>41</c:v>
                </c:pt>
              </c:numCache>
            </c:numRef>
          </c:val>
          <c:extLst>
            <c:ext xmlns:c16="http://schemas.microsoft.com/office/drawing/2014/chart" uri="{C3380CC4-5D6E-409C-BE32-E72D297353CC}">
              <c16:uniqueId val="{00000000-D989-4D34-8F31-2DFFABA49619}"/>
            </c:ext>
          </c:extLst>
        </c:ser>
        <c:ser>
          <c:idx val="1"/>
          <c:order val="1"/>
          <c:tx>
            <c:strRef>
              <c:f>'ARAUCA ENCUESTAS 2018'!$D$30</c:f>
              <c:strCache>
                <c:ptCount val="1"/>
                <c:pt idx="0">
                  <c:v>No</c:v>
                </c:pt>
              </c:strCache>
            </c:strRef>
          </c:tx>
          <c:spPr>
            <a:solidFill>
              <a:schemeClr val="accent2"/>
            </a:solidFill>
            <a:ln>
              <a:noFill/>
            </a:ln>
            <a:effectLst/>
          </c:spPr>
          <c:invertIfNegative val="0"/>
          <c:val>
            <c:numRef>
              <c:f>'ARAUCA ENCUESTAS 2018'!$E$30:$F$30</c:f>
              <c:numCache>
                <c:formatCode>General</c:formatCode>
                <c:ptCount val="2"/>
                <c:pt idx="1">
                  <c:v>0</c:v>
                </c:pt>
              </c:numCache>
            </c:numRef>
          </c:val>
          <c:extLst>
            <c:ext xmlns:c16="http://schemas.microsoft.com/office/drawing/2014/chart" uri="{C3380CC4-5D6E-409C-BE32-E72D297353CC}">
              <c16:uniqueId val="{00000001-D989-4D34-8F31-2DFFABA49619}"/>
            </c:ext>
          </c:extLst>
        </c:ser>
        <c:dLbls>
          <c:showLegendKey val="0"/>
          <c:showVal val="0"/>
          <c:showCatName val="0"/>
          <c:showSerName val="0"/>
          <c:showPercent val="0"/>
          <c:showBubbleSize val="0"/>
        </c:dLbls>
        <c:gapWidth val="219"/>
        <c:overlap val="-27"/>
        <c:axId val="586931952"/>
        <c:axId val="586935560"/>
      </c:barChart>
      <c:catAx>
        <c:axId val="5869319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86935560"/>
        <c:crosses val="autoZero"/>
        <c:auto val="1"/>
        <c:lblAlgn val="ctr"/>
        <c:lblOffset val="100"/>
        <c:noMultiLvlLbl val="0"/>
      </c:catAx>
      <c:valAx>
        <c:axId val="58693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86931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a:t>
            </a:r>
            <a:r>
              <a:rPr lang="es-CO" baseline="0"/>
              <a:t> 10</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'ARAUCA ENCUESTAS 2018'!$D$31:$D$32</c:f>
              <c:strCache>
                <c:ptCount val="2"/>
                <c:pt idx="0">
                  <c:v>Si</c:v>
                </c:pt>
                <c:pt idx="1">
                  <c:v>No</c:v>
                </c:pt>
              </c:strCache>
            </c:strRef>
          </c:cat>
          <c:val>
            <c:numRef>
              <c:f>'ARAUCA ENCUESTAS 2018'!$F$31:$F$32</c:f>
              <c:numCache>
                <c:formatCode>General</c:formatCode>
                <c:ptCount val="2"/>
                <c:pt idx="0">
                  <c:v>37</c:v>
                </c:pt>
                <c:pt idx="1">
                  <c:v>4</c:v>
                </c:pt>
              </c:numCache>
            </c:numRef>
          </c:val>
          <c:extLst>
            <c:ext xmlns:c16="http://schemas.microsoft.com/office/drawing/2014/chart" uri="{C3380CC4-5D6E-409C-BE32-E72D297353CC}">
              <c16:uniqueId val="{00000001-C26C-4A1C-82F7-E5FB854E7DA9}"/>
            </c:ext>
          </c:extLst>
        </c:ser>
        <c:dLbls>
          <c:showLegendKey val="0"/>
          <c:showVal val="0"/>
          <c:showCatName val="0"/>
          <c:showSerName val="0"/>
          <c:showPercent val="0"/>
          <c:showBubbleSize val="0"/>
        </c:dLbls>
        <c:gapWidth val="219"/>
        <c:overlap val="-27"/>
        <c:axId val="604717584"/>
        <c:axId val="604718568"/>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'ARAUCA ENCUESTAS 2018'!$D$31:$D$32</c15:sqref>
                        </c15:formulaRef>
                      </c:ext>
                    </c:extLst>
                    <c:strCache>
                      <c:ptCount val="2"/>
                      <c:pt idx="0">
                        <c:v>Si</c:v>
                      </c:pt>
                      <c:pt idx="1">
                        <c:v>No</c:v>
                      </c:pt>
                    </c:strCache>
                  </c:strRef>
                </c:cat>
                <c:val>
                  <c:numRef>
                    <c:extLst>
                      <c:ext uri="{02D57815-91ED-43cb-92C2-25804820EDAC}">
                        <c15:formulaRef>
                          <c15:sqref>'ARAUCA ENCUESTAS 2018'!$E$31:$E$32</c15:sqref>
                        </c15:formulaRef>
                      </c:ext>
                    </c:extLst>
                    <c:numCache>
                      <c:formatCode>General</c:formatCode>
                      <c:ptCount val="2"/>
                    </c:numCache>
                  </c:numRef>
                </c:val>
                <c:extLst>
                  <c:ext xmlns:c16="http://schemas.microsoft.com/office/drawing/2014/chart" uri="{C3380CC4-5D6E-409C-BE32-E72D297353CC}">
                    <c16:uniqueId val="{00000000-C26C-4A1C-82F7-E5FB854E7DA9}"/>
                  </c:ext>
                </c:extLst>
              </c15:ser>
            </c15:filteredBarSeries>
          </c:ext>
        </c:extLst>
      </c:barChart>
      <c:catAx>
        <c:axId val="604717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4718568"/>
        <c:crosses val="autoZero"/>
        <c:auto val="1"/>
        <c:lblAlgn val="ctr"/>
        <c:lblOffset val="100"/>
        <c:noMultiLvlLbl val="0"/>
      </c:catAx>
      <c:valAx>
        <c:axId val="6047185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4717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0AAB-4039-9217-873BC90491C6}"/>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0AAB-4039-9217-873BC90491C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[7]Hoja2!$C$6:$C$7</c:f>
              <c:strCache>
                <c:ptCount val="2"/>
                <c:pt idx="0">
                  <c:v>Bien Organizada</c:v>
                </c:pt>
                <c:pt idx="1">
                  <c:v>Regularmente organizada</c:v>
                </c:pt>
              </c:strCache>
            </c:strRef>
          </c:cat>
          <c:val>
            <c:numRef>
              <c:f>[7]Hoja2!$D$6:$D$7</c:f>
              <c:numCache>
                <c:formatCode>General</c:formatCode>
                <c:ptCount val="2"/>
                <c:pt idx="0">
                  <c:v>38</c:v>
                </c:pt>
                <c:pt idx="1">
                  <c:v>2</c:v>
                </c:pt>
              </c:numCache>
            </c:numRef>
          </c:val>
          <c:extLst>
            <c:ext xmlns:c16="http://schemas.microsoft.com/office/drawing/2014/chart" uri="{C3380CC4-5D6E-409C-BE32-E72D297353CC}">
              <c16:uniqueId val="{00000004-0AAB-4039-9217-873BC90491C6}"/>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A453-4F81-B912-115B10EDA838}"/>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A453-4F81-B912-115B10EDA838}"/>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[7]Hoja2!$H$6:$H$7</c:f>
              <c:strCache>
                <c:ptCount val="2"/>
                <c:pt idx="0">
                  <c:v>Buena</c:v>
                </c:pt>
                <c:pt idx="1">
                  <c:v>Adecuada</c:v>
                </c:pt>
              </c:strCache>
            </c:strRef>
          </c:cat>
          <c:val>
            <c:numRef>
              <c:f>[7]Hoja2!$I$6:$I$7</c:f>
              <c:numCache>
                <c:formatCode>General</c:formatCode>
                <c:ptCount val="2"/>
                <c:pt idx="0">
                  <c:v>26</c:v>
                </c:pt>
                <c:pt idx="1">
                  <c:v>14</c:v>
                </c:pt>
              </c:numCache>
            </c:numRef>
          </c:val>
          <c:extLst>
            <c:ext xmlns:c16="http://schemas.microsoft.com/office/drawing/2014/chart" uri="{C3380CC4-5D6E-409C-BE32-E72D297353CC}">
              <c16:uniqueId val="{00000004-A453-4F81-B912-115B10EDA838}"/>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334767432421462"/>
          <c:y val="0.37121212121212122"/>
          <c:w val="0.5885767243012151"/>
          <c:h val="0.30303030303030304"/>
        </c:manualLayout>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Lit>
              <c:ptCount val="1"/>
              <c:pt idx="0">
                <c:v>bien organizada</c:v>
              </c:pt>
            </c:strLit>
          </c:cat>
          <c:val>
            <c:numRef>
              <c:f>[3]Hoja2!$B$3:$B$5</c:f>
              <c:numCache>
                <c:formatCode>General</c:formatCode>
                <c:ptCount val="3"/>
              </c:numCache>
              <c:extLst xmlns:c15="http://schemas.microsoft.com/office/drawing/2012/chart"/>
            </c:numRef>
          </c:val>
          <c:extLst>
            <c:ext xmlns:c16="http://schemas.microsoft.com/office/drawing/2014/chart" uri="{C3380CC4-5D6E-409C-BE32-E72D297353CC}">
              <c16:uniqueId val="{00000000-C3C5-4167-9437-2B6DD097A5D6}"/>
            </c:ext>
          </c:extLst>
        </c:ser>
        <c:dLbls>
          <c:dLblPos val="inEnd"/>
          <c:showLegendKey val="0"/>
          <c:showVal val="1"/>
          <c:showCatName val="0"/>
          <c:showSerName val="0"/>
          <c:showPercent val="0"/>
          <c:showBubbleSize val="0"/>
        </c:dLbls>
        <c:gapWidth val="100"/>
        <c:overlap val="-24"/>
        <c:axId val="236545784"/>
        <c:axId val="236544608"/>
        <c:extLst/>
      </c:barChart>
      <c:catAx>
        <c:axId val="236545784"/>
        <c:scaling>
          <c:orientation val="minMax"/>
        </c:scaling>
        <c:delete val="1"/>
        <c:axPos val="b"/>
        <c:numFmt formatCode="General" sourceLinked="1"/>
        <c:majorTickMark val="none"/>
        <c:minorTickMark val="none"/>
        <c:tickLblPos val="nextTo"/>
        <c:crossAx val="236544608"/>
        <c:crosses val="autoZero"/>
        <c:auto val="1"/>
        <c:lblAlgn val="ctr"/>
        <c:lblOffset val="100"/>
        <c:noMultiLvlLbl val="0"/>
      </c:catAx>
      <c:valAx>
        <c:axId val="236544608"/>
        <c:scaling>
          <c:orientation val="minMax"/>
          <c:max val="8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236545784"/>
        <c:crosses val="autoZero"/>
        <c:crossBetween val="between"/>
        <c:majorUnit val="20"/>
        <c:minorUnit val="10"/>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98D5-449A-868F-1D8675A3B71C}"/>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98D5-449A-868F-1D8675A3B71C}"/>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98D5-449A-868F-1D8675A3B71C}"/>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98D5-449A-868F-1D8675A3B71C}"/>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98D5-449A-868F-1D8675A3B71C}"/>
              </c:ext>
            </c:extLst>
          </c:dPt>
          <c:dPt>
            <c:idx val="5"/>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B-98D5-449A-868F-1D8675A3B71C}"/>
              </c:ext>
            </c:extLst>
          </c:dPt>
          <c:dLbls>
            <c:dLbl>
              <c:idx val="2"/>
              <c:layout>
                <c:manualLayout>
                  <c:x val="-8.6580795858043694E-2"/>
                  <c:y val="0.19287211740041929"/>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8D5-449A-868F-1D8675A3B71C}"/>
                </c:ext>
              </c:extLst>
            </c:dLbl>
            <c:dLbl>
              <c:idx val="4"/>
              <c:delete val="1"/>
              <c:extLst>
                <c:ext xmlns:c15="http://schemas.microsoft.com/office/drawing/2012/chart" uri="{CE6537A1-D6FC-4f65-9D91-7224C49458BB}"/>
                <c:ext xmlns:c16="http://schemas.microsoft.com/office/drawing/2014/chart" uri="{C3380CC4-5D6E-409C-BE32-E72D297353CC}">
                  <c16:uniqueId val="{00000009-98D5-449A-868F-1D8675A3B71C}"/>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[7]Hoja2!$C$48:$C$53</c:f>
              <c:strCache>
                <c:ptCount val="6"/>
                <c:pt idx="0">
                  <c:v>Por aviso publico</c:v>
                </c:pt>
                <c:pt idx="1">
                  <c:v>Prensa, TV Radio</c:v>
                </c:pt>
                <c:pt idx="2">
                  <c:v>Comunidad</c:v>
                </c:pt>
                <c:pt idx="3">
                  <c:v>Boletin</c:v>
                </c:pt>
                <c:pt idx="4">
                  <c:v>Pagina Web</c:v>
                </c:pt>
                <c:pt idx="5">
                  <c:v>Invitacion directa</c:v>
                </c:pt>
              </c:strCache>
            </c:strRef>
          </c:cat>
          <c:val>
            <c:numRef>
              <c:f>[7]Hoja2!$D$48:$D$53</c:f>
              <c:numCache>
                <c:formatCode>General</c:formatCode>
                <c:ptCount val="6"/>
                <c:pt idx="0">
                  <c:v>0</c:v>
                </c:pt>
                <c:pt idx="1">
                  <c:v>0</c:v>
                </c:pt>
                <c:pt idx="2">
                  <c:v>2</c:v>
                </c:pt>
                <c:pt idx="3">
                  <c:v>0</c:v>
                </c:pt>
                <c:pt idx="4">
                  <c:v>0</c:v>
                </c:pt>
                <c:pt idx="5">
                  <c:v>38</c:v>
                </c:pt>
              </c:numCache>
            </c:numRef>
          </c:val>
          <c:extLst>
            <c:ext xmlns:c16="http://schemas.microsoft.com/office/drawing/2014/chart" uri="{C3380CC4-5D6E-409C-BE32-E72D297353CC}">
              <c16:uniqueId val="{0000000C-98D5-449A-868F-1D8675A3B71C}"/>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555555555555555E-2"/>
          <c:y val="0.2313659230096238"/>
          <c:w val="0.7570371828521435"/>
          <c:h val="0.71770815106445029"/>
        </c:manualLayout>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4937-4B77-8449-577790C4B7F5}"/>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4937-4B77-8449-577790C4B7F5}"/>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[7]Hoja2!$B$36:$B$37</c:f>
              <c:strCache>
                <c:ptCount val="2"/>
                <c:pt idx="0">
                  <c:v>Clara</c:v>
                </c:pt>
                <c:pt idx="1">
                  <c:v>Confusa</c:v>
                </c:pt>
              </c:strCache>
            </c:strRef>
          </c:cat>
          <c:val>
            <c:numRef>
              <c:f>[7]Hoja2!$C$36:$C$37</c:f>
              <c:numCache>
                <c:formatCode>General</c:formatCode>
                <c:ptCount val="2"/>
                <c:pt idx="0">
                  <c:v>40</c:v>
                </c:pt>
              </c:numCache>
            </c:numRef>
          </c:val>
          <c:extLst>
            <c:ext xmlns:c16="http://schemas.microsoft.com/office/drawing/2014/chart" uri="{C3380CC4-5D6E-409C-BE32-E72D297353CC}">
              <c16:uniqueId val="{00000004-4937-4B77-8449-577790C4B7F5}"/>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4097238344668434E-2"/>
          <c:y val="0.13092191709018705"/>
          <c:w val="0.62102886355712883"/>
          <c:h val="0.77843983261660654"/>
        </c:manualLayout>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6CE0-42D7-9EC7-63F53F16BE7D}"/>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6CE0-42D7-9EC7-63F53F16BE7D}"/>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[7]Hoja2!$C$60:$C$61</c:f>
              <c:strCache>
                <c:ptCount val="2"/>
                <c:pt idx="0">
                  <c:v>Igual</c:v>
                </c:pt>
                <c:pt idx="1">
                  <c:v>Desigual </c:v>
                </c:pt>
              </c:strCache>
            </c:strRef>
          </c:cat>
          <c:val>
            <c:numRef>
              <c:f>[7]Hoja2!$D$60:$D$61</c:f>
              <c:numCache>
                <c:formatCode>General</c:formatCode>
                <c:ptCount val="2"/>
                <c:pt idx="0">
                  <c:v>37</c:v>
                </c:pt>
                <c:pt idx="1">
                  <c:v>3</c:v>
                </c:pt>
              </c:numCache>
            </c:numRef>
          </c:val>
          <c:extLst>
            <c:ext xmlns:c16="http://schemas.microsoft.com/office/drawing/2014/chart" uri="{C3380CC4-5D6E-409C-BE32-E72D297353CC}">
              <c16:uniqueId val="{00000004-6CE0-42D7-9EC7-63F53F16BE7D}"/>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4116755173045226"/>
          <c:y val="0.26633832535638929"/>
          <c:w val="0.3030184947811756"/>
          <c:h val="0.44117955843754825"/>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7C62-4A39-9F72-8FD6E7920FA5}"/>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7C62-4A39-9F72-8FD6E7920FA5}"/>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7C62-4A39-9F72-8FD6E7920FA5}"/>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[7]Hoja2!$C$67:$C$69</c:f>
              <c:strCache>
                <c:ptCount val="3"/>
                <c:pt idx="0">
                  <c:v>Tenida en cuenta</c:v>
                </c:pt>
                <c:pt idx="1">
                  <c:v>No se tuvo en cuenta</c:v>
                </c:pt>
                <c:pt idx="2">
                  <c:v>Paso desapercibida</c:v>
                </c:pt>
              </c:strCache>
            </c:strRef>
          </c:cat>
          <c:val>
            <c:numRef>
              <c:f>[7]Hoja2!$D$67:$D$69</c:f>
              <c:numCache>
                <c:formatCode>General</c:formatCode>
                <c:ptCount val="3"/>
                <c:pt idx="0">
                  <c:v>35</c:v>
                </c:pt>
                <c:pt idx="2">
                  <c:v>5</c:v>
                </c:pt>
              </c:numCache>
            </c:numRef>
          </c:val>
          <c:extLst>
            <c:ext xmlns:c16="http://schemas.microsoft.com/office/drawing/2014/chart" uri="{C3380CC4-5D6E-409C-BE32-E72D297353CC}">
              <c16:uniqueId val="{00000006-7C62-4A39-9F72-8FD6E7920FA5}"/>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CB18-44D9-BAAA-81694CB71A29}"/>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CB18-44D9-BAAA-81694CB71A29}"/>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[7]Hoja2!$C$31:$C$32</c:f>
              <c:strCache>
                <c:ptCount val="2"/>
                <c:pt idx="0">
                  <c:v>SI</c:v>
                </c:pt>
                <c:pt idx="1">
                  <c:v>NO</c:v>
                </c:pt>
              </c:strCache>
            </c:strRef>
          </c:cat>
          <c:val>
            <c:numRef>
              <c:f>[7]Hoja2!$D$31:$D$32</c:f>
              <c:numCache>
                <c:formatCode>General</c:formatCode>
                <c:ptCount val="2"/>
                <c:pt idx="0">
                  <c:v>40</c:v>
                </c:pt>
              </c:numCache>
            </c:numRef>
          </c:val>
          <c:extLst>
            <c:ext xmlns:c16="http://schemas.microsoft.com/office/drawing/2014/chart" uri="{C3380CC4-5D6E-409C-BE32-E72D297353CC}">
              <c16:uniqueId val="{00000004-CB18-44D9-BAAA-81694CB71A29}"/>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F1FD-4474-9EC9-79F80A8C605E}"/>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F1FD-4474-9EC9-79F80A8C605E}"/>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[7]Hoja2!$C$31:$C$32</c:f>
              <c:strCache>
                <c:ptCount val="2"/>
                <c:pt idx="0">
                  <c:v>SI</c:v>
                </c:pt>
                <c:pt idx="1">
                  <c:v>NO</c:v>
                </c:pt>
              </c:strCache>
            </c:strRef>
          </c:cat>
          <c:val>
            <c:numRef>
              <c:f>[7]Hoja2!$D$31:$D$32</c:f>
              <c:numCache>
                <c:formatCode>General</c:formatCode>
                <c:ptCount val="2"/>
                <c:pt idx="0">
                  <c:v>40</c:v>
                </c:pt>
              </c:numCache>
            </c:numRef>
          </c:val>
          <c:extLst>
            <c:ext xmlns:c16="http://schemas.microsoft.com/office/drawing/2014/chart" uri="{C3380CC4-5D6E-409C-BE32-E72D297353CC}">
              <c16:uniqueId val="{00000004-F1FD-4474-9EC9-79F80A8C605E}"/>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ED0E-406F-A4A7-89CDB9970580}"/>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ED0E-406F-A4A7-89CDB9970580}"/>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[7]Hoja2!$C$31:$C$32</c:f>
              <c:strCache>
                <c:ptCount val="2"/>
                <c:pt idx="0">
                  <c:v>SI</c:v>
                </c:pt>
                <c:pt idx="1">
                  <c:v>NO</c:v>
                </c:pt>
              </c:strCache>
            </c:strRef>
          </c:cat>
          <c:val>
            <c:numRef>
              <c:f>[7]Hoja2!$D$31:$D$32</c:f>
              <c:numCache>
                <c:formatCode>General</c:formatCode>
                <c:ptCount val="2"/>
                <c:pt idx="0">
                  <c:v>40</c:v>
                </c:pt>
              </c:numCache>
            </c:numRef>
          </c:val>
          <c:extLst>
            <c:ext xmlns:c16="http://schemas.microsoft.com/office/drawing/2014/chart" uri="{C3380CC4-5D6E-409C-BE32-E72D297353CC}">
              <c16:uniqueId val="{00000004-ED0E-406F-A4A7-89CDB9970580}"/>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EDA7-4B22-B753-5A6D199CF697}"/>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EDA7-4B22-B753-5A6D199CF697}"/>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[7]Hoja2!$C$31:$C$32</c:f>
              <c:strCache>
                <c:ptCount val="2"/>
                <c:pt idx="0">
                  <c:v>SI</c:v>
                </c:pt>
                <c:pt idx="1">
                  <c:v>NO</c:v>
                </c:pt>
              </c:strCache>
            </c:strRef>
          </c:cat>
          <c:val>
            <c:numRef>
              <c:f>[7]Hoja2!$D$31:$D$32</c:f>
              <c:numCache>
                <c:formatCode>General</c:formatCode>
                <c:ptCount val="2"/>
                <c:pt idx="0">
                  <c:v>40</c:v>
                </c:pt>
              </c:numCache>
            </c:numRef>
          </c:val>
          <c:extLst>
            <c:ext xmlns:c16="http://schemas.microsoft.com/office/drawing/2014/chart" uri="{C3380CC4-5D6E-409C-BE32-E72D297353CC}">
              <c16:uniqueId val="{00000004-EDA7-4B22-B753-5A6D199CF697}"/>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1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'SAN ANDRES ENCUESTAS 2017'!$B$6:$D$8</c:f>
              <c:multiLvlStrCache>
                <c:ptCount val="3"/>
                <c:lvl>
                  <c:pt idx="0">
                    <c:v>Bien Organizada</c:v>
                  </c:pt>
                  <c:pt idx="1">
                    <c:v>Regularmente organizada</c:v>
                  </c:pt>
                  <c:pt idx="2">
                    <c:v>Mal  organizada.</c:v>
                  </c:pt>
                </c:lvl>
                <c:lvl>
                  <c:pt idx="0">
                    <c:v>1</c:v>
                  </c:pt>
                  <c:pt idx="1">
                    <c:v>2</c:v>
                  </c:pt>
                  <c:pt idx="2">
                    <c:v>3</c:v>
                  </c:pt>
                </c:lvl>
                <c:lvl>
                  <c:pt idx="0">
                    <c:v>Cree usted que la Mesas Públicas   realizada por el ICBF fue: </c:v>
                  </c:pt>
                </c:lvl>
              </c:multiLvlStrCache>
            </c:multiLvlStrRef>
          </c:cat>
          <c:val>
            <c:numRef>
              <c:f>'SAN ANDRES ENCUESTAS 2017'!$E$6:$E$8</c:f>
              <c:numCache>
                <c:formatCode>General</c:formatCode>
                <c:ptCount val="3"/>
              </c:numCache>
            </c:numRef>
          </c:val>
          <c:extLst>
            <c:ext xmlns:c16="http://schemas.microsoft.com/office/drawing/2014/chart" uri="{C3380CC4-5D6E-409C-BE32-E72D297353CC}">
              <c16:uniqueId val="{00000000-A249-40FE-AAF2-BC552E425085}"/>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'SAN ANDRES ENCUESTAS 2017'!$B$6:$D$8</c:f>
              <c:multiLvlStrCache>
                <c:ptCount val="3"/>
                <c:lvl>
                  <c:pt idx="0">
                    <c:v>Bien Organizada</c:v>
                  </c:pt>
                  <c:pt idx="1">
                    <c:v>Regularmente organizada</c:v>
                  </c:pt>
                  <c:pt idx="2">
                    <c:v>Mal  organizada.</c:v>
                  </c:pt>
                </c:lvl>
                <c:lvl>
                  <c:pt idx="0">
                    <c:v>1</c:v>
                  </c:pt>
                  <c:pt idx="1">
                    <c:v>2</c:v>
                  </c:pt>
                  <c:pt idx="2">
                    <c:v>3</c:v>
                  </c:pt>
                </c:lvl>
                <c:lvl>
                  <c:pt idx="0">
                    <c:v>Cree usted que la Mesas Públicas   realizada por el ICBF fue: </c:v>
                  </c:pt>
                </c:lvl>
              </c:multiLvlStrCache>
            </c:multiLvlStrRef>
          </c:cat>
          <c:val>
            <c:numRef>
              <c:f>'SAN ANDRES ENCUESTAS 2017'!$F$6:$F$8</c:f>
              <c:numCache>
                <c:formatCode>General</c:formatCode>
                <c:ptCount val="3"/>
                <c:pt idx="0">
                  <c:v>20</c:v>
                </c:pt>
              </c:numCache>
            </c:numRef>
          </c:val>
          <c:extLst>
            <c:ext xmlns:c16="http://schemas.microsoft.com/office/drawing/2014/chart" uri="{C3380CC4-5D6E-409C-BE32-E72D297353CC}">
              <c16:uniqueId val="{00000001-A249-40FE-AAF2-BC552E425085}"/>
            </c:ext>
          </c:extLst>
        </c:ser>
        <c:dLbls>
          <c:showLegendKey val="0"/>
          <c:showVal val="0"/>
          <c:showCatName val="0"/>
          <c:showSerName val="0"/>
          <c:showPercent val="0"/>
          <c:showBubbleSize val="0"/>
        </c:dLbls>
        <c:gapWidth val="219"/>
        <c:overlap val="-27"/>
        <c:axId val="750383856"/>
        <c:axId val="750386808"/>
      </c:barChart>
      <c:catAx>
        <c:axId val="75038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50386808"/>
        <c:crosses val="autoZero"/>
        <c:auto val="1"/>
        <c:lblAlgn val="ctr"/>
        <c:lblOffset val="100"/>
        <c:noMultiLvlLbl val="0"/>
      </c:catAx>
      <c:valAx>
        <c:axId val="750386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50383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2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'SAN ANDRES ENCUESTAS 2017'!$B$9:$D$11</c:f>
              <c:multiLvlStrCache>
                <c:ptCount val="3"/>
                <c:lvl>
                  <c:pt idx="0">
                    <c:v>Buena</c:v>
                  </c:pt>
                  <c:pt idx="1">
                    <c:v>Adecuada</c:v>
                  </c:pt>
                  <c:pt idx="2">
                    <c:v>Inadecuada</c:v>
                  </c:pt>
                </c:lvl>
                <c:lvl>
                  <c:pt idx="0">
                    <c:v>1</c:v>
                  </c:pt>
                  <c:pt idx="1">
                    <c:v>2</c:v>
                  </c:pt>
                  <c:pt idx="2">
                    <c:v>3</c:v>
                  </c:pt>
                </c:lvl>
                <c:lvl>
                  <c:pt idx="0">
                    <c:v> La difusión de la Mesas Pública fue:</c:v>
                  </c:pt>
                </c:lvl>
              </c:multiLvlStrCache>
            </c:multiLvlStrRef>
          </c:cat>
          <c:val>
            <c:numRef>
              <c:f>'SAN ANDRES ENCUESTAS 2017'!$E$9:$E$11</c:f>
              <c:numCache>
                <c:formatCode>General</c:formatCode>
                <c:ptCount val="3"/>
              </c:numCache>
            </c:numRef>
          </c:val>
          <c:extLst>
            <c:ext xmlns:c16="http://schemas.microsoft.com/office/drawing/2014/chart" uri="{C3380CC4-5D6E-409C-BE32-E72D297353CC}">
              <c16:uniqueId val="{00000000-28BD-4DF8-A8A4-73FDF221EB6E}"/>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'SAN ANDRES ENCUESTAS 2017'!$B$9:$D$11</c:f>
              <c:multiLvlStrCache>
                <c:ptCount val="3"/>
                <c:lvl>
                  <c:pt idx="0">
                    <c:v>Buena</c:v>
                  </c:pt>
                  <c:pt idx="1">
                    <c:v>Adecuada</c:v>
                  </c:pt>
                  <c:pt idx="2">
                    <c:v>Inadecuada</c:v>
                  </c:pt>
                </c:lvl>
                <c:lvl>
                  <c:pt idx="0">
                    <c:v>1</c:v>
                  </c:pt>
                  <c:pt idx="1">
                    <c:v>2</c:v>
                  </c:pt>
                  <c:pt idx="2">
                    <c:v>3</c:v>
                  </c:pt>
                </c:lvl>
                <c:lvl>
                  <c:pt idx="0">
                    <c:v> La difusión de la Mesas Pública fue:</c:v>
                  </c:pt>
                </c:lvl>
              </c:multiLvlStrCache>
            </c:multiLvlStrRef>
          </c:cat>
          <c:val>
            <c:numRef>
              <c:f>'SAN ANDRES ENCUESTAS 2017'!$F$9:$F$11</c:f>
              <c:numCache>
                <c:formatCode>General</c:formatCode>
                <c:ptCount val="3"/>
                <c:pt idx="0">
                  <c:v>14</c:v>
                </c:pt>
                <c:pt idx="1">
                  <c:v>6</c:v>
                </c:pt>
              </c:numCache>
            </c:numRef>
          </c:val>
          <c:extLst>
            <c:ext xmlns:c16="http://schemas.microsoft.com/office/drawing/2014/chart" uri="{C3380CC4-5D6E-409C-BE32-E72D297353CC}">
              <c16:uniqueId val="{00000001-28BD-4DF8-A8A4-73FDF221EB6E}"/>
            </c:ext>
          </c:extLst>
        </c:ser>
        <c:dLbls>
          <c:showLegendKey val="0"/>
          <c:showVal val="0"/>
          <c:showCatName val="0"/>
          <c:showSerName val="0"/>
          <c:showPercent val="0"/>
          <c:showBubbleSize val="0"/>
        </c:dLbls>
        <c:gapWidth val="219"/>
        <c:overlap val="-27"/>
        <c:axId val="594185096"/>
        <c:axId val="594182800"/>
      </c:barChart>
      <c:catAx>
        <c:axId val="594185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182800"/>
        <c:crosses val="autoZero"/>
        <c:auto val="1"/>
        <c:lblAlgn val="ctr"/>
        <c:lblOffset val="100"/>
        <c:noMultiLvlLbl val="0"/>
      </c:catAx>
      <c:valAx>
        <c:axId val="5941828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185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164"/>
        <c:overlap val="-22"/>
        <c:axId val="223883280"/>
        <c:axId val="223886808"/>
        <c:extLst>
          <c:ext xmlns:c15="http://schemas.microsoft.com/office/drawing/2012/chart" uri="{02D57815-91ED-43cb-92C2-25804820EDAC}">
            <c15:filteredBarSeries>
              <c15:ser>
                <c:idx val="0"/>
                <c:order val="0"/>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cat>
                  <c:strRef>
                    <c:extLst>
                      <c:ext uri="{02D57815-91ED-43cb-92C2-25804820EDAC}">
                        <c15:formulaRef>
                          <c15:sqref>[3]Hoja2!$A$3:$A$5</c15:sqref>
                        </c15:formulaRef>
                      </c:ext>
                    </c:extLst>
                    <c:strCache>
                      <c:ptCount val="3"/>
                      <c:pt idx="0">
                        <c:v>Buena</c:v>
                      </c:pt>
                      <c:pt idx="1">
                        <c:v>Adecuada</c:v>
                      </c:pt>
                      <c:pt idx="2">
                        <c:v>Inadecuada</c:v>
                      </c:pt>
                    </c:strCache>
                  </c:strRef>
                </c:cat>
                <c:val>
                  <c:numRef>
                    <c:extLst>
                      <c:ext uri="{02D57815-91ED-43cb-92C2-25804820EDAC}">
                        <c15:formulaRef>
                          <c15:sqref>[3]Hoja2!$B$3:$B$5</c15:sqref>
                        </c15:formulaRef>
                      </c:ext>
                    </c:extLst>
                    <c:numCache>
                      <c:formatCode>General</c:formatCode>
                      <c:ptCount val="3"/>
                    </c:numCache>
                  </c:numRef>
                </c:val>
                <c:extLst>
                  <c:ext xmlns:c16="http://schemas.microsoft.com/office/drawing/2014/chart" uri="{C3380CC4-5D6E-409C-BE32-E72D297353CC}">
                    <c16:uniqueId val="{00000000-D8BB-4159-9092-40041156E346}"/>
                  </c:ext>
                </c:extLst>
              </c15:ser>
            </c15:filteredBarSeries>
          </c:ext>
        </c:extLst>
      </c:barChart>
      <c:catAx>
        <c:axId val="2238832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86808"/>
        <c:crosses val="autoZero"/>
        <c:auto val="1"/>
        <c:lblAlgn val="ctr"/>
        <c:lblOffset val="100"/>
        <c:noMultiLvlLbl val="0"/>
      </c:catAx>
      <c:valAx>
        <c:axId val="2238868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83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3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'SAN ANDRES ENCUESTAS 2017'!$B$12:$D$17</c:f>
              <c:multiLvlStrCache>
                <c:ptCount val="6"/>
                <c:lvl>
                  <c:pt idx="0">
                    <c:v>Por aviso público</c:v>
                  </c:pt>
                  <c:pt idx="1">
                    <c:v>Prensa, TV Radio </c:v>
                  </c:pt>
                  <c:pt idx="2">
                    <c:v>Comunidad</c:v>
                  </c:pt>
                  <c:pt idx="3">
                    <c:v>Boletín</c:v>
                  </c:pt>
                  <c:pt idx="4">
                    <c:v>Página Web</c:v>
                  </c:pt>
                  <c:pt idx="5">
                    <c:v>Invitación  directa</c:v>
                  </c:pt>
                </c:lvl>
                <c:lvl>
                  <c:pt idx="0">
                    <c:v>1</c:v>
                  </c:pt>
                  <c:pt idx="1">
                    <c:v>2</c:v>
                  </c:pt>
                  <c:pt idx="2">
                    <c:v>3</c:v>
                  </c:pt>
                  <c:pt idx="3">
                    <c:v>4</c:v>
                  </c:pt>
                  <c:pt idx="4">
                    <c:v>5</c:v>
                  </c:pt>
                  <c:pt idx="5">
                    <c:v>6</c:v>
                  </c:pt>
                </c:lvl>
                <c:lvl>
                  <c:pt idx="0">
                    <c:v>Cómo se enteró  de la realización de esta Mesa Pública.</c:v>
                  </c:pt>
                </c:lvl>
              </c:multiLvlStrCache>
            </c:multiLvlStrRef>
          </c:cat>
          <c:val>
            <c:numRef>
              <c:f>'SAN ANDRES ENCUESTAS 2017'!$E$12:$E$17</c:f>
              <c:numCache>
                <c:formatCode>General</c:formatCode>
                <c:ptCount val="6"/>
              </c:numCache>
            </c:numRef>
          </c:val>
          <c:extLst>
            <c:ext xmlns:c16="http://schemas.microsoft.com/office/drawing/2014/chart" uri="{C3380CC4-5D6E-409C-BE32-E72D297353CC}">
              <c16:uniqueId val="{00000000-3076-4B45-B7CE-02E676EB5E17}"/>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'SAN ANDRES ENCUESTAS 2017'!$B$12:$D$17</c:f>
              <c:multiLvlStrCache>
                <c:ptCount val="6"/>
                <c:lvl>
                  <c:pt idx="0">
                    <c:v>Por aviso público</c:v>
                  </c:pt>
                  <c:pt idx="1">
                    <c:v>Prensa, TV Radio </c:v>
                  </c:pt>
                  <c:pt idx="2">
                    <c:v>Comunidad</c:v>
                  </c:pt>
                  <c:pt idx="3">
                    <c:v>Boletín</c:v>
                  </c:pt>
                  <c:pt idx="4">
                    <c:v>Página Web</c:v>
                  </c:pt>
                  <c:pt idx="5">
                    <c:v>Invitación  directa</c:v>
                  </c:pt>
                </c:lvl>
                <c:lvl>
                  <c:pt idx="0">
                    <c:v>1</c:v>
                  </c:pt>
                  <c:pt idx="1">
                    <c:v>2</c:v>
                  </c:pt>
                  <c:pt idx="2">
                    <c:v>3</c:v>
                  </c:pt>
                  <c:pt idx="3">
                    <c:v>4</c:v>
                  </c:pt>
                  <c:pt idx="4">
                    <c:v>5</c:v>
                  </c:pt>
                  <c:pt idx="5">
                    <c:v>6</c:v>
                  </c:pt>
                </c:lvl>
                <c:lvl>
                  <c:pt idx="0">
                    <c:v>Cómo se enteró  de la realización de esta Mesa Pública.</c:v>
                  </c:pt>
                </c:lvl>
              </c:multiLvlStrCache>
            </c:multiLvlStrRef>
          </c:cat>
          <c:val>
            <c:numRef>
              <c:f>'SAN ANDRES ENCUESTAS 2017'!$F$12:$F$17</c:f>
              <c:numCache>
                <c:formatCode>General</c:formatCode>
                <c:ptCount val="6"/>
                <c:pt idx="2">
                  <c:v>1</c:v>
                </c:pt>
                <c:pt idx="3">
                  <c:v>1</c:v>
                </c:pt>
                <c:pt idx="4">
                  <c:v>2</c:v>
                </c:pt>
                <c:pt idx="5">
                  <c:v>16</c:v>
                </c:pt>
              </c:numCache>
            </c:numRef>
          </c:val>
          <c:extLst>
            <c:ext xmlns:c16="http://schemas.microsoft.com/office/drawing/2014/chart" uri="{C3380CC4-5D6E-409C-BE32-E72D297353CC}">
              <c16:uniqueId val="{00000001-3076-4B45-B7CE-02E676EB5E17}"/>
            </c:ext>
          </c:extLst>
        </c:ser>
        <c:dLbls>
          <c:showLegendKey val="0"/>
          <c:showVal val="0"/>
          <c:showCatName val="0"/>
          <c:showSerName val="0"/>
          <c:showPercent val="0"/>
          <c:showBubbleSize val="0"/>
        </c:dLbls>
        <c:gapWidth val="219"/>
        <c:overlap val="-27"/>
        <c:axId val="704919560"/>
        <c:axId val="704916936"/>
      </c:barChart>
      <c:catAx>
        <c:axId val="704919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4916936"/>
        <c:crosses val="autoZero"/>
        <c:auto val="1"/>
        <c:lblAlgn val="ctr"/>
        <c:lblOffset val="100"/>
        <c:noMultiLvlLbl val="0"/>
      </c:catAx>
      <c:valAx>
        <c:axId val="7049169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4919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4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'SAN ANDRES ENCUESTAS 2017'!$B$18:$D$18</c:f>
              <c:strCache>
                <c:ptCount val="3"/>
                <c:pt idx="0">
                  <c:v>La explicación inicial sobre el procedimiento de participación,  trasparencia institucional  y ley anticorrupción   en la Mesa Pública  fue</c:v>
                </c:pt>
                <c:pt idx="1">
                  <c:v>1</c:v>
                </c:pt>
                <c:pt idx="2">
                  <c:v>Clara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'SAN ANDRES ENCUESTAS 2017'!$E$18:$F$18</c:f>
              <c:numCache>
                <c:formatCode>General</c:formatCode>
                <c:ptCount val="2"/>
                <c:pt idx="1">
                  <c:v>19</c:v>
                </c:pt>
              </c:numCache>
            </c:numRef>
          </c:val>
          <c:extLst>
            <c:ext xmlns:c16="http://schemas.microsoft.com/office/drawing/2014/chart" uri="{C3380CC4-5D6E-409C-BE32-E72D297353CC}">
              <c16:uniqueId val="{00000000-FD01-4B2E-A9BD-D4F77E3EFA24}"/>
            </c:ext>
          </c:extLst>
        </c:ser>
        <c:ser>
          <c:idx val="1"/>
          <c:order val="1"/>
          <c:tx>
            <c:strRef>
              <c:f>'SAN ANDRES ENCUESTAS 2017'!$B$19:$D$19</c:f>
              <c:strCache>
                <c:ptCount val="3"/>
                <c:pt idx="0">
                  <c:v>La explicación inicial sobre el procedimiento de participación,  trasparencia institucional  y ley anticorrupción   en la Mesa Pública  fue</c:v>
                </c:pt>
                <c:pt idx="1">
                  <c:v>2</c:v>
                </c:pt>
                <c:pt idx="2">
                  <c:v>Confusa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'SAN ANDRES ENCUESTAS 2017'!$E$19:$F$19</c:f>
              <c:numCache>
                <c:formatCode>General</c:formatCode>
                <c:ptCount val="2"/>
                <c:pt idx="1">
                  <c:v>1</c:v>
                </c:pt>
              </c:numCache>
            </c:numRef>
          </c:val>
          <c:extLst>
            <c:ext xmlns:c16="http://schemas.microsoft.com/office/drawing/2014/chart" uri="{C3380CC4-5D6E-409C-BE32-E72D297353CC}">
              <c16:uniqueId val="{00000001-FD01-4B2E-A9BD-D4F77E3EFA24}"/>
            </c:ext>
          </c:extLst>
        </c:ser>
        <c:dLbls>
          <c:showLegendKey val="0"/>
          <c:showVal val="0"/>
          <c:showCatName val="0"/>
          <c:showSerName val="0"/>
          <c:showPercent val="0"/>
          <c:showBubbleSize val="0"/>
        </c:dLbls>
        <c:gapWidth val="219"/>
        <c:overlap val="-27"/>
        <c:axId val="700235880"/>
        <c:axId val="700236208"/>
      </c:barChart>
      <c:catAx>
        <c:axId val="7002358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0236208"/>
        <c:crosses val="autoZero"/>
        <c:auto val="1"/>
        <c:lblAlgn val="ctr"/>
        <c:lblOffset val="100"/>
        <c:noMultiLvlLbl val="0"/>
      </c:catAx>
      <c:valAx>
        <c:axId val="7002362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0235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5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'SAN ANDRES ENCUESTAS 2017'!$B$20:$D$21</c15:sqref>
                  </c15:fullRef>
                  <c15:levelRef>
                    <c15:sqref>'SAN ANDRES ENCUESTAS 2017'!$C$20:$C$21</c15:sqref>
                  </c15:levelRef>
                </c:ext>
              </c:extLst>
              <c:f>'SAN ANDRES ENCUESTAS 2017'!$C$20:$C$21</c:f>
              <c:strCache>
                <c:ptCount val="2"/>
                <c:pt idx="0">
                  <c:v>1</c:v>
                </c:pt>
                <c:pt idx="1">
                  <c:v>2</c:v>
                </c:pt>
              </c:strCache>
            </c:strRef>
          </c:cat>
          <c:val>
            <c:numRef>
              <c:f>'SAN ANDRES ENCUESTAS 2017'!$F$20:$F$21</c:f>
              <c:numCache>
                <c:formatCode>General</c:formatCode>
                <c:ptCount val="2"/>
                <c:pt idx="0">
                  <c:v>19</c:v>
                </c:pt>
                <c:pt idx="1">
                  <c:v>1</c:v>
                </c:pt>
              </c:numCache>
            </c:numRef>
          </c:val>
          <c:extLst>
            <c:ext xmlns:c16="http://schemas.microsoft.com/office/drawing/2014/chart" uri="{C3380CC4-5D6E-409C-BE32-E72D297353CC}">
              <c16:uniqueId val="{00000001-8D64-4522-8763-528FE60BDB3A}"/>
            </c:ext>
          </c:extLst>
        </c:ser>
        <c:dLbls>
          <c:showLegendKey val="0"/>
          <c:showVal val="0"/>
          <c:showCatName val="0"/>
          <c:showSerName val="0"/>
          <c:showPercent val="0"/>
          <c:showBubbleSize val="0"/>
        </c:dLbls>
        <c:gapWidth val="219"/>
        <c:overlap val="-27"/>
        <c:axId val="640708368"/>
        <c:axId val="640699512"/>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ullRef>
                          <c15:sqref>'SAN ANDRES ENCUESTAS 2017'!$B$20:$D$21</c15:sqref>
                        </c15:fullRef>
                        <c15:levelRef>
                          <c15:sqref>'SAN ANDRES ENCUESTAS 2017'!$C$20:$C$21</c15:sqref>
                        </c15:levelRef>
                        <c15:formulaRef>
                          <c15:sqref>'SAN ANDRES ENCUESTAS 2017'!$C$20:$C$21</c15:sqref>
                        </c15:formulaRef>
                      </c:ext>
                    </c:extLst>
                    <c:strCache>
                      <c:ptCount val="2"/>
                      <c:pt idx="0">
                        <c:v>1</c:v>
                      </c:pt>
                      <c:pt idx="1">
                        <c:v>2</c:v>
                      </c:pt>
                    </c:strCache>
                  </c:strRef>
                </c:cat>
                <c:val>
                  <c:numRef>
                    <c:extLst>
                      <c:ext uri="{02D57815-91ED-43cb-92C2-25804820EDAC}">
                        <c15:formulaRef>
                          <c15:sqref>'SAN ANDRES ENCUESTAS 2017'!$E$20:$E$21</c15:sqref>
                        </c15:formulaRef>
                      </c:ext>
                    </c:extLst>
                    <c:numCache>
                      <c:formatCode>General</c:formatCode>
                      <c:ptCount val="2"/>
                    </c:numCache>
                  </c:numRef>
                </c:val>
                <c:extLst>
                  <c:ext xmlns:c16="http://schemas.microsoft.com/office/drawing/2014/chart" uri="{C3380CC4-5D6E-409C-BE32-E72D297353CC}">
                    <c16:uniqueId val="{00000000-8D64-4522-8763-528FE60BDB3A}"/>
                  </c:ext>
                </c:extLst>
              </c15:ser>
            </c15:filteredBarSeries>
          </c:ext>
        </c:extLst>
      </c:barChart>
      <c:catAx>
        <c:axId val="64070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0699512"/>
        <c:crosses val="autoZero"/>
        <c:auto val="1"/>
        <c:lblAlgn val="ctr"/>
        <c:lblOffset val="100"/>
        <c:noMultiLvlLbl val="0"/>
      </c:catAx>
      <c:valAx>
        <c:axId val="640699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0708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6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'SAN ANDRES ENCUESTAS 2017'!$B$22:$D$24</c:f>
              <c:multiLvlStrCache>
                <c:ptCount val="3"/>
                <c:lvl>
                  <c:pt idx="0">
                    <c:v>Tenida en cuenta</c:v>
                  </c:pt>
                  <c:pt idx="1">
                    <c:v>No se tuvo en  cuenta </c:v>
                  </c:pt>
                  <c:pt idx="2">
                    <c:v>Paso desapercibida </c:v>
                  </c:pt>
                </c:lvl>
                <c:lvl>
                  <c:pt idx="0">
                    <c:v>1</c:v>
                  </c:pt>
                  <c:pt idx="1">
                    <c:v>2</c:v>
                  </c:pt>
                  <c:pt idx="2">
                    <c:v>3</c:v>
                  </c:pt>
                </c:lvl>
                <c:lvl>
                  <c:pt idx="0">
                    <c:v>Considera que su participación,  en la Mesa Pública organizada por el Centro Zonal del ICBF  fue:</c:v>
                  </c:pt>
                </c:lvl>
              </c:multiLvlStrCache>
            </c:multiLvlStrRef>
          </c:cat>
          <c:val>
            <c:numRef>
              <c:f>'SAN ANDRES ENCUESTAS 2017'!$E$22:$E$24</c:f>
              <c:numCache>
                <c:formatCode>General</c:formatCode>
                <c:ptCount val="3"/>
              </c:numCache>
            </c:numRef>
          </c:val>
          <c:extLst>
            <c:ext xmlns:c16="http://schemas.microsoft.com/office/drawing/2014/chart" uri="{C3380CC4-5D6E-409C-BE32-E72D297353CC}">
              <c16:uniqueId val="{00000000-C494-4D8D-8A9C-98F6152B911A}"/>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'SAN ANDRES ENCUESTAS 2017'!$B$22:$D$24</c:f>
              <c:multiLvlStrCache>
                <c:ptCount val="3"/>
                <c:lvl>
                  <c:pt idx="0">
                    <c:v>Tenida en cuenta</c:v>
                  </c:pt>
                  <c:pt idx="1">
                    <c:v>No se tuvo en  cuenta </c:v>
                  </c:pt>
                  <c:pt idx="2">
                    <c:v>Paso desapercibida </c:v>
                  </c:pt>
                </c:lvl>
                <c:lvl>
                  <c:pt idx="0">
                    <c:v>1</c:v>
                  </c:pt>
                  <c:pt idx="1">
                    <c:v>2</c:v>
                  </c:pt>
                  <c:pt idx="2">
                    <c:v>3</c:v>
                  </c:pt>
                </c:lvl>
                <c:lvl>
                  <c:pt idx="0">
                    <c:v>Considera que su participación,  en la Mesa Pública organizada por el Centro Zonal del ICBF  fue:</c:v>
                  </c:pt>
                </c:lvl>
              </c:multiLvlStrCache>
            </c:multiLvlStrRef>
          </c:cat>
          <c:val>
            <c:numRef>
              <c:f>'SAN ANDRES ENCUESTAS 2017'!$F$22:$F$24</c:f>
              <c:numCache>
                <c:formatCode>General</c:formatCode>
                <c:ptCount val="3"/>
                <c:pt idx="0">
                  <c:v>19</c:v>
                </c:pt>
                <c:pt idx="1">
                  <c:v>1</c:v>
                </c:pt>
              </c:numCache>
            </c:numRef>
          </c:val>
          <c:extLst>
            <c:ext xmlns:c16="http://schemas.microsoft.com/office/drawing/2014/chart" uri="{C3380CC4-5D6E-409C-BE32-E72D297353CC}">
              <c16:uniqueId val="{00000001-C494-4D8D-8A9C-98F6152B911A}"/>
            </c:ext>
          </c:extLst>
        </c:ser>
        <c:dLbls>
          <c:showLegendKey val="0"/>
          <c:showVal val="0"/>
          <c:showCatName val="0"/>
          <c:showSerName val="0"/>
          <c:showPercent val="0"/>
          <c:showBubbleSize val="0"/>
        </c:dLbls>
        <c:gapWidth val="219"/>
        <c:overlap val="-27"/>
        <c:axId val="416047144"/>
        <c:axId val="416052064"/>
      </c:barChart>
      <c:catAx>
        <c:axId val="41604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6052064"/>
        <c:crosses val="autoZero"/>
        <c:auto val="1"/>
        <c:lblAlgn val="ctr"/>
        <c:lblOffset val="100"/>
        <c:noMultiLvlLbl val="0"/>
      </c:catAx>
      <c:valAx>
        <c:axId val="416052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6047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7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'SAN ANDRES ENCUESTAS 2017'!$B$25:$D$26</c15:sqref>
                  </c15:fullRef>
                  <c15:levelRef>
                    <c15:sqref>'SAN ANDRES ENCUESTAS 2017'!$C$25:$C$26</c15:sqref>
                  </c15:levelRef>
                </c:ext>
              </c:extLst>
              <c:f>'SAN ANDRES ENCUESTAS 2017'!$C$25:$C$26</c:f>
              <c:strCache>
                <c:ptCount val="2"/>
                <c:pt idx="0">
                  <c:v>1</c:v>
                </c:pt>
                <c:pt idx="1">
                  <c:v>2</c:v>
                </c:pt>
              </c:strCache>
            </c:strRef>
          </c:cat>
          <c:val>
            <c:numRef>
              <c:f>'SAN ANDRES ENCUESTAS 2017'!$F$25:$F$26</c:f>
              <c:numCache>
                <c:formatCode>General</c:formatCode>
                <c:ptCount val="2"/>
                <c:pt idx="0">
                  <c:v>19</c:v>
                </c:pt>
                <c:pt idx="1">
                  <c:v>1</c:v>
                </c:pt>
              </c:numCache>
            </c:numRef>
          </c:val>
          <c:extLst>
            <c:ext xmlns:c16="http://schemas.microsoft.com/office/drawing/2014/chart" uri="{C3380CC4-5D6E-409C-BE32-E72D297353CC}">
              <c16:uniqueId val="{00000001-41AB-46F4-AEA8-C823FB1BEE2A}"/>
            </c:ext>
          </c:extLst>
        </c:ser>
        <c:dLbls>
          <c:showLegendKey val="0"/>
          <c:showVal val="0"/>
          <c:showCatName val="0"/>
          <c:showSerName val="0"/>
          <c:showPercent val="0"/>
          <c:showBubbleSize val="0"/>
        </c:dLbls>
        <c:gapWidth val="219"/>
        <c:overlap val="-27"/>
        <c:axId val="700249328"/>
        <c:axId val="700250968"/>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ullRef>
                          <c15:sqref>'SAN ANDRES ENCUESTAS 2017'!$B$25:$D$26</c15:sqref>
                        </c15:fullRef>
                        <c15:levelRef>
                          <c15:sqref>'SAN ANDRES ENCUESTAS 2017'!$C$25:$C$26</c15:sqref>
                        </c15:levelRef>
                        <c15:formulaRef>
                          <c15:sqref>'SAN ANDRES ENCUESTAS 2017'!$C$25:$C$26</c15:sqref>
                        </c15:formulaRef>
                      </c:ext>
                    </c:extLst>
                    <c:strCache>
                      <c:ptCount val="2"/>
                      <c:pt idx="0">
                        <c:v>1</c:v>
                      </c:pt>
                      <c:pt idx="1">
                        <c:v>2</c:v>
                      </c:pt>
                    </c:strCache>
                  </c:strRef>
                </c:cat>
                <c:val>
                  <c:numRef>
                    <c:extLst>
                      <c:ext uri="{02D57815-91ED-43cb-92C2-25804820EDAC}">
                        <c15:formulaRef>
                          <c15:sqref>'SAN ANDRES ENCUESTAS 2017'!$E$25:$E$26</c15:sqref>
                        </c15:formulaRef>
                      </c:ext>
                    </c:extLst>
                    <c:numCache>
                      <c:formatCode>General</c:formatCode>
                      <c:ptCount val="2"/>
                    </c:numCache>
                  </c:numRef>
                </c:val>
                <c:extLst>
                  <c:ext xmlns:c16="http://schemas.microsoft.com/office/drawing/2014/chart" uri="{C3380CC4-5D6E-409C-BE32-E72D297353CC}">
                    <c16:uniqueId val="{00000000-41AB-46F4-AEA8-C823FB1BEE2A}"/>
                  </c:ext>
                </c:extLst>
              </c15:ser>
            </c15:filteredBarSeries>
          </c:ext>
        </c:extLst>
      </c:barChart>
      <c:catAx>
        <c:axId val="70024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0250968"/>
        <c:crosses val="autoZero"/>
        <c:auto val="1"/>
        <c:lblAlgn val="ctr"/>
        <c:lblOffset val="100"/>
        <c:noMultiLvlLbl val="0"/>
      </c:catAx>
      <c:valAx>
        <c:axId val="700250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0249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8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'SAN ANDRES ENCUESTAS 2017'!$B$27:$D$28</c15:sqref>
                  </c15:fullRef>
                  <c15:levelRef>
                    <c15:sqref>'SAN ANDRES ENCUESTAS 2017'!$C$27:$C$28</c15:sqref>
                  </c15:levelRef>
                </c:ext>
              </c:extLst>
              <c:f>'SAN ANDRES ENCUESTAS 2017'!$C$27:$C$28</c:f>
              <c:strCache>
                <c:ptCount val="2"/>
                <c:pt idx="0">
                  <c:v>1</c:v>
                </c:pt>
                <c:pt idx="1">
                  <c:v>2</c:v>
                </c:pt>
              </c:strCache>
            </c:strRef>
          </c:cat>
          <c:val>
            <c:numRef>
              <c:f>'SAN ANDRES ENCUESTAS 2017'!$F$27:$F$28</c:f>
              <c:numCache>
                <c:formatCode>General</c:formatCode>
                <c:ptCount val="2"/>
                <c:pt idx="0">
                  <c:v>17</c:v>
                </c:pt>
                <c:pt idx="1">
                  <c:v>3</c:v>
                </c:pt>
              </c:numCache>
            </c:numRef>
          </c:val>
          <c:extLst>
            <c:ext xmlns:c16="http://schemas.microsoft.com/office/drawing/2014/chart" uri="{C3380CC4-5D6E-409C-BE32-E72D297353CC}">
              <c16:uniqueId val="{00000001-FA26-4BEB-BF94-9148E9671ACA}"/>
            </c:ext>
          </c:extLst>
        </c:ser>
        <c:dLbls>
          <c:showLegendKey val="0"/>
          <c:showVal val="0"/>
          <c:showCatName val="0"/>
          <c:showSerName val="0"/>
          <c:showPercent val="0"/>
          <c:showBubbleSize val="0"/>
        </c:dLbls>
        <c:gapWidth val="219"/>
        <c:overlap val="-27"/>
        <c:axId val="403354640"/>
        <c:axId val="403353328"/>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ullRef>
                          <c15:sqref>'SAN ANDRES ENCUESTAS 2017'!$B$27:$D$28</c15:sqref>
                        </c15:fullRef>
                        <c15:levelRef>
                          <c15:sqref>'SAN ANDRES ENCUESTAS 2017'!$C$27:$C$28</c15:sqref>
                        </c15:levelRef>
                        <c15:formulaRef>
                          <c15:sqref>'SAN ANDRES ENCUESTAS 2017'!$C$27:$C$28</c15:sqref>
                        </c15:formulaRef>
                      </c:ext>
                    </c:extLst>
                    <c:strCache>
                      <c:ptCount val="2"/>
                      <c:pt idx="0">
                        <c:v>1</c:v>
                      </c:pt>
                      <c:pt idx="1">
                        <c:v>2</c:v>
                      </c:pt>
                    </c:strCache>
                  </c:strRef>
                </c:cat>
                <c:val>
                  <c:numRef>
                    <c:extLst>
                      <c:ext uri="{02D57815-91ED-43cb-92C2-25804820EDAC}">
                        <c15:formulaRef>
                          <c15:sqref>'SAN ANDRES ENCUESTAS 2017'!$E$27:$E$28</c15:sqref>
                        </c15:formulaRef>
                      </c:ext>
                    </c:extLst>
                    <c:numCache>
                      <c:formatCode>General</c:formatCode>
                      <c:ptCount val="2"/>
                    </c:numCache>
                  </c:numRef>
                </c:val>
                <c:extLst>
                  <c:ext xmlns:c16="http://schemas.microsoft.com/office/drawing/2014/chart" uri="{C3380CC4-5D6E-409C-BE32-E72D297353CC}">
                    <c16:uniqueId val="{00000000-FA26-4BEB-BF94-9148E9671ACA}"/>
                  </c:ext>
                </c:extLst>
              </c15:ser>
            </c15:filteredBarSeries>
          </c:ext>
        </c:extLst>
      </c:barChart>
      <c:catAx>
        <c:axId val="40335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3353328"/>
        <c:crosses val="autoZero"/>
        <c:auto val="1"/>
        <c:lblAlgn val="ctr"/>
        <c:lblOffset val="100"/>
        <c:noMultiLvlLbl val="0"/>
      </c:catAx>
      <c:valAx>
        <c:axId val="403353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3354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9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'SAN ANDRES ENCUESTAS 2017'!$B$29:$D$30</c15:sqref>
                  </c15:fullRef>
                  <c15:levelRef>
                    <c15:sqref>'SAN ANDRES ENCUESTAS 2017'!$C$29:$C$30</c15:sqref>
                  </c15:levelRef>
                </c:ext>
              </c:extLst>
              <c:f>'SAN ANDRES ENCUESTAS 2017'!$C$29:$C$30</c:f>
              <c:strCache>
                <c:ptCount val="2"/>
                <c:pt idx="0">
                  <c:v>1</c:v>
                </c:pt>
                <c:pt idx="1">
                  <c:v>2</c:v>
                </c:pt>
              </c:strCache>
            </c:strRef>
          </c:cat>
          <c:val>
            <c:numRef>
              <c:f>'SAN ANDRES ENCUESTAS 2017'!$F$29:$F$30</c:f>
              <c:numCache>
                <c:formatCode>General</c:formatCode>
                <c:ptCount val="2"/>
                <c:pt idx="0">
                  <c:v>18</c:v>
                </c:pt>
                <c:pt idx="1">
                  <c:v>2</c:v>
                </c:pt>
              </c:numCache>
            </c:numRef>
          </c:val>
          <c:extLst>
            <c:ext xmlns:c16="http://schemas.microsoft.com/office/drawing/2014/chart" uri="{C3380CC4-5D6E-409C-BE32-E72D297353CC}">
              <c16:uniqueId val="{00000001-C6D0-408C-9C93-BD2B19AC5B65}"/>
            </c:ext>
          </c:extLst>
        </c:ser>
        <c:dLbls>
          <c:showLegendKey val="0"/>
          <c:showVal val="0"/>
          <c:showCatName val="0"/>
          <c:showSerName val="0"/>
          <c:showPercent val="0"/>
          <c:showBubbleSize val="0"/>
        </c:dLbls>
        <c:gapWidth val="219"/>
        <c:overlap val="-27"/>
        <c:axId val="734903640"/>
        <c:axId val="734908232"/>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ullRef>
                          <c15:sqref>'SAN ANDRES ENCUESTAS 2017'!$B$29:$D$30</c15:sqref>
                        </c15:fullRef>
                        <c15:levelRef>
                          <c15:sqref>'SAN ANDRES ENCUESTAS 2017'!$C$29:$C$30</c15:sqref>
                        </c15:levelRef>
                        <c15:formulaRef>
                          <c15:sqref>'SAN ANDRES ENCUESTAS 2017'!$C$29:$C$30</c15:sqref>
                        </c15:formulaRef>
                      </c:ext>
                    </c:extLst>
                    <c:strCache>
                      <c:ptCount val="2"/>
                      <c:pt idx="0">
                        <c:v>1</c:v>
                      </c:pt>
                      <c:pt idx="1">
                        <c:v>2</c:v>
                      </c:pt>
                    </c:strCache>
                  </c:strRef>
                </c:cat>
                <c:val>
                  <c:numRef>
                    <c:extLst>
                      <c:ext uri="{02D57815-91ED-43cb-92C2-25804820EDAC}">
                        <c15:formulaRef>
                          <c15:sqref>'SAN ANDRES ENCUESTAS 2017'!$E$29:$E$30</c15:sqref>
                        </c15:formulaRef>
                      </c:ext>
                    </c:extLst>
                    <c:numCache>
                      <c:formatCode>General</c:formatCode>
                      <c:ptCount val="2"/>
                    </c:numCache>
                  </c:numRef>
                </c:val>
                <c:extLst>
                  <c:ext xmlns:c16="http://schemas.microsoft.com/office/drawing/2014/chart" uri="{C3380CC4-5D6E-409C-BE32-E72D297353CC}">
                    <c16:uniqueId val="{00000000-C6D0-408C-9C93-BD2B19AC5B65}"/>
                  </c:ext>
                </c:extLst>
              </c15:ser>
            </c15:filteredBarSeries>
          </c:ext>
        </c:extLst>
      </c:barChart>
      <c:catAx>
        <c:axId val="73490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4908232"/>
        <c:crosses val="autoZero"/>
        <c:auto val="1"/>
        <c:lblAlgn val="ctr"/>
        <c:lblOffset val="100"/>
        <c:noMultiLvlLbl val="0"/>
      </c:catAx>
      <c:valAx>
        <c:axId val="734908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4903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10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'SAN ANDRES ENCUESTAS 2017'!$C$31:$E$32</c:f>
              <c:strCache>
                <c:ptCount val="2"/>
                <c:pt idx="0">
                  <c:v>Si</c:v>
                </c:pt>
                <c:pt idx="1">
                  <c:v>No</c:v>
                </c:pt>
              </c:strCache>
            </c:strRef>
          </c:cat>
          <c:val>
            <c:numRef>
              <c:f>'SAN ANDRES ENCUESTAS 2017'!$F$31:$F$32</c:f>
              <c:numCache>
                <c:formatCode>General</c:formatCode>
                <c:ptCount val="2"/>
                <c:pt idx="0">
                  <c:v>17</c:v>
                </c:pt>
                <c:pt idx="1">
                  <c:v>3</c:v>
                </c:pt>
              </c:numCache>
            </c:numRef>
          </c:val>
          <c:extLst>
            <c:ext xmlns:c16="http://schemas.microsoft.com/office/drawing/2014/chart" uri="{C3380CC4-5D6E-409C-BE32-E72D297353CC}">
              <c16:uniqueId val="{00000001-D95A-4CD0-A051-1732A76DF3EB}"/>
            </c:ext>
          </c:extLst>
        </c:ser>
        <c:dLbls>
          <c:showLegendKey val="0"/>
          <c:showVal val="0"/>
          <c:showCatName val="0"/>
          <c:showSerName val="0"/>
          <c:showPercent val="0"/>
          <c:showBubbleSize val="0"/>
        </c:dLbls>
        <c:gapWidth val="219"/>
        <c:overlap val="-27"/>
        <c:axId val="733041264"/>
        <c:axId val="733035688"/>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'SAN ANDRES ENCUESTAS 2017'!$C$31:$E$32</c15:sqref>
                        </c15:formulaRef>
                      </c:ext>
                    </c:extLst>
                    <c:strCache>
                      <c:ptCount val="2"/>
                      <c:pt idx="0">
                        <c:v>Si</c:v>
                      </c:pt>
                      <c:pt idx="1">
                        <c:v>No</c:v>
                      </c:pt>
                    </c:strCache>
                  </c:strRef>
                </c:cat>
                <c:val>
                  <c:numRef>
                    <c:extLst>
                      <c:ext uri="{02D57815-91ED-43cb-92C2-25804820EDAC}">
                        <c15:formulaRef>
                          <c15:sqref>'SAN ANDRES ENCUESTAS 2017'!$E$31:$E$32</c15:sqref>
                        </c15:formulaRef>
                      </c:ext>
                    </c:extLst>
                    <c:numCache>
                      <c:formatCode>General</c:formatCode>
                      <c:ptCount val="2"/>
                    </c:numCache>
                  </c:numRef>
                </c:val>
                <c:extLst>
                  <c:ext xmlns:c16="http://schemas.microsoft.com/office/drawing/2014/chart" uri="{C3380CC4-5D6E-409C-BE32-E72D297353CC}">
                    <c16:uniqueId val="{00000000-D95A-4CD0-A051-1732A76DF3EB}"/>
                  </c:ext>
                </c:extLst>
              </c15:ser>
            </c15:filteredBarSeries>
          </c:ext>
        </c:extLst>
      </c:barChart>
      <c:catAx>
        <c:axId val="733041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3035688"/>
        <c:crosses val="autoZero"/>
        <c:auto val="1"/>
        <c:lblAlgn val="ctr"/>
        <c:lblOffset val="100"/>
        <c:noMultiLvlLbl val="0"/>
      </c:catAx>
      <c:valAx>
        <c:axId val="733035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3041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860386346308254E-2"/>
          <c:y val="0.15211198600174977"/>
          <c:w val="0.93054780748807431"/>
          <c:h val="0.5642624671916011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2AE1-430A-92A7-E6A25F239C3B}"/>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2AE1-430A-92A7-E6A25F239C3B}"/>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2AE1-430A-92A7-E6A25F239C3B}"/>
              </c:ext>
            </c:extLst>
          </c:dPt>
          <c:dLbls>
            <c:dLbl>
              <c:idx val="2"/>
              <c:layout>
                <c:manualLayout>
                  <c:x val="7.2840339402019186E-2"/>
                  <c:y val="-9.6587926509186343E-3"/>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AE1-430A-92A7-E6A25F239C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'RISARALDA ENCUESTAS 2017'!$D$6:$D$8</c:f>
              <c:strCache>
                <c:ptCount val="3"/>
                <c:pt idx="0">
                  <c:v>Bien Organizada</c:v>
                </c:pt>
                <c:pt idx="1">
                  <c:v>Regularmente organizada</c:v>
                </c:pt>
                <c:pt idx="2">
                  <c:v>Mal  organizada.</c:v>
                </c:pt>
              </c:strCache>
            </c:strRef>
          </c:cat>
          <c:val>
            <c:numRef>
              <c:f>'RISARALDA ENCUESTAS 2017'!$F$6:$F$8</c:f>
              <c:numCache>
                <c:formatCode>General</c:formatCode>
                <c:ptCount val="3"/>
                <c:pt idx="0">
                  <c:v>69</c:v>
                </c:pt>
                <c:pt idx="1">
                  <c:v>5</c:v>
                </c:pt>
                <c:pt idx="2">
                  <c:v>0</c:v>
                </c:pt>
              </c:numCache>
            </c:numRef>
          </c:val>
          <c:extLst>
            <c:ext xmlns:c16="http://schemas.microsoft.com/office/drawing/2014/chart" uri="{C3380CC4-5D6E-409C-BE32-E72D297353CC}">
              <c16:uniqueId val="{00000006-2AE1-430A-92A7-E6A25F239C3B}"/>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3596148624657996E-2"/>
          <c:y val="0.13163475235698965"/>
          <c:w val="0.95164699903228278"/>
          <c:h val="0.58261993843171289"/>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511-4848-9395-2856D83A199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511-4848-9395-2856D83A199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511-4848-9395-2856D83A1999}"/>
              </c:ext>
            </c:extLst>
          </c:dPt>
          <c:dLbls>
            <c:dLbl>
              <c:idx val="2"/>
              <c:layout>
                <c:manualLayout>
                  <c:x val="9.0004803776185804E-2"/>
                  <c:y val="5.9439787552736092E-3"/>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511-4848-9395-2856D83A199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'RISARALDA ENCUESTAS 2017'!$D$9:$D$11</c:f>
              <c:strCache>
                <c:ptCount val="3"/>
                <c:pt idx="0">
                  <c:v>Buena</c:v>
                </c:pt>
                <c:pt idx="1">
                  <c:v>Adecuada</c:v>
                </c:pt>
                <c:pt idx="2">
                  <c:v>Inadecuada</c:v>
                </c:pt>
              </c:strCache>
            </c:strRef>
          </c:cat>
          <c:val>
            <c:numRef>
              <c:f>'RISARALDA ENCUESTAS 2017'!$F$9:$F$11</c:f>
              <c:numCache>
                <c:formatCode>General</c:formatCode>
                <c:ptCount val="3"/>
                <c:pt idx="0">
                  <c:v>52</c:v>
                </c:pt>
                <c:pt idx="1">
                  <c:v>18</c:v>
                </c:pt>
                <c:pt idx="2">
                  <c:v>1</c:v>
                </c:pt>
              </c:numCache>
            </c:numRef>
          </c:val>
          <c:extLst>
            <c:ext xmlns:c16="http://schemas.microsoft.com/office/drawing/2014/chart" uri="{C3380CC4-5D6E-409C-BE32-E72D297353CC}">
              <c16:uniqueId val="{00000006-A511-4848-9395-2856D83A1999}"/>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7579251671496"/>
          <c:y val="5.031449032560309E-2"/>
          <c:w val="0.88275227541234624"/>
          <c:h val="0.71582811658897472"/>
        </c:manualLayout>
      </c:layout>
      <c:barChart>
        <c:barDir val="col"/>
        <c:grouping val="clustered"/>
        <c:varyColors val="0"/>
        <c:dLbls>
          <c:showLegendKey val="0"/>
          <c:showVal val="0"/>
          <c:showCatName val="0"/>
          <c:showSerName val="0"/>
          <c:showPercent val="0"/>
          <c:showBubbleSize val="0"/>
        </c:dLbls>
        <c:gapWidth val="164"/>
        <c:overlap val="-22"/>
        <c:axId val="223880536"/>
        <c:axId val="223880928"/>
        <c:extLst>
          <c:ext xmlns:c15="http://schemas.microsoft.com/office/drawing/2012/chart" uri="{02D57815-91ED-43cb-92C2-25804820EDAC}">
            <c15:filteredBarSeries>
              <c15:ser>
                <c:idx val="0"/>
                <c:order val="0"/>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cat>
                  <c:strRef>
                    <c:extLst>
                      <c:ext uri="{02D57815-91ED-43cb-92C2-25804820EDAC}">
                        <c15:formulaRef>
                          <c15:sqref>[3]Hoja2!$A$25:$A$30</c15:sqref>
                        </c15:formulaRef>
                      </c:ext>
                    </c:extLst>
                    <c:strCache>
                      <c:ptCount val="6"/>
                      <c:pt idx="0">
                        <c:v>Por aviso público</c:v>
                      </c:pt>
                      <c:pt idx="1">
                        <c:v>Prensa, TV Radio </c:v>
                      </c:pt>
                      <c:pt idx="2">
                        <c:v>Comunidad</c:v>
                      </c:pt>
                      <c:pt idx="3">
                        <c:v>Boletín</c:v>
                      </c:pt>
                      <c:pt idx="4">
                        <c:v>Página Web</c:v>
                      </c:pt>
                      <c:pt idx="5">
                        <c:v>Invitación  directa</c:v>
                      </c:pt>
                    </c:strCache>
                  </c:strRef>
                </c:cat>
                <c:val>
                  <c:numRef>
                    <c:extLst>
                      <c:ext uri="{02D57815-91ED-43cb-92C2-25804820EDAC}">
                        <c15:formulaRef>
                          <c15:sqref>[3]Hoja2!$B$25:$B$30</c15:sqref>
                        </c15:formulaRef>
                      </c:ext>
                    </c:extLst>
                    <c:numCache>
                      <c:formatCode>General</c:formatCode>
                      <c:ptCount val="6"/>
                    </c:numCache>
                  </c:numRef>
                </c:val>
                <c:extLst>
                  <c:ext xmlns:c16="http://schemas.microsoft.com/office/drawing/2014/chart" uri="{C3380CC4-5D6E-409C-BE32-E72D297353CC}">
                    <c16:uniqueId val="{00000000-0120-4448-BCC9-ABD73067DD0B}"/>
                  </c:ext>
                </c:extLst>
              </c15:ser>
            </c15:filteredBarSeries>
          </c:ext>
        </c:extLst>
      </c:barChart>
      <c:catAx>
        <c:axId val="2238805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80928"/>
        <c:crosses val="autoZero"/>
        <c:auto val="1"/>
        <c:lblAlgn val="ctr"/>
        <c:lblOffset val="100"/>
        <c:noMultiLvlLbl val="0"/>
      </c:catAx>
      <c:valAx>
        <c:axId val="223880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8053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F40E-43AA-A56C-A26AA8EF111C}"/>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F40E-43AA-A56C-A26AA8EF111C}"/>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F40E-43AA-A56C-A26AA8EF111C}"/>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F40E-43AA-A56C-A26AA8EF111C}"/>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F40E-43AA-A56C-A26AA8EF111C}"/>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F40E-43AA-A56C-A26AA8EF111C}"/>
              </c:ext>
            </c:extLst>
          </c:dPt>
          <c:dLbls>
            <c:dLbl>
              <c:idx val="2"/>
              <c:layout>
                <c:manualLayout>
                  <c:x val="-6.9913565397212117E-4"/>
                  <c:y val="-1.2392181941724289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40E-43AA-A56C-A26AA8EF111C}"/>
                </c:ext>
              </c:extLst>
            </c:dLbl>
            <c:dLbl>
              <c:idx val="3"/>
              <c:layout>
                <c:manualLayout>
                  <c:x val="7.9248486051277434E-2"/>
                  <c:y val="-3.7064097952222978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40E-43AA-A56C-A26AA8EF111C}"/>
                </c:ext>
              </c:extLst>
            </c:dLbl>
            <c:dLbl>
              <c:idx val="4"/>
              <c:layout>
                <c:manualLayout>
                  <c:x val="9.5007340855837438E-2"/>
                  <c:y val="5.2908589472001277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40E-43AA-A56C-A26AA8EF11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'RISARALDA ENCUESTAS 2017'!$D$12:$D$17</c:f>
              <c:strCache>
                <c:ptCount val="6"/>
                <c:pt idx="0">
                  <c:v>Por aviso público</c:v>
                </c:pt>
                <c:pt idx="1">
                  <c:v>Prensa, TV Radio </c:v>
                </c:pt>
                <c:pt idx="2">
                  <c:v>Comunidad</c:v>
                </c:pt>
                <c:pt idx="3">
                  <c:v>Boletín</c:v>
                </c:pt>
                <c:pt idx="4">
                  <c:v>Página Web</c:v>
                </c:pt>
                <c:pt idx="5">
                  <c:v>Invitación  directa</c:v>
                </c:pt>
              </c:strCache>
            </c:strRef>
          </c:cat>
          <c:val>
            <c:numRef>
              <c:f>'RISARALDA ENCUESTAS 2017'!$F$12:$F$17</c:f>
              <c:numCache>
                <c:formatCode>General</c:formatCode>
                <c:ptCount val="6"/>
                <c:pt idx="0">
                  <c:v>2</c:v>
                </c:pt>
                <c:pt idx="1">
                  <c:v>0</c:v>
                </c:pt>
                <c:pt idx="2">
                  <c:v>7</c:v>
                </c:pt>
                <c:pt idx="3">
                  <c:v>0</c:v>
                </c:pt>
                <c:pt idx="4">
                  <c:v>1</c:v>
                </c:pt>
                <c:pt idx="5">
                  <c:v>63</c:v>
                </c:pt>
              </c:numCache>
            </c:numRef>
          </c:val>
          <c:extLst>
            <c:ext xmlns:c16="http://schemas.microsoft.com/office/drawing/2014/chart" uri="{C3380CC4-5D6E-409C-BE32-E72D297353CC}">
              <c16:uniqueId val="{0000000C-F40E-43AA-A56C-A26AA8EF111C}"/>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627980217025773E-2"/>
          <c:y val="0.13217719736252481"/>
          <c:w val="0.9306281855368348"/>
          <c:h val="0.62283976698034693"/>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01F-4F89-9B38-D6B7F79BCEF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01F-4F89-9B38-D6B7F79BCEF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'RISARALDA ENCUESTAS 2017'!$D$18:$D$19</c:f>
              <c:strCache>
                <c:ptCount val="2"/>
                <c:pt idx="0">
                  <c:v>Clara</c:v>
                </c:pt>
                <c:pt idx="1">
                  <c:v>Confusa</c:v>
                </c:pt>
              </c:strCache>
            </c:strRef>
          </c:cat>
          <c:val>
            <c:numRef>
              <c:f>'RISARALDA ENCUESTAS 2017'!$F$18:$F$19</c:f>
              <c:numCache>
                <c:formatCode>General</c:formatCode>
                <c:ptCount val="2"/>
                <c:pt idx="0">
                  <c:v>70</c:v>
                </c:pt>
                <c:pt idx="1">
                  <c:v>4</c:v>
                </c:pt>
              </c:numCache>
            </c:numRef>
          </c:val>
          <c:extLst>
            <c:ext xmlns:c16="http://schemas.microsoft.com/office/drawing/2014/chart" uri="{C3380CC4-5D6E-409C-BE32-E72D297353CC}">
              <c16:uniqueId val="{00000004-301F-4F89-9B38-D6B7F79BCEF8}"/>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400868110974819E-2"/>
          <c:y val="0.14949797511553409"/>
          <c:w val="0.96165577868275387"/>
          <c:h val="0.65264919954039113"/>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B8E-4B2A-BE60-D8EC14B0067C}"/>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B8E-4B2A-BE60-D8EC14B0067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'RISARALDA ENCUESTAS 2017'!$D$20:$D$21</c:f>
              <c:strCache>
                <c:ptCount val="2"/>
                <c:pt idx="0">
                  <c:v>Igual </c:v>
                </c:pt>
                <c:pt idx="1">
                  <c:v>Desigual</c:v>
                </c:pt>
              </c:strCache>
            </c:strRef>
          </c:cat>
          <c:val>
            <c:numRef>
              <c:f>'RISARALDA ENCUESTAS 2017'!$F$20:$F$21</c:f>
              <c:numCache>
                <c:formatCode>General</c:formatCode>
                <c:ptCount val="2"/>
                <c:pt idx="0">
                  <c:v>63</c:v>
                </c:pt>
                <c:pt idx="1">
                  <c:v>1</c:v>
                </c:pt>
              </c:numCache>
            </c:numRef>
          </c:val>
          <c:extLst>
            <c:ext xmlns:c16="http://schemas.microsoft.com/office/drawing/2014/chart" uri="{C3380CC4-5D6E-409C-BE32-E72D297353CC}">
              <c16:uniqueId val="{00000004-CB8E-4B2A-BE60-D8EC14B0067C}"/>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8179716970552063E-2"/>
          <c:y val="0.12598235426953516"/>
          <c:w val="0.94093225631495303"/>
          <c:h val="0.6652250220208467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29D5-4156-B663-AA737CE0F77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29D5-4156-B663-AA737CE0F77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29D5-4156-B663-AA737CE0F77D}"/>
              </c:ext>
            </c:extLst>
          </c:dPt>
          <c:dLbls>
            <c:dLbl>
              <c:idx val="1"/>
              <c:layout>
                <c:manualLayout>
                  <c:x val="-1.8544706432681531E-2"/>
                  <c:y val="-1.4675062100768979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9D5-4156-B663-AA737CE0F77D}"/>
                </c:ext>
              </c:extLst>
            </c:dLbl>
            <c:dLbl>
              <c:idx val="2"/>
              <c:layout>
                <c:manualLayout>
                  <c:x val="8.4876406006491614E-2"/>
                  <c:y val="-6.2893123289009924E-3"/>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9D5-4156-B663-AA737CE0F7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'RISARALDA ENCUESTAS 2017'!$D$22:$D$24</c:f>
              <c:strCache>
                <c:ptCount val="3"/>
                <c:pt idx="0">
                  <c:v>Tenida en cuenta</c:v>
                </c:pt>
                <c:pt idx="1">
                  <c:v>No se tuvo en  cuenta </c:v>
                </c:pt>
                <c:pt idx="2">
                  <c:v>Paso desapercibida </c:v>
                </c:pt>
              </c:strCache>
            </c:strRef>
          </c:cat>
          <c:val>
            <c:numRef>
              <c:f>'RISARALDA ENCUESTAS 2017'!$F$22:$F$24</c:f>
              <c:numCache>
                <c:formatCode>General</c:formatCode>
                <c:ptCount val="3"/>
                <c:pt idx="0">
                  <c:v>66</c:v>
                </c:pt>
                <c:pt idx="1">
                  <c:v>2</c:v>
                </c:pt>
                <c:pt idx="2">
                  <c:v>2</c:v>
                </c:pt>
              </c:numCache>
            </c:numRef>
          </c:val>
          <c:extLst>
            <c:ext xmlns:c16="http://schemas.microsoft.com/office/drawing/2014/chart" uri="{C3380CC4-5D6E-409C-BE32-E72D297353CC}">
              <c16:uniqueId val="{00000006-29D5-4156-B663-AA737CE0F77D}"/>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5251103312776916E-2"/>
          <c:y val="0.12558530183727035"/>
          <c:w val="0.90990198600374372"/>
          <c:h val="0.6998700787401575"/>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0A82-4358-A57A-BCFD0AE1080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0A82-4358-A57A-BCFD0AE1080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'RISARALDA ENCUESTAS 2017'!$D$25:$D$26</c:f>
              <c:strCache>
                <c:ptCount val="2"/>
                <c:pt idx="0">
                  <c:v>Si</c:v>
                </c:pt>
                <c:pt idx="1">
                  <c:v>No</c:v>
                </c:pt>
              </c:strCache>
            </c:strRef>
          </c:cat>
          <c:val>
            <c:numRef>
              <c:f>'RISARALDA ENCUESTAS 2017'!$F$25:$F$26</c:f>
              <c:numCache>
                <c:formatCode>General</c:formatCode>
                <c:ptCount val="2"/>
                <c:pt idx="0">
                  <c:v>66</c:v>
                </c:pt>
                <c:pt idx="1">
                  <c:v>1</c:v>
                </c:pt>
              </c:numCache>
            </c:numRef>
          </c:val>
          <c:extLst>
            <c:ext xmlns:c16="http://schemas.microsoft.com/office/drawing/2014/chart" uri="{C3380CC4-5D6E-409C-BE32-E72D297353CC}">
              <c16:uniqueId val="{00000004-0A82-4358-A57A-BCFD0AE10805}"/>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3761778472207947E-2"/>
          <c:y val="0.12638418127899181"/>
          <c:w val="0.96186920499167372"/>
          <c:h val="0.68077498868733943"/>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2E7B-4483-B7BB-B524AE51C2D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2E7B-4483-B7BB-B524AE51C2D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'RISARALDA ENCUESTAS 2017'!$D$27:$D$28</c:f>
              <c:strCache>
                <c:ptCount val="2"/>
                <c:pt idx="0">
                  <c:v>Si</c:v>
                </c:pt>
                <c:pt idx="1">
                  <c:v>No</c:v>
                </c:pt>
              </c:strCache>
            </c:strRef>
          </c:cat>
          <c:val>
            <c:numRef>
              <c:f>'RISARALDA ENCUESTAS 2017'!$F$27:$F$28</c:f>
              <c:numCache>
                <c:formatCode>General</c:formatCode>
                <c:ptCount val="2"/>
                <c:pt idx="0">
                  <c:v>73</c:v>
                </c:pt>
                <c:pt idx="1">
                  <c:v>0</c:v>
                </c:pt>
              </c:numCache>
            </c:numRef>
          </c:val>
          <c:extLst>
            <c:ext xmlns:c16="http://schemas.microsoft.com/office/drawing/2014/chart" uri="{C3380CC4-5D6E-409C-BE32-E72D297353CC}">
              <c16:uniqueId val="{00000004-2E7B-4483-B7BB-B524AE51C2D5}"/>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313887448608438E-2"/>
          <c:y val="0.1155930227675032"/>
          <c:w val="0.85753488109792986"/>
          <c:h val="0.69709587395474493"/>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557-4183-80DD-895657880BA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5557-4183-80DD-895657880BA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'RISARALDA ENCUESTAS 2017'!$D$29:$D$30</c:f>
              <c:strCache>
                <c:ptCount val="2"/>
                <c:pt idx="0">
                  <c:v>Si</c:v>
                </c:pt>
                <c:pt idx="1">
                  <c:v>No</c:v>
                </c:pt>
              </c:strCache>
            </c:strRef>
          </c:cat>
          <c:val>
            <c:numRef>
              <c:f>'RISARALDA ENCUESTAS 2017'!$F$29:$F$30</c:f>
              <c:numCache>
                <c:formatCode>General</c:formatCode>
                <c:ptCount val="2"/>
                <c:pt idx="0">
                  <c:v>72</c:v>
                </c:pt>
                <c:pt idx="1">
                  <c:v>1</c:v>
                </c:pt>
              </c:numCache>
            </c:numRef>
          </c:val>
          <c:extLst>
            <c:ext xmlns:c16="http://schemas.microsoft.com/office/drawing/2014/chart" uri="{C3380CC4-5D6E-409C-BE32-E72D297353CC}">
              <c16:uniqueId val="{00000004-5557-4183-80DD-895657880BA4}"/>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042467940580456E-2"/>
          <c:y val="0.11495748660159993"/>
          <c:w val="0.91658498734530902"/>
          <c:h val="0.6832577364955129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8E89-497A-931D-33938CBAEE0A}"/>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8E89-497A-931D-33938CBAEE0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'RISARALDA ENCUESTAS 2017'!$D$31:$D$32</c:f>
              <c:strCache>
                <c:ptCount val="2"/>
                <c:pt idx="0">
                  <c:v>Si</c:v>
                </c:pt>
                <c:pt idx="1">
                  <c:v>No</c:v>
                </c:pt>
              </c:strCache>
            </c:strRef>
          </c:cat>
          <c:val>
            <c:numRef>
              <c:f>'RISARALDA ENCUESTAS 2017'!$F$31:$F$32</c:f>
              <c:numCache>
                <c:formatCode>General</c:formatCode>
                <c:ptCount val="2"/>
                <c:pt idx="0">
                  <c:v>71</c:v>
                </c:pt>
                <c:pt idx="1">
                  <c:v>2</c:v>
                </c:pt>
              </c:numCache>
            </c:numRef>
          </c:val>
          <c:extLst>
            <c:ext xmlns:c16="http://schemas.microsoft.com/office/drawing/2014/chart" uri="{C3380CC4-5D6E-409C-BE32-E72D297353CC}">
              <c16:uniqueId val="{00000004-8E89-497A-931D-33938CBAEE0A}"/>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3329492350041"/>
          <c:y val="0.10355987055016182"/>
          <c:w val="0.588310607515524"/>
          <c:h val="0.7786519888897383"/>
        </c:manualLayout>
      </c:layout>
      <c:barChart>
        <c:barDir val="bar"/>
        <c:grouping val="clustered"/>
        <c:varyColors val="0"/>
        <c:ser>
          <c:idx val="1"/>
          <c:order val="1"/>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'CUNDINAMARCA ENCUESTAS2017'!$D$6:$D$8</c:f>
              <c:strCache>
                <c:ptCount val="3"/>
                <c:pt idx="0">
                  <c:v>Bien Organizada</c:v>
                </c:pt>
                <c:pt idx="1">
                  <c:v>Regularmente organizada</c:v>
                </c:pt>
                <c:pt idx="2">
                  <c:v>Mal  organizada.</c:v>
                </c:pt>
              </c:strCache>
            </c:strRef>
          </c:cat>
          <c:val>
            <c:numRef>
              <c:f>'CUNDINAMARCA ENCUESTAS2017'!$F$6:$F$8</c:f>
              <c:numCache>
                <c:formatCode>General</c:formatCode>
                <c:ptCount val="3"/>
                <c:pt idx="0">
                  <c:v>110</c:v>
                </c:pt>
                <c:pt idx="1">
                  <c:v>18</c:v>
                </c:pt>
                <c:pt idx="2">
                  <c:v>2</c:v>
                </c:pt>
              </c:numCache>
            </c:numRef>
          </c:val>
          <c:extLst>
            <c:ext xmlns:c16="http://schemas.microsoft.com/office/drawing/2014/chart" uri="{C3380CC4-5D6E-409C-BE32-E72D297353CC}">
              <c16:uniqueId val="{00000000-F669-4BB6-A6CE-8339E8CB0110}"/>
            </c:ext>
          </c:extLst>
        </c:ser>
        <c:dLbls>
          <c:showLegendKey val="0"/>
          <c:showVal val="0"/>
          <c:showCatName val="0"/>
          <c:showSerName val="0"/>
          <c:showPercent val="0"/>
          <c:showBubbleSize val="0"/>
        </c:dLbls>
        <c:gapWidth val="182"/>
        <c:axId val="383931640"/>
        <c:axId val="383935576"/>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'CUNDINAMARCA ENCUESTAS2017'!$D$6:$D$8</c15:sqref>
                        </c15:formulaRef>
                      </c:ext>
                    </c:extLst>
                    <c:strCache>
                      <c:ptCount val="3"/>
                      <c:pt idx="0">
                        <c:v>Bien Organizada</c:v>
                      </c:pt>
                      <c:pt idx="1">
                        <c:v>Regularmente organizada</c:v>
                      </c:pt>
                      <c:pt idx="2">
                        <c:v>Mal  organizada.</c:v>
                      </c:pt>
                    </c:strCache>
                  </c:strRef>
                </c:cat>
                <c:val>
                  <c:numRef>
                    <c:extLst>
                      <c:ext uri="{02D57815-91ED-43cb-92C2-25804820EDAC}">
                        <c15:formulaRef>
                          <c15:sqref>'CUNDINAMARCA ENCUESTAS2017'!$E$6:$E$8</c15:sqref>
                        </c15:formulaRef>
                      </c:ext>
                    </c:extLst>
                    <c:numCache>
                      <c:formatCode>General</c:formatCode>
                      <c:ptCount val="3"/>
                    </c:numCache>
                  </c:numRef>
                </c:val>
                <c:extLst>
                  <c:ext xmlns:c16="http://schemas.microsoft.com/office/drawing/2014/chart" uri="{C3380CC4-5D6E-409C-BE32-E72D297353CC}">
                    <c16:uniqueId val="{00000001-F669-4BB6-A6CE-8339E8CB0110}"/>
                  </c:ext>
                </c:extLst>
              </c15:ser>
            </c15:filteredBarSeries>
          </c:ext>
        </c:extLst>
      </c:barChart>
      <c:catAx>
        <c:axId val="383931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3935576"/>
        <c:crosses val="autoZero"/>
        <c:auto val="1"/>
        <c:lblAlgn val="ctr"/>
        <c:lblOffset val="100"/>
        <c:noMultiLvlLbl val="0"/>
      </c:catAx>
      <c:valAx>
        <c:axId val="383935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3931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'CUNDINAMARCA ENCUESTAS2017'!$D$9:$D$11</c:f>
              <c:strCache>
                <c:ptCount val="3"/>
                <c:pt idx="0">
                  <c:v>Buena</c:v>
                </c:pt>
                <c:pt idx="1">
                  <c:v>Adecuada</c:v>
                </c:pt>
                <c:pt idx="2">
                  <c:v>Inadecuada</c:v>
                </c:pt>
              </c:strCache>
            </c:strRef>
          </c:cat>
          <c:val>
            <c:numRef>
              <c:f>'CUNDINAMARCA ENCUESTAS2017'!$F$9:$F$11</c:f>
              <c:numCache>
                <c:formatCode>General</c:formatCode>
                <c:ptCount val="3"/>
                <c:pt idx="0">
                  <c:v>115</c:v>
                </c:pt>
                <c:pt idx="1">
                  <c:v>14</c:v>
                </c:pt>
                <c:pt idx="2">
                  <c:v>1</c:v>
                </c:pt>
              </c:numCache>
            </c:numRef>
          </c:val>
          <c:extLst>
            <c:ext xmlns:c16="http://schemas.microsoft.com/office/drawing/2014/chart" uri="{C3380CC4-5D6E-409C-BE32-E72D297353CC}">
              <c16:uniqueId val="{00000000-1B60-4C7D-B1B3-C89D9AF1686E}"/>
            </c:ext>
          </c:extLst>
        </c:ser>
        <c:dLbls>
          <c:showLegendKey val="0"/>
          <c:showVal val="0"/>
          <c:showCatName val="0"/>
          <c:showSerName val="0"/>
          <c:showPercent val="0"/>
          <c:showBubbleSize val="0"/>
        </c:dLbls>
        <c:gapWidth val="219"/>
        <c:overlap val="-27"/>
        <c:axId val="383951320"/>
        <c:axId val="383951648"/>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'CUNDINAMARCA ENCUESTAS2017'!$D$9:$D$11</c15:sqref>
                        </c15:formulaRef>
                      </c:ext>
                    </c:extLst>
                    <c:strCache>
                      <c:ptCount val="3"/>
                      <c:pt idx="0">
                        <c:v>Buena</c:v>
                      </c:pt>
                      <c:pt idx="1">
                        <c:v>Adecuada</c:v>
                      </c:pt>
                      <c:pt idx="2">
                        <c:v>Inadecuada</c:v>
                      </c:pt>
                    </c:strCache>
                  </c:strRef>
                </c:cat>
                <c:val>
                  <c:numRef>
                    <c:extLst>
                      <c:ext uri="{02D57815-91ED-43cb-92C2-25804820EDAC}">
                        <c15:formulaRef>
                          <c15:sqref>'CUNDINAMARCA ENCUESTAS2017'!$E$9:$E$11</c15:sqref>
                        </c15:formulaRef>
                      </c:ext>
                    </c:extLst>
                    <c:numCache>
                      <c:formatCode>General</c:formatCode>
                      <c:ptCount val="3"/>
                    </c:numCache>
                  </c:numRef>
                </c:val>
                <c:extLst>
                  <c:ext xmlns:c16="http://schemas.microsoft.com/office/drawing/2014/chart" uri="{C3380CC4-5D6E-409C-BE32-E72D297353CC}">
                    <c16:uniqueId val="{00000001-1B60-4C7D-B1B3-C89D9AF1686E}"/>
                  </c:ext>
                </c:extLst>
              </c15:ser>
            </c15:filteredBarSeries>
          </c:ext>
        </c:extLst>
      </c:barChart>
      <c:catAx>
        <c:axId val="383951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3951648"/>
        <c:crosses val="autoZero"/>
        <c:auto val="1"/>
        <c:lblAlgn val="ctr"/>
        <c:lblOffset val="100"/>
        <c:noMultiLvlLbl val="0"/>
      </c:catAx>
      <c:valAx>
        <c:axId val="383951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3951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164"/>
        <c:overlap val="-22"/>
        <c:axId val="223881320"/>
        <c:axId val="223882888"/>
      </c:barChart>
      <c:catAx>
        <c:axId val="22388132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82888"/>
        <c:crosses val="autoZero"/>
        <c:auto val="1"/>
        <c:lblAlgn val="ctr"/>
        <c:lblOffset val="100"/>
        <c:noMultiLvlLbl val="0"/>
      </c:catAx>
      <c:valAx>
        <c:axId val="223882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81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spPr>
            <a:solidFill>
              <a:schemeClr val="accent6"/>
            </a:solidFill>
            <a:ln>
              <a:noFill/>
            </a:ln>
            <a:effectLst/>
          </c:spPr>
          <c:invertIfNegative val="0"/>
          <c:cat>
            <c:multiLvlStrRef>
              <c:f>'CUNDINAMARCA ENCUESTAS2017'!$C$12:$D$17</c:f>
              <c:multiLvlStrCache>
                <c:ptCount val="6"/>
                <c:lvl>
                  <c:pt idx="0">
                    <c:v>Por aviso público</c:v>
                  </c:pt>
                  <c:pt idx="1">
                    <c:v>Prensa, TV Radio </c:v>
                  </c:pt>
                  <c:pt idx="2">
                    <c:v>Comunidad</c:v>
                  </c:pt>
                  <c:pt idx="3">
                    <c:v>Boletín</c:v>
                  </c:pt>
                  <c:pt idx="4">
                    <c:v>Página Web</c:v>
                  </c:pt>
                  <c:pt idx="5">
                    <c:v>Invitación  directa</c:v>
                  </c:pt>
                </c:lvl>
                <c:lvl>
                  <c:pt idx="0">
                    <c:v>1</c:v>
                  </c:pt>
                  <c:pt idx="1">
                    <c:v>2</c:v>
                  </c:pt>
                  <c:pt idx="2">
                    <c:v>3</c:v>
                  </c:pt>
                  <c:pt idx="3">
                    <c:v>4</c:v>
                  </c:pt>
                  <c:pt idx="4">
                    <c:v>5</c:v>
                  </c:pt>
                  <c:pt idx="5">
                    <c:v>6</c:v>
                  </c:pt>
                </c:lvl>
              </c:multiLvlStrCache>
            </c:multiLvlStrRef>
          </c:cat>
          <c:val>
            <c:numRef>
              <c:f>'CUNDINAMARCA ENCUESTAS2017'!$F$12:$F$17</c:f>
              <c:numCache>
                <c:formatCode>General</c:formatCode>
                <c:ptCount val="6"/>
                <c:pt idx="0">
                  <c:v>9</c:v>
                </c:pt>
                <c:pt idx="1">
                  <c:v>2</c:v>
                </c:pt>
                <c:pt idx="2">
                  <c:v>3</c:v>
                </c:pt>
                <c:pt idx="3">
                  <c:v>1</c:v>
                </c:pt>
                <c:pt idx="4">
                  <c:v>4</c:v>
                </c:pt>
                <c:pt idx="5">
                  <c:v>109</c:v>
                </c:pt>
              </c:numCache>
            </c:numRef>
          </c:val>
          <c:extLst>
            <c:ext xmlns:c16="http://schemas.microsoft.com/office/drawing/2014/chart" uri="{C3380CC4-5D6E-409C-BE32-E72D297353CC}">
              <c16:uniqueId val="{00000000-FDC5-48DE-AE64-11D315A7EB35}"/>
            </c:ext>
          </c:extLst>
        </c:ser>
        <c:dLbls>
          <c:showLegendKey val="0"/>
          <c:showVal val="0"/>
          <c:showCatName val="0"/>
          <c:showSerName val="0"/>
          <c:showPercent val="0"/>
          <c:showBubbleSize val="0"/>
        </c:dLbls>
        <c:gapWidth val="182"/>
        <c:axId val="488637024"/>
        <c:axId val="488634728"/>
        <c:extLst>
          <c:ext xmlns:c15="http://schemas.microsoft.com/office/drawing/2012/chart" uri="{02D57815-91ED-43cb-92C2-25804820EDAC}">
            <c15:filteredBarSeries>
              <c15:ser>
                <c:idx val="0"/>
                <c:order val="0"/>
                <c:spPr>
                  <a:solidFill>
                    <a:schemeClr val="accent1"/>
                  </a:solidFill>
                  <a:ln>
                    <a:noFill/>
                  </a:ln>
                  <a:effectLst/>
                </c:spPr>
                <c:invertIfNegative val="0"/>
                <c:cat>
                  <c:multiLvlStrRef>
                    <c:extLst>
                      <c:ext uri="{02D57815-91ED-43cb-92C2-25804820EDAC}">
                        <c15:formulaRef>
                          <c15:sqref>'CUNDINAMARCA ENCUESTAS2017'!$C$12:$D$17</c15:sqref>
                        </c15:formulaRef>
                      </c:ext>
                    </c:extLst>
                    <c:multiLvlStrCache>
                      <c:ptCount val="6"/>
                      <c:lvl>
                        <c:pt idx="0">
                          <c:v>Por aviso público</c:v>
                        </c:pt>
                        <c:pt idx="1">
                          <c:v>Prensa, TV Radio </c:v>
                        </c:pt>
                        <c:pt idx="2">
                          <c:v>Comunidad</c:v>
                        </c:pt>
                        <c:pt idx="3">
                          <c:v>Boletín</c:v>
                        </c:pt>
                        <c:pt idx="4">
                          <c:v>Página Web</c:v>
                        </c:pt>
                        <c:pt idx="5">
                          <c:v>Invitación  directa</c:v>
                        </c:pt>
                      </c:lvl>
                      <c:lvl>
                        <c:pt idx="0">
                          <c:v>1</c:v>
                        </c:pt>
                        <c:pt idx="1">
                          <c:v>2</c:v>
                        </c:pt>
                        <c:pt idx="2">
                          <c:v>3</c:v>
                        </c:pt>
                        <c:pt idx="3">
                          <c:v>4</c:v>
                        </c:pt>
                        <c:pt idx="4">
                          <c:v>5</c:v>
                        </c:pt>
                        <c:pt idx="5">
                          <c:v>6</c:v>
                        </c:pt>
                      </c:lvl>
                    </c:multiLvlStrCache>
                  </c:multiLvlStrRef>
                </c:cat>
                <c:val>
                  <c:numRef>
                    <c:extLst>
                      <c:ext uri="{02D57815-91ED-43cb-92C2-25804820EDAC}">
                        <c15:formulaRef>
                          <c15:sqref>'CUNDINAMARCA ENCUESTAS2017'!$E$12:$E$17</c15:sqref>
                        </c15:formulaRef>
                      </c:ext>
                    </c:extLst>
                    <c:numCache>
                      <c:formatCode>General</c:formatCode>
                      <c:ptCount val="6"/>
                    </c:numCache>
                  </c:numRef>
                </c:val>
                <c:extLst>
                  <c:ext xmlns:c16="http://schemas.microsoft.com/office/drawing/2014/chart" uri="{C3380CC4-5D6E-409C-BE32-E72D297353CC}">
                    <c16:uniqueId val="{00000001-FDC5-48DE-AE64-11D315A7EB35}"/>
                  </c:ext>
                </c:extLst>
              </c15:ser>
            </c15:filteredBarSeries>
          </c:ext>
        </c:extLst>
      </c:barChart>
      <c:catAx>
        <c:axId val="488637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8634728"/>
        <c:crosses val="autoZero"/>
        <c:auto val="1"/>
        <c:lblAlgn val="ctr"/>
        <c:lblOffset val="100"/>
        <c:noMultiLvlLbl val="0"/>
      </c:catAx>
      <c:valAx>
        <c:axId val="488634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8637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22759960314176E-2"/>
          <c:y val="9.8434004474272932E-2"/>
          <c:w val="0.86707312778503143"/>
          <c:h val="0.69397523296165164"/>
        </c:manualLayout>
      </c:layout>
      <c:barChart>
        <c:barDir val="col"/>
        <c:grouping val="clustered"/>
        <c:varyColors val="0"/>
        <c:ser>
          <c:idx val="1"/>
          <c:order val="1"/>
          <c:spPr>
            <a:solidFill>
              <a:schemeClr val="accent6"/>
            </a:solidFill>
            <a:ln>
              <a:noFill/>
            </a:ln>
            <a:effectLst/>
          </c:spPr>
          <c:invertIfNegative val="0"/>
          <c:cat>
            <c:strRef>
              <c:f>'CUNDINAMARCA ENCUESTAS2017'!$D$18:$D$19</c:f>
              <c:strCache>
                <c:ptCount val="2"/>
                <c:pt idx="0">
                  <c:v>Clara</c:v>
                </c:pt>
                <c:pt idx="1">
                  <c:v>Confusa</c:v>
                </c:pt>
              </c:strCache>
            </c:strRef>
          </c:cat>
          <c:val>
            <c:numRef>
              <c:f>'CUNDINAMARCA ENCUESTAS2017'!$F$18:$F$19</c:f>
              <c:numCache>
                <c:formatCode>General</c:formatCode>
                <c:ptCount val="2"/>
                <c:pt idx="0">
                  <c:v>124</c:v>
                </c:pt>
                <c:pt idx="1">
                  <c:v>6</c:v>
                </c:pt>
              </c:numCache>
            </c:numRef>
          </c:val>
          <c:extLst>
            <c:ext xmlns:c16="http://schemas.microsoft.com/office/drawing/2014/chart" uri="{C3380CC4-5D6E-409C-BE32-E72D297353CC}">
              <c16:uniqueId val="{00000000-E0A4-4BD7-A00C-AB5F8BCB3281}"/>
            </c:ext>
          </c:extLst>
        </c:ser>
        <c:dLbls>
          <c:showLegendKey val="0"/>
          <c:showVal val="0"/>
          <c:showCatName val="0"/>
          <c:showSerName val="0"/>
          <c:showPercent val="0"/>
          <c:showBubbleSize val="0"/>
        </c:dLbls>
        <c:gapWidth val="219"/>
        <c:overlap val="-27"/>
        <c:axId val="383931312"/>
        <c:axId val="383928688"/>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'CUNDINAMARCA ENCUESTAS2017'!$D$18:$D$19</c15:sqref>
                        </c15:formulaRef>
                      </c:ext>
                    </c:extLst>
                    <c:strCache>
                      <c:ptCount val="2"/>
                      <c:pt idx="0">
                        <c:v>Clara</c:v>
                      </c:pt>
                      <c:pt idx="1">
                        <c:v>Confusa</c:v>
                      </c:pt>
                    </c:strCache>
                  </c:strRef>
                </c:cat>
                <c:val>
                  <c:numRef>
                    <c:extLst>
                      <c:ext uri="{02D57815-91ED-43cb-92C2-25804820EDAC}">
                        <c15:formulaRef>
                          <c15:sqref>'CUNDINAMARCA ENCUESTAS2017'!$E$18:$E$19</c15:sqref>
                        </c15:formulaRef>
                      </c:ext>
                    </c:extLst>
                    <c:numCache>
                      <c:formatCode>General</c:formatCode>
                      <c:ptCount val="2"/>
                    </c:numCache>
                  </c:numRef>
                </c:val>
                <c:extLst>
                  <c:ext xmlns:c16="http://schemas.microsoft.com/office/drawing/2014/chart" uri="{C3380CC4-5D6E-409C-BE32-E72D297353CC}">
                    <c16:uniqueId val="{00000001-E0A4-4BD7-A00C-AB5F8BCB3281}"/>
                  </c:ext>
                </c:extLst>
              </c15:ser>
            </c15:filteredBarSeries>
          </c:ext>
        </c:extLst>
      </c:barChart>
      <c:catAx>
        <c:axId val="38393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3928688"/>
        <c:crosses val="autoZero"/>
        <c:auto val="1"/>
        <c:lblAlgn val="ctr"/>
        <c:lblOffset val="100"/>
        <c:noMultiLvlLbl val="0"/>
      </c:catAx>
      <c:valAx>
        <c:axId val="383928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3931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spPr>
            <a:solidFill>
              <a:schemeClr val="accent6"/>
            </a:solidFill>
            <a:ln>
              <a:noFill/>
            </a:ln>
            <a:effectLst/>
          </c:spPr>
          <c:invertIfNegative val="0"/>
          <c:cat>
            <c:strRef>
              <c:f>'CUNDINAMARCA ENCUESTAS2017'!$D$20:$D$21</c:f>
              <c:strCache>
                <c:ptCount val="2"/>
                <c:pt idx="0">
                  <c:v>Igual </c:v>
                </c:pt>
                <c:pt idx="1">
                  <c:v>Desigual</c:v>
                </c:pt>
              </c:strCache>
            </c:strRef>
          </c:cat>
          <c:val>
            <c:numRef>
              <c:f>'CUNDINAMARCA ENCUESTAS2017'!$F$20:$F$21</c:f>
              <c:numCache>
                <c:formatCode>General</c:formatCode>
                <c:ptCount val="2"/>
                <c:pt idx="0">
                  <c:v>123</c:v>
                </c:pt>
                <c:pt idx="1">
                  <c:v>7</c:v>
                </c:pt>
              </c:numCache>
            </c:numRef>
          </c:val>
          <c:extLst>
            <c:ext xmlns:c16="http://schemas.microsoft.com/office/drawing/2014/chart" uri="{C3380CC4-5D6E-409C-BE32-E72D297353CC}">
              <c16:uniqueId val="{00000000-62A8-4E7A-8221-8D2D177606C4}"/>
            </c:ext>
          </c:extLst>
        </c:ser>
        <c:dLbls>
          <c:showLegendKey val="0"/>
          <c:showVal val="0"/>
          <c:showCatName val="0"/>
          <c:showSerName val="0"/>
          <c:showPercent val="0"/>
          <c:showBubbleSize val="0"/>
        </c:dLbls>
        <c:gapWidth val="182"/>
        <c:axId val="500840256"/>
        <c:axId val="500837960"/>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'CUNDINAMARCA ENCUESTAS2017'!$D$20:$D$21</c15:sqref>
                        </c15:formulaRef>
                      </c:ext>
                    </c:extLst>
                    <c:strCache>
                      <c:ptCount val="2"/>
                      <c:pt idx="0">
                        <c:v>Igual </c:v>
                      </c:pt>
                      <c:pt idx="1">
                        <c:v>Desigual</c:v>
                      </c:pt>
                    </c:strCache>
                  </c:strRef>
                </c:cat>
                <c:val>
                  <c:numRef>
                    <c:extLst>
                      <c:ext uri="{02D57815-91ED-43cb-92C2-25804820EDAC}">
                        <c15:formulaRef>
                          <c15:sqref>'CUNDINAMARCA ENCUESTAS2017'!$E$20:$E$21</c15:sqref>
                        </c15:formulaRef>
                      </c:ext>
                    </c:extLst>
                    <c:numCache>
                      <c:formatCode>General</c:formatCode>
                      <c:ptCount val="2"/>
                    </c:numCache>
                  </c:numRef>
                </c:val>
                <c:extLst>
                  <c:ext xmlns:c16="http://schemas.microsoft.com/office/drawing/2014/chart" uri="{C3380CC4-5D6E-409C-BE32-E72D297353CC}">
                    <c16:uniqueId val="{00000001-62A8-4E7A-8221-8D2D177606C4}"/>
                  </c:ext>
                </c:extLst>
              </c15:ser>
            </c15:filteredBarSeries>
          </c:ext>
        </c:extLst>
      </c:barChart>
      <c:catAx>
        <c:axId val="500840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0837960"/>
        <c:crosses val="autoZero"/>
        <c:auto val="1"/>
        <c:lblAlgn val="ctr"/>
        <c:lblOffset val="100"/>
        <c:noMultiLvlLbl val="0"/>
      </c:catAx>
      <c:valAx>
        <c:axId val="5008379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0840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spPr>
            <a:solidFill>
              <a:schemeClr val="accent6"/>
            </a:solidFill>
            <a:ln>
              <a:noFill/>
            </a:ln>
            <a:effectLst/>
          </c:spPr>
          <c:invertIfNegative val="0"/>
          <c:cat>
            <c:strRef>
              <c:f>'CUNDINAMARCA ENCUESTAS2017'!$D$22:$D$24</c:f>
              <c:strCache>
                <c:ptCount val="3"/>
                <c:pt idx="0">
                  <c:v>Buena</c:v>
                </c:pt>
                <c:pt idx="1">
                  <c:v>Adecuada</c:v>
                </c:pt>
                <c:pt idx="2">
                  <c:v>Inadecuada</c:v>
                </c:pt>
              </c:strCache>
            </c:strRef>
          </c:cat>
          <c:val>
            <c:numRef>
              <c:f>'CUNDINAMARCA ENCUESTAS2017'!$F$22:$F$24</c:f>
              <c:numCache>
                <c:formatCode>General</c:formatCode>
                <c:ptCount val="3"/>
                <c:pt idx="0">
                  <c:v>120</c:v>
                </c:pt>
                <c:pt idx="1">
                  <c:v>7</c:v>
                </c:pt>
                <c:pt idx="2">
                  <c:v>3</c:v>
                </c:pt>
              </c:numCache>
            </c:numRef>
          </c:val>
          <c:extLst>
            <c:ext xmlns:c16="http://schemas.microsoft.com/office/drawing/2014/chart" uri="{C3380CC4-5D6E-409C-BE32-E72D297353CC}">
              <c16:uniqueId val="{00000000-9C7E-41EC-81D9-37FF1193C9AE}"/>
            </c:ext>
          </c:extLst>
        </c:ser>
        <c:dLbls>
          <c:showLegendKey val="0"/>
          <c:showVal val="0"/>
          <c:showCatName val="0"/>
          <c:showSerName val="0"/>
          <c:showPercent val="0"/>
          <c:showBubbleSize val="0"/>
        </c:dLbls>
        <c:gapWidth val="219"/>
        <c:overlap val="-27"/>
        <c:axId val="488618000"/>
        <c:axId val="488607832"/>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'CUNDINAMARCA ENCUESTAS2017'!$D$22:$D$24</c15:sqref>
                        </c15:formulaRef>
                      </c:ext>
                    </c:extLst>
                    <c:strCache>
                      <c:ptCount val="3"/>
                      <c:pt idx="0">
                        <c:v>Buena</c:v>
                      </c:pt>
                      <c:pt idx="1">
                        <c:v>Adecuada</c:v>
                      </c:pt>
                      <c:pt idx="2">
                        <c:v>Inadecuada</c:v>
                      </c:pt>
                    </c:strCache>
                  </c:strRef>
                </c:cat>
                <c:val>
                  <c:numRef>
                    <c:extLst>
                      <c:ext uri="{02D57815-91ED-43cb-92C2-25804820EDAC}">
                        <c15:formulaRef>
                          <c15:sqref>'CUNDINAMARCA ENCUESTAS2017'!$E$22:$E$24</c15:sqref>
                        </c15:formulaRef>
                      </c:ext>
                    </c:extLst>
                    <c:numCache>
                      <c:formatCode>General</c:formatCode>
                      <c:ptCount val="3"/>
                    </c:numCache>
                  </c:numRef>
                </c:val>
                <c:extLst>
                  <c:ext xmlns:c16="http://schemas.microsoft.com/office/drawing/2014/chart" uri="{C3380CC4-5D6E-409C-BE32-E72D297353CC}">
                    <c16:uniqueId val="{00000001-9C7E-41EC-81D9-37FF1193C9AE}"/>
                  </c:ext>
                </c:extLst>
              </c15:ser>
            </c15:filteredBarSeries>
          </c:ext>
        </c:extLst>
      </c:barChart>
      <c:catAx>
        <c:axId val="48861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8607832"/>
        <c:crosses val="autoZero"/>
        <c:auto val="1"/>
        <c:lblAlgn val="ctr"/>
        <c:lblOffset val="100"/>
        <c:noMultiLvlLbl val="0"/>
      </c:catAx>
      <c:valAx>
        <c:axId val="4886078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8618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spPr>
            <a:solidFill>
              <a:schemeClr val="accent6"/>
            </a:solidFill>
            <a:ln>
              <a:noFill/>
            </a:ln>
            <a:effectLst/>
          </c:spPr>
          <c:invertIfNegative val="0"/>
          <c:cat>
            <c:strRef>
              <c:f>'CUNDINAMARCA ENCUESTAS2017'!$D$25:$D$26</c:f>
              <c:strCache>
                <c:ptCount val="2"/>
                <c:pt idx="0">
                  <c:v>Si</c:v>
                </c:pt>
                <c:pt idx="1">
                  <c:v>No</c:v>
                </c:pt>
              </c:strCache>
            </c:strRef>
          </c:cat>
          <c:val>
            <c:numRef>
              <c:f>'CUNDINAMARCA ENCUESTAS2017'!$F$25:$F$26</c:f>
              <c:numCache>
                <c:formatCode>General</c:formatCode>
                <c:ptCount val="2"/>
                <c:pt idx="0">
                  <c:v>123</c:v>
                </c:pt>
                <c:pt idx="1">
                  <c:v>7</c:v>
                </c:pt>
              </c:numCache>
            </c:numRef>
          </c:val>
          <c:extLst>
            <c:ext xmlns:c16="http://schemas.microsoft.com/office/drawing/2014/chart" uri="{C3380CC4-5D6E-409C-BE32-E72D297353CC}">
              <c16:uniqueId val="{00000000-09DF-4455-9488-DA9D283E4B46}"/>
            </c:ext>
          </c:extLst>
        </c:ser>
        <c:dLbls>
          <c:showLegendKey val="0"/>
          <c:showVal val="0"/>
          <c:showCatName val="0"/>
          <c:showSerName val="0"/>
          <c:showPercent val="0"/>
          <c:showBubbleSize val="0"/>
        </c:dLbls>
        <c:gapWidth val="219"/>
        <c:overlap val="-27"/>
        <c:axId val="485324232"/>
        <c:axId val="485325216"/>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'CUNDINAMARCA ENCUESTAS2017'!$D$25:$D$26</c15:sqref>
                        </c15:formulaRef>
                      </c:ext>
                    </c:extLst>
                    <c:strCache>
                      <c:ptCount val="2"/>
                      <c:pt idx="0">
                        <c:v>Si</c:v>
                      </c:pt>
                      <c:pt idx="1">
                        <c:v>No</c:v>
                      </c:pt>
                    </c:strCache>
                  </c:strRef>
                </c:cat>
                <c:val>
                  <c:numRef>
                    <c:extLst>
                      <c:ext uri="{02D57815-91ED-43cb-92C2-25804820EDAC}">
                        <c15:formulaRef>
                          <c15:sqref>'CUNDINAMARCA ENCUESTAS2017'!$E$25:$E$26</c15:sqref>
                        </c15:formulaRef>
                      </c:ext>
                    </c:extLst>
                    <c:numCache>
                      <c:formatCode>General</c:formatCode>
                      <c:ptCount val="2"/>
                    </c:numCache>
                  </c:numRef>
                </c:val>
                <c:extLst>
                  <c:ext xmlns:c16="http://schemas.microsoft.com/office/drawing/2014/chart" uri="{C3380CC4-5D6E-409C-BE32-E72D297353CC}">
                    <c16:uniqueId val="{00000001-09DF-4455-9488-DA9D283E4B46}"/>
                  </c:ext>
                </c:extLst>
              </c15:ser>
            </c15:filteredBarSeries>
          </c:ext>
        </c:extLst>
      </c:barChart>
      <c:catAx>
        <c:axId val="485324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5325216"/>
        <c:crosses val="autoZero"/>
        <c:auto val="1"/>
        <c:lblAlgn val="ctr"/>
        <c:lblOffset val="100"/>
        <c:noMultiLvlLbl val="0"/>
      </c:catAx>
      <c:valAx>
        <c:axId val="485325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5324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spPr>
            <a:solidFill>
              <a:schemeClr val="accent6"/>
            </a:solidFill>
            <a:ln>
              <a:noFill/>
            </a:ln>
            <a:effectLst/>
          </c:spPr>
          <c:invertIfNegative val="0"/>
          <c:cat>
            <c:strRef>
              <c:f>'CUNDINAMARCA ENCUESTAS2017'!$D$27:$D$28</c:f>
              <c:strCache>
                <c:ptCount val="2"/>
                <c:pt idx="0">
                  <c:v>Si</c:v>
                </c:pt>
                <c:pt idx="1">
                  <c:v>No</c:v>
                </c:pt>
              </c:strCache>
            </c:strRef>
          </c:cat>
          <c:val>
            <c:numRef>
              <c:f>'CUNDINAMARCA ENCUESTAS2017'!$F$27:$F$28</c:f>
              <c:numCache>
                <c:formatCode>General</c:formatCode>
                <c:ptCount val="2"/>
                <c:pt idx="0">
                  <c:v>121</c:v>
                </c:pt>
                <c:pt idx="1">
                  <c:v>9</c:v>
                </c:pt>
              </c:numCache>
            </c:numRef>
          </c:val>
          <c:extLst>
            <c:ext xmlns:c16="http://schemas.microsoft.com/office/drawing/2014/chart" uri="{C3380CC4-5D6E-409C-BE32-E72D297353CC}">
              <c16:uniqueId val="{00000000-8F0B-435B-8A34-EC8CB0322707}"/>
            </c:ext>
          </c:extLst>
        </c:ser>
        <c:dLbls>
          <c:showLegendKey val="0"/>
          <c:showVal val="0"/>
          <c:showCatName val="0"/>
          <c:showSerName val="0"/>
          <c:showPercent val="0"/>
          <c:showBubbleSize val="0"/>
        </c:dLbls>
        <c:gapWidth val="219"/>
        <c:overlap val="-27"/>
        <c:axId val="496466536"/>
        <c:axId val="496467848"/>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'CUNDINAMARCA ENCUESTAS2017'!$D$27:$D$28</c15:sqref>
                        </c15:formulaRef>
                      </c:ext>
                    </c:extLst>
                    <c:strCache>
                      <c:ptCount val="2"/>
                      <c:pt idx="0">
                        <c:v>Si</c:v>
                      </c:pt>
                      <c:pt idx="1">
                        <c:v>No</c:v>
                      </c:pt>
                    </c:strCache>
                  </c:strRef>
                </c:cat>
                <c:val>
                  <c:numRef>
                    <c:extLst>
                      <c:ext uri="{02D57815-91ED-43cb-92C2-25804820EDAC}">
                        <c15:formulaRef>
                          <c15:sqref>'CUNDINAMARCA ENCUESTAS2017'!$E$27:$E$28</c15:sqref>
                        </c15:formulaRef>
                      </c:ext>
                    </c:extLst>
                    <c:numCache>
                      <c:formatCode>General</c:formatCode>
                      <c:ptCount val="2"/>
                    </c:numCache>
                  </c:numRef>
                </c:val>
                <c:extLst>
                  <c:ext xmlns:c16="http://schemas.microsoft.com/office/drawing/2014/chart" uri="{C3380CC4-5D6E-409C-BE32-E72D297353CC}">
                    <c16:uniqueId val="{00000001-8F0B-435B-8A34-EC8CB0322707}"/>
                  </c:ext>
                </c:extLst>
              </c15:ser>
            </c15:filteredBarSeries>
          </c:ext>
        </c:extLst>
      </c:barChart>
      <c:catAx>
        <c:axId val="496466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6467848"/>
        <c:crosses val="autoZero"/>
        <c:auto val="1"/>
        <c:lblAlgn val="ctr"/>
        <c:lblOffset val="100"/>
        <c:noMultiLvlLbl val="0"/>
      </c:catAx>
      <c:valAx>
        <c:axId val="496467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6466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60036623661026"/>
          <c:y val="9.0535051833604593E-2"/>
          <c:w val="0.63265507436570423"/>
          <c:h val="0.71853277599559318"/>
        </c:manualLayout>
      </c:layout>
      <c:barChart>
        <c:barDir val="bar"/>
        <c:grouping val="clustered"/>
        <c:varyColors val="0"/>
        <c:ser>
          <c:idx val="1"/>
          <c:order val="1"/>
          <c:spPr>
            <a:solidFill>
              <a:schemeClr val="accent6"/>
            </a:solidFill>
            <a:ln>
              <a:noFill/>
            </a:ln>
            <a:effectLst/>
          </c:spPr>
          <c:invertIfNegative val="0"/>
          <c:cat>
            <c:strRef>
              <c:f>'CUNDINAMARCA ENCUESTAS2017'!$D$29:$D$30</c:f>
              <c:strCache>
                <c:ptCount val="2"/>
                <c:pt idx="0">
                  <c:v>Si</c:v>
                </c:pt>
                <c:pt idx="1">
                  <c:v>No</c:v>
                </c:pt>
              </c:strCache>
            </c:strRef>
          </c:cat>
          <c:val>
            <c:numRef>
              <c:f>'CUNDINAMARCA ENCUESTAS2017'!$F$29:$F$30</c:f>
              <c:numCache>
                <c:formatCode>General</c:formatCode>
                <c:ptCount val="2"/>
                <c:pt idx="0">
                  <c:v>127</c:v>
                </c:pt>
                <c:pt idx="1">
                  <c:v>3</c:v>
                </c:pt>
              </c:numCache>
            </c:numRef>
          </c:val>
          <c:extLst>
            <c:ext xmlns:c16="http://schemas.microsoft.com/office/drawing/2014/chart" uri="{C3380CC4-5D6E-409C-BE32-E72D297353CC}">
              <c16:uniqueId val="{00000000-551C-48CB-BA9E-81B329E511A6}"/>
            </c:ext>
          </c:extLst>
        </c:ser>
        <c:ser>
          <c:idx val="2"/>
          <c:order val="2"/>
          <c:tx>
            <c:v>98%</c:v>
          </c:tx>
          <c:spPr>
            <a:solidFill>
              <a:schemeClr val="accent3"/>
            </a:solidFill>
            <a:ln>
              <a:noFill/>
            </a:ln>
            <a:effectLst/>
          </c:spPr>
          <c:invertIfNegative val="0"/>
          <c:val>
            <c:numLit>
              <c:formatCode>General</c:formatCode>
              <c:ptCount val="1"/>
              <c:pt idx="0">
                <c:v>1</c:v>
              </c:pt>
            </c:numLit>
          </c:val>
          <c:extLst>
            <c:ext xmlns:c16="http://schemas.microsoft.com/office/drawing/2014/chart" uri="{C3380CC4-5D6E-409C-BE32-E72D297353CC}">
              <c16:uniqueId val="{00000001-551C-48CB-BA9E-81B329E511A6}"/>
            </c:ext>
          </c:extLst>
        </c:ser>
        <c:dLbls>
          <c:showLegendKey val="0"/>
          <c:showVal val="0"/>
          <c:showCatName val="0"/>
          <c:showSerName val="0"/>
          <c:showPercent val="0"/>
          <c:showBubbleSize val="0"/>
        </c:dLbls>
        <c:gapWidth val="182"/>
        <c:axId val="496469488"/>
        <c:axId val="496469816"/>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'CUNDINAMARCA ENCUESTAS2017'!$D$29:$D$30</c15:sqref>
                        </c15:formulaRef>
                      </c:ext>
                    </c:extLst>
                    <c:strCache>
                      <c:ptCount val="2"/>
                      <c:pt idx="0">
                        <c:v>Si</c:v>
                      </c:pt>
                      <c:pt idx="1">
                        <c:v>No</c:v>
                      </c:pt>
                    </c:strCache>
                  </c:strRef>
                </c:cat>
                <c:val>
                  <c:numRef>
                    <c:extLst>
                      <c:ext uri="{02D57815-91ED-43cb-92C2-25804820EDAC}">
                        <c15:formulaRef>
                          <c15:sqref>'CUNDINAMARCA ENCUESTAS2017'!$E$29:$E$30</c15:sqref>
                        </c15:formulaRef>
                      </c:ext>
                    </c:extLst>
                    <c:numCache>
                      <c:formatCode>General</c:formatCode>
                      <c:ptCount val="2"/>
                    </c:numCache>
                  </c:numRef>
                </c:val>
                <c:extLst>
                  <c:ext xmlns:c16="http://schemas.microsoft.com/office/drawing/2014/chart" uri="{C3380CC4-5D6E-409C-BE32-E72D297353CC}">
                    <c16:uniqueId val="{00000002-551C-48CB-BA9E-81B329E511A6}"/>
                  </c:ext>
                </c:extLst>
              </c15:ser>
            </c15:filteredBarSeries>
          </c:ext>
        </c:extLst>
      </c:barChart>
      <c:catAx>
        <c:axId val="496469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6469816"/>
        <c:crosses val="autoZero"/>
        <c:auto val="1"/>
        <c:lblAlgn val="ctr"/>
        <c:lblOffset val="100"/>
        <c:noMultiLvlLbl val="0"/>
      </c:catAx>
      <c:valAx>
        <c:axId val="4964698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6469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31069992267472"/>
          <c:y val="0.13763440860215054"/>
          <c:w val="0.81608004053465288"/>
          <c:h val="0.70582135297603932"/>
        </c:manualLayout>
      </c:layout>
      <c:barChart>
        <c:barDir val="bar"/>
        <c:grouping val="clustered"/>
        <c:varyColors val="0"/>
        <c:ser>
          <c:idx val="1"/>
          <c:order val="1"/>
          <c:spPr>
            <a:solidFill>
              <a:schemeClr val="accent6"/>
            </a:solidFill>
            <a:ln>
              <a:noFill/>
            </a:ln>
            <a:effectLst/>
          </c:spPr>
          <c:invertIfNegative val="0"/>
          <c:cat>
            <c:strRef>
              <c:f>'CUNDINAMARCA ENCUESTAS2017'!$D$31:$D$32</c:f>
              <c:strCache>
                <c:ptCount val="2"/>
                <c:pt idx="0">
                  <c:v>Si</c:v>
                </c:pt>
                <c:pt idx="1">
                  <c:v>No</c:v>
                </c:pt>
              </c:strCache>
            </c:strRef>
          </c:cat>
          <c:val>
            <c:numRef>
              <c:f>'CUNDINAMARCA ENCUESTAS2017'!$F$31:$F$32</c:f>
              <c:numCache>
                <c:formatCode>General</c:formatCode>
                <c:ptCount val="2"/>
                <c:pt idx="0">
                  <c:v>128</c:v>
                </c:pt>
                <c:pt idx="1">
                  <c:v>2</c:v>
                </c:pt>
              </c:numCache>
            </c:numRef>
          </c:val>
          <c:extLst>
            <c:ext xmlns:c16="http://schemas.microsoft.com/office/drawing/2014/chart" uri="{C3380CC4-5D6E-409C-BE32-E72D297353CC}">
              <c16:uniqueId val="{00000000-1D88-4692-8D8B-D6D5556AEDB2}"/>
            </c:ext>
          </c:extLst>
        </c:ser>
        <c:dLbls>
          <c:showLegendKey val="0"/>
          <c:showVal val="0"/>
          <c:showCatName val="0"/>
          <c:showSerName val="0"/>
          <c:showPercent val="0"/>
          <c:showBubbleSize val="0"/>
        </c:dLbls>
        <c:gapWidth val="182"/>
        <c:axId val="382987672"/>
        <c:axId val="382978816"/>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'CUNDINAMARCA ENCUESTAS2017'!$D$31:$D$32</c15:sqref>
                        </c15:formulaRef>
                      </c:ext>
                    </c:extLst>
                    <c:strCache>
                      <c:ptCount val="2"/>
                      <c:pt idx="0">
                        <c:v>Si</c:v>
                      </c:pt>
                      <c:pt idx="1">
                        <c:v>No</c:v>
                      </c:pt>
                    </c:strCache>
                  </c:strRef>
                </c:cat>
                <c:val>
                  <c:numRef>
                    <c:extLst>
                      <c:ext uri="{02D57815-91ED-43cb-92C2-25804820EDAC}">
                        <c15:formulaRef>
                          <c15:sqref>'CUNDINAMARCA ENCUESTAS2017'!$E$31:$E$32</c15:sqref>
                        </c15:formulaRef>
                      </c:ext>
                    </c:extLst>
                    <c:numCache>
                      <c:formatCode>General</c:formatCode>
                      <c:ptCount val="2"/>
                    </c:numCache>
                  </c:numRef>
                </c:val>
                <c:extLst>
                  <c:ext xmlns:c16="http://schemas.microsoft.com/office/drawing/2014/chart" uri="{C3380CC4-5D6E-409C-BE32-E72D297353CC}">
                    <c16:uniqueId val="{00000001-1D88-4692-8D8B-D6D5556AEDB2}"/>
                  </c:ext>
                </c:extLst>
              </c15:ser>
            </c15:filteredBarSeries>
          </c:ext>
        </c:extLst>
      </c:barChart>
      <c:catAx>
        <c:axId val="382987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2978816"/>
        <c:crosses val="autoZero"/>
        <c:auto val="1"/>
        <c:lblAlgn val="ctr"/>
        <c:lblOffset val="100"/>
        <c:noMultiLvlLbl val="0"/>
      </c:catAx>
      <c:valAx>
        <c:axId val="3829788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2987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81606109070098"/>
          <c:y val="0.11305078907762499"/>
          <c:w val="0.81539358846964971"/>
          <c:h val="0.51249153741607412"/>
        </c:manualLayout>
      </c:layout>
      <c:barChart>
        <c:barDir val="col"/>
        <c:grouping val="clustered"/>
        <c:varyColors val="0"/>
        <c:ser>
          <c:idx val="0"/>
          <c:order val="0"/>
          <c:spPr>
            <a:solidFill>
              <a:schemeClr val="accent1"/>
            </a:solidFill>
            <a:ln>
              <a:noFill/>
            </a:ln>
            <a:effectLst/>
          </c:spPr>
          <c:invertIfNegative val="0"/>
          <c:cat>
            <c:strRef>
              <c:f>'META ENCUESTAS 2017'!$D$6:$D$9</c:f>
              <c:strCache>
                <c:ptCount val="4"/>
                <c:pt idx="0">
                  <c:v>Bien Organizada</c:v>
                </c:pt>
                <c:pt idx="1">
                  <c:v>Regularmente organizada</c:v>
                </c:pt>
                <c:pt idx="2">
                  <c:v>Mal  organizada.</c:v>
                </c:pt>
                <c:pt idx="3">
                  <c:v>No respondió</c:v>
                </c:pt>
              </c:strCache>
            </c:strRef>
          </c:cat>
          <c:val>
            <c:numRef>
              <c:f>'META ENCUESTAS 2017'!$E$6:$E$9</c:f>
              <c:numCache>
                <c:formatCode>General</c:formatCode>
                <c:ptCount val="4"/>
              </c:numCache>
            </c:numRef>
          </c:val>
          <c:extLst>
            <c:ext xmlns:c16="http://schemas.microsoft.com/office/drawing/2014/chart" uri="{C3380CC4-5D6E-409C-BE32-E72D297353CC}">
              <c16:uniqueId val="{00000000-8A3E-488B-BCE9-C35E742C0E80}"/>
            </c:ext>
          </c:extLst>
        </c:ser>
        <c:ser>
          <c:idx val="1"/>
          <c:order val="1"/>
          <c:spPr>
            <a:solidFill>
              <a:schemeClr val="accent2"/>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2-8A3E-488B-BCE9-C35E742C0E80}"/>
              </c:ext>
            </c:extLst>
          </c:dPt>
          <c:dPt>
            <c:idx val="1"/>
            <c:invertIfNegative val="0"/>
            <c:bubble3D val="0"/>
            <c:spPr>
              <a:solidFill>
                <a:srgbClr val="92D050"/>
              </a:solidFill>
              <a:ln>
                <a:noFill/>
              </a:ln>
              <a:effectLst/>
            </c:spPr>
            <c:extLst>
              <c:ext xmlns:c16="http://schemas.microsoft.com/office/drawing/2014/chart" uri="{C3380CC4-5D6E-409C-BE32-E72D297353CC}">
                <c16:uniqueId val="{00000004-8A3E-488B-BCE9-C35E742C0E80}"/>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'META ENCUESTAS 2017'!$D$6:$D$9</c:f>
              <c:strCache>
                <c:ptCount val="4"/>
                <c:pt idx="0">
                  <c:v>Bien Organizada</c:v>
                </c:pt>
                <c:pt idx="1">
                  <c:v>Regularmente organizada</c:v>
                </c:pt>
                <c:pt idx="2">
                  <c:v>Mal  organizada.</c:v>
                </c:pt>
                <c:pt idx="3">
                  <c:v>No respondió</c:v>
                </c:pt>
              </c:strCache>
            </c:strRef>
          </c:cat>
          <c:val>
            <c:numRef>
              <c:f>'META ENCUESTAS 2017'!$F$6:$F$9</c:f>
              <c:numCache>
                <c:formatCode>0%</c:formatCode>
                <c:ptCount val="4"/>
                <c:pt idx="0">
                  <c:v>0.88</c:v>
                </c:pt>
                <c:pt idx="1">
                  <c:v>0.12</c:v>
                </c:pt>
                <c:pt idx="2" formatCode="General">
                  <c:v>0</c:v>
                </c:pt>
                <c:pt idx="3">
                  <c:v>0</c:v>
                </c:pt>
              </c:numCache>
            </c:numRef>
          </c:val>
          <c:extLst>
            <c:ext xmlns:c16="http://schemas.microsoft.com/office/drawing/2014/chart" uri="{C3380CC4-5D6E-409C-BE32-E72D297353CC}">
              <c16:uniqueId val="{00000005-8A3E-488B-BCE9-C35E742C0E80}"/>
            </c:ext>
          </c:extLst>
        </c:ser>
        <c:dLbls>
          <c:showLegendKey val="0"/>
          <c:showVal val="0"/>
          <c:showCatName val="0"/>
          <c:showSerName val="0"/>
          <c:showPercent val="0"/>
          <c:showBubbleSize val="0"/>
        </c:dLbls>
        <c:gapWidth val="219"/>
        <c:overlap val="-27"/>
        <c:axId val="395365400"/>
        <c:axId val="395363760"/>
      </c:barChart>
      <c:catAx>
        <c:axId val="395365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5363760"/>
        <c:crosses val="autoZero"/>
        <c:auto val="1"/>
        <c:lblAlgn val="ctr"/>
        <c:lblOffset val="100"/>
        <c:noMultiLvlLbl val="0"/>
      </c:catAx>
      <c:valAx>
        <c:axId val="395363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536540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'META ENCUESTAS 2017'!$D$10:$D$13</c:f>
              <c:strCache>
                <c:ptCount val="4"/>
                <c:pt idx="0">
                  <c:v>Buena</c:v>
                </c:pt>
                <c:pt idx="1">
                  <c:v>Adecuada</c:v>
                </c:pt>
                <c:pt idx="2">
                  <c:v>Inadecuada</c:v>
                </c:pt>
                <c:pt idx="3">
                  <c:v>No respondió</c:v>
                </c:pt>
              </c:strCache>
            </c:strRef>
          </c:cat>
          <c:val>
            <c:numRef>
              <c:f>'META ENCUESTAS 2017'!$E$10:$E$13</c:f>
              <c:numCache>
                <c:formatCode>General</c:formatCode>
                <c:ptCount val="4"/>
              </c:numCache>
            </c:numRef>
          </c:val>
          <c:extLst>
            <c:ext xmlns:c16="http://schemas.microsoft.com/office/drawing/2014/chart" uri="{C3380CC4-5D6E-409C-BE32-E72D297353CC}">
              <c16:uniqueId val="{00000000-98DA-4988-9826-728CA1B0C525}"/>
            </c:ext>
          </c:extLst>
        </c:ser>
        <c:ser>
          <c:idx val="1"/>
          <c:order val="1"/>
          <c:spPr>
            <a:solidFill>
              <a:schemeClr val="accent2"/>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2-98DA-4988-9826-728CA1B0C525}"/>
              </c:ext>
            </c:extLst>
          </c:dPt>
          <c:dPt>
            <c:idx val="1"/>
            <c:invertIfNegative val="0"/>
            <c:bubble3D val="0"/>
            <c:spPr>
              <a:solidFill>
                <a:srgbClr val="92D050"/>
              </a:solidFill>
              <a:ln>
                <a:noFill/>
              </a:ln>
              <a:effectLst/>
            </c:spPr>
            <c:extLst>
              <c:ext xmlns:c16="http://schemas.microsoft.com/office/drawing/2014/chart" uri="{C3380CC4-5D6E-409C-BE32-E72D297353CC}">
                <c16:uniqueId val="{00000004-98DA-4988-9826-728CA1B0C525}"/>
              </c:ext>
            </c:extLst>
          </c:dPt>
          <c:dPt>
            <c:idx val="2"/>
            <c:invertIfNegative val="0"/>
            <c:bubble3D val="0"/>
            <c:spPr>
              <a:solidFill>
                <a:srgbClr val="FF0000"/>
              </a:solidFill>
              <a:ln>
                <a:noFill/>
              </a:ln>
              <a:effectLst/>
            </c:spPr>
            <c:extLst>
              <c:ext xmlns:c16="http://schemas.microsoft.com/office/drawing/2014/chart" uri="{C3380CC4-5D6E-409C-BE32-E72D297353CC}">
                <c16:uniqueId val="{00000006-98DA-4988-9826-728CA1B0C525}"/>
              </c:ext>
            </c:extLst>
          </c:dPt>
          <c:dPt>
            <c:idx val="3"/>
            <c:invertIfNegative val="0"/>
            <c:bubble3D val="0"/>
            <c:spPr>
              <a:solidFill>
                <a:schemeClr val="bg1">
                  <a:lumMod val="65000"/>
                </a:schemeClr>
              </a:solidFill>
              <a:ln>
                <a:noFill/>
              </a:ln>
              <a:effectLst/>
            </c:spPr>
            <c:extLst>
              <c:ext xmlns:c16="http://schemas.microsoft.com/office/drawing/2014/chart" uri="{C3380CC4-5D6E-409C-BE32-E72D297353CC}">
                <c16:uniqueId val="{00000008-98DA-4988-9826-728CA1B0C52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'META ENCUESTAS 2017'!$D$10:$D$13</c:f>
              <c:strCache>
                <c:ptCount val="4"/>
                <c:pt idx="0">
                  <c:v>Buena</c:v>
                </c:pt>
                <c:pt idx="1">
                  <c:v>Adecuada</c:v>
                </c:pt>
                <c:pt idx="2">
                  <c:v>Inadecuada</c:v>
                </c:pt>
                <c:pt idx="3">
                  <c:v>No respondió</c:v>
                </c:pt>
              </c:strCache>
            </c:strRef>
          </c:cat>
          <c:val>
            <c:numRef>
              <c:f>'META ENCUESTAS 2017'!$F$10:$F$13</c:f>
              <c:numCache>
                <c:formatCode>0%</c:formatCode>
                <c:ptCount val="4"/>
                <c:pt idx="0">
                  <c:v>0.76</c:v>
                </c:pt>
                <c:pt idx="1">
                  <c:v>0.2</c:v>
                </c:pt>
                <c:pt idx="2">
                  <c:v>0.02</c:v>
                </c:pt>
                <c:pt idx="3">
                  <c:v>0.02</c:v>
                </c:pt>
              </c:numCache>
            </c:numRef>
          </c:val>
          <c:extLst>
            <c:ext xmlns:c16="http://schemas.microsoft.com/office/drawing/2014/chart" uri="{C3380CC4-5D6E-409C-BE32-E72D297353CC}">
              <c16:uniqueId val="{00000009-98DA-4988-9826-728CA1B0C525}"/>
            </c:ext>
          </c:extLst>
        </c:ser>
        <c:dLbls>
          <c:showLegendKey val="0"/>
          <c:showVal val="0"/>
          <c:showCatName val="0"/>
          <c:showSerName val="0"/>
          <c:showPercent val="0"/>
          <c:showBubbleSize val="0"/>
        </c:dLbls>
        <c:gapWidth val="219"/>
        <c:overlap val="-27"/>
        <c:axId val="393364288"/>
        <c:axId val="393367240"/>
      </c:barChart>
      <c:catAx>
        <c:axId val="393364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3367240"/>
        <c:crosses val="autoZero"/>
        <c:auto val="1"/>
        <c:lblAlgn val="ctr"/>
        <c:lblOffset val="100"/>
        <c:noMultiLvlLbl val="0"/>
      </c:catAx>
      <c:valAx>
        <c:axId val="393367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3364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164"/>
        <c:overlap val="-22"/>
        <c:axId val="223887984"/>
        <c:axId val="223887592"/>
      </c:barChart>
      <c:catAx>
        <c:axId val="2238879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87592"/>
        <c:crosses val="autoZero"/>
        <c:auto val="1"/>
        <c:lblAlgn val="ctr"/>
        <c:lblOffset val="100"/>
        <c:noMultiLvlLbl val="0"/>
      </c:catAx>
      <c:valAx>
        <c:axId val="223887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87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2326037667769E-2"/>
          <c:y val="0.13128209369096505"/>
          <c:w val="0.87159929292701499"/>
          <c:h val="0.46182537182852146"/>
        </c:manualLayout>
      </c:layout>
      <c:barChart>
        <c:barDir val="col"/>
        <c:grouping val="clustered"/>
        <c:varyColors val="0"/>
        <c:ser>
          <c:idx val="0"/>
          <c:order val="0"/>
          <c:spPr>
            <a:solidFill>
              <a:schemeClr val="accent1"/>
            </a:solidFill>
            <a:ln>
              <a:noFill/>
            </a:ln>
            <a:effectLst/>
          </c:spPr>
          <c:invertIfNegative val="0"/>
          <c:cat>
            <c:strRef>
              <c:f>'META ENCUESTAS 2017'!$D$14:$D$20</c:f>
              <c:strCache>
                <c:ptCount val="7"/>
                <c:pt idx="0">
                  <c:v>Por aviso público</c:v>
                </c:pt>
                <c:pt idx="1">
                  <c:v>Prensa, TV Radio </c:v>
                </c:pt>
                <c:pt idx="2">
                  <c:v>Comunidad</c:v>
                </c:pt>
                <c:pt idx="3">
                  <c:v>Boletín</c:v>
                </c:pt>
                <c:pt idx="4">
                  <c:v>Página Web</c:v>
                </c:pt>
                <c:pt idx="5">
                  <c:v>Invitación  directa</c:v>
                </c:pt>
                <c:pt idx="6">
                  <c:v>No respondió</c:v>
                </c:pt>
              </c:strCache>
            </c:strRef>
          </c:cat>
          <c:val>
            <c:numRef>
              <c:f>'META ENCUESTAS 2017'!$E$14:$E$20</c:f>
              <c:numCache>
                <c:formatCode>General</c:formatCode>
                <c:ptCount val="7"/>
              </c:numCache>
            </c:numRef>
          </c:val>
          <c:extLst>
            <c:ext xmlns:c16="http://schemas.microsoft.com/office/drawing/2014/chart" uri="{C3380CC4-5D6E-409C-BE32-E72D297353CC}">
              <c16:uniqueId val="{00000000-E330-4EF6-A88B-BC1082620915}"/>
            </c:ext>
          </c:extLst>
        </c:ser>
        <c:ser>
          <c:idx val="1"/>
          <c:order val="1"/>
          <c:spPr>
            <a:solidFill>
              <a:schemeClr val="accent2"/>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2-E330-4EF6-A88B-BC1082620915}"/>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4-E330-4EF6-A88B-BC1082620915}"/>
              </c:ext>
            </c:extLst>
          </c:dPt>
          <c:dPt>
            <c:idx val="5"/>
            <c:invertIfNegative val="0"/>
            <c:bubble3D val="0"/>
            <c:spPr>
              <a:solidFill>
                <a:schemeClr val="accent1">
                  <a:lumMod val="75000"/>
                </a:schemeClr>
              </a:solidFill>
              <a:ln>
                <a:noFill/>
              </a:ln>
              <a:effectLst/>
            </c:spPr>
            <c:extLst>
              <c:ext xmlns:c16="http://schemas.microsoft.com/office/drawing/2014/chart" uri="{C3380CC4-5D6E-409C-BE32-E72D297353CC}">
                <c16:uniqueId val="{00000006-E330-4EF6-A88B-BC108262091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'META ENCUESTAS 2017'!$D$14:$D$20</c:f>
              <c:strCache>
                <c:ptCount val="7"/>
                <c:pt idx="0">
                  <c:v>Por aviso público</c:v>
                </c:pt>
                <c:pt idx="1">
                  <c:v>Prensa, TV Radio </c:v>
                </c:pt>
                <c:pt idx="2">
                  <c:v>Comunidad</c:v>
                </c:pt>
                <c:pt idx="3">
                  <c:v>Boletín</c:v>
                </c:pt>
                <c:pt idx="4">
                  <c:v>Página Web</c:v>
                </c:pt>
                <c:pt idx="5">
                  <c:v>Invitación  directa</c:v>
                </c:pt>
                <c:pt idx="6">
                  <c:v>No respondió</c:v>
                </c:pt>
              </c:strCache>
            </c:strRef>
          </c:cat>
          <c:val>
            <c:numRef>
              <c:f>'META ENCUESTAS 2017'!$F$14:$F$20</c:f>
              <c:numCache>
                <c:formatCode>0%</c:formatCode>
                <c:ptCount val="7"/>
                <c:pt idx="0">
                  <c:v>0.14000000000000001</c:v>
                </c:pt>
                <c:pt idx="1">
                  <c:v>0</c:v>
                </c:pt>
                <c:pt idx="2">
                  <c:v>0.02</c:v>
                </c:pt>
                <c:pt idx="3">
                  <c:v>0.04</c:v>
                </c:pt>
                <c:pt idx="4">
                  <c:v>0.02</c:v>
                </c:pt>
                <c:pt idx="5">
                  <c:v>0.78</c:v>
                </c:pt>
                <c:pt idx="6">
                  <c:v>0</c:v>
                </c:pt>
              </c:numCache>
            </c:numRef>
          </c:val>
          <c:extLst>
            <c:ext xmlns:c16="http://schemas.microsoft.com/office/drawing/2014/chart" uri="{C3380CC4-5D6E-409C-BE32-E72D297353CC}">
              <c16:uniqueId val="{00000007-E330-4EF6-A88B-BC1082620915}"/>
            </c:ext>
          </c:extLst>
        </c:ser>
        <c:dLbls>
          <c:showLegendKey val="0"/>
          <c:showVal val="0"/>
          <c:showCatName val="0"/>
          <c:showSerName val="0"/>
          <c:showPercent val="0"/>
          <c:showBubbleSize val="0"/>
        </c:dLbls>
        <c:gapWidth val="219"/>
        <c:overlap val="-27"/>
        <c:axId val="393379048"/>
        <c:axId val="393387904"/>
      </c:barChart>
      <c:catAx>
        <c:axId val="393379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3387904"/>
        <c:crosses val="autoZero"/>
        <c:auto val="1"/>
        <c:lblAlgn val="ctr"/>
        <c:lblOffset val="100"/>
        <c:noMultiLvlLbl val="0"/>
      </c:catAx>
      <c:valAx>
        <c:axId val="393387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3379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17617796763576E-2"/>
          <c:y val="0.11827967003612737"/>
          <c:w val="0.87696684801132785"/>
          <c:h val="0.63227637988009477"/>
        </c:manualLayout>
      </c:layout>
      <c:barChart>
        <c:barDir val="col"/>
        <c:grouping val="clustered"/>
        <c:varyColors val="0"/>
        <c:ser>
          <c:idx val="0"/>
          <c:order val="0"/>
          <c:spPr>
            <a:solidFill>
              <a:schemeClr val="accent1"/>
            </a:solidFill>
            <a:ln>
              <a:noFill/>
            </a:ln>
            <a:effectLst/>
          </c:spPr>
          <c:invertIfNegative val="0"/>
          <c:cat>
            <c:strRef>
              <c:f>'META ENCUESTAS 2017'!$D$21:$D$23</c:f>
              <c:strCache>
                <c:ptCount val="3"/>
                <c:pt idx="0">
                  <c:v>Clara</c:v>
                </c:pt>
                <c:pt idx="1">
                  <c:v>Confusa</c:v>
                </c:pt>
                <c:pt idx="2">
                  <c:v>No respondió</c:v>
                </c:pt>
              </c:strCache>
            </c:strRef>
          </c:cat>
          <c:val>
            <c:numRef>
              <c:f>'META ENCUESTAS 2017'!$E$21:$E$23</c:f>
              <c:numCache>
                <c:formatCode>General</c:formatCode>
                <c:ptCount val="3"/>
              </c:numCache>
            </c:numRef>
          </c:val>
          <c:extLst>
            <c:ext xmlns:c16="http://schemas.microsoft.com/office/drawing/2014/chart" uri="{C3380CC4-5D6E-409C-BE32-E72D297353CC}">
              <c16:uniqueId val="{00000000-4A95-4978-B1A4-3BCAE74397CD}"/>
            </c:ext>
          </c:extLst>
        </c:ser>
        <c:ser>
          <c:idx val="1"/>
          <c:order val="1"/>
          <c:spPr>
            <a:solidFill>
              <a:schemeClr val="accent2"/>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2-4A95-4978-B1A4-3BCAE74397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'META ENCUESTAS 2017'!$D$21:$D$23</c:f>
              <c:strCache>
                <c:ptCount val="3"/>
                <c:pt idx="0">
                  <c:v>Clara</c:v>
                </c:pt>
                <c:pt idx="1">
                  <c:v>Confusa</c:v>
                </c:pt>
                <c:pt idx="2">
                  <c:v>No respondió</c:v>
                </c:pt>
              </c:strCache>
            </c:strRef>
          </c:cat>
          <c:val>
            <c:numRef>
              <c:f>'META ENCUESTAS 2017'!$F$21:$F$23</c:f>
              <c:numCache>
                <c:formatCode>0%</c:formatCode>
                <c:ptCount val="3"/>
                <c:pt idx="0">
                  <c:v>1</c:v>
                </c:pt>
                <c:pt idx="1">
                  <c:v>0</c:v>
                </c:pt>
                <c:pt idx="2">
                  <c:v>0</c:v>
                </c:pt>
              </c:numCache>
            </c:numRef>
          </c:val>
          <c:extLst>
            <c:ext xmlns:c16="http://schemas.microsoft.com/office/drawing/2014/chart" uri="{C3380CC4-5D6E-409C-BE32-E72D297353CC}">
              <c16:uniqueId val="{00000003-4A95-4978-B1A4-3BCAE74397CD}"/>
            </c:ext>
          </c:extLst>
        </c:ser>
        <c:dLbls>
          <c:showLegendKey val="0"/>
          <c:showVal val="0"/>
          <c:showCatName val="0"/>
          <c:showSerName val="0"/>
          <c:showPercent val="0"/>
          <c:showBubbleSize val="0"/>
        </c:dLbls>
        <c:gapWidth val="219"/>
        <c:overlap val="-27"/>
        <c:axId val="395357528"/>
        <c:axId val="395354248"/>
      </c:barChart>
      <c:catAx>
        <c:axId val="395357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5354248"/>
        <c:crosses val="autoZero"/>
        <c:auto val="1"/>
        <c:lblAlgn val="ctr"/>
        <c:lblOffset val="100"/>
        <c:noMultiLvlLbl val="0"/>
      </c:catAx>
      <c:valAx>
        <c:axId val="395354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5357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54925540108369E-2"/>
          <c:y val="0.17991963319871404"/>
          <c:w val="0.84898626075158667"/>
          <c:h val="0.56050430117210859"/>
        </c:manualLayout>
      </c:layout>
      <c:barChart>
        <c:barDir val="col"/>
        <c:grouping val="clustered"/>
        <c:varyColors val="0"/>
        <c:ser>
          <c:idx val="0"/>
          <c:order val="0"/>
          <c:spPr>
            <a:solidFill>
              <a:schemeClr val="accent1"/>
            </a:solidFill>
            <a:ln>
              <a:noFill/>
            </a:ln>
            <a:effectLst/>
          </c:spPr>
          <c:invertIfNegative val="0"/>
          <c:cat>
            <c:strRef>
              <c:f>'META ENCUESTAS 2017'!$D$24:$D$26</c:f>
              <c:strCache>
                <c:ptCount val="3"/>
                <c:pt idx="0">
                  <c:v>Igual </c:v>
                </c:pt>
                <c:pt idx="1">
                  <c:v>Desigual</c:v>
                </c:pt>
                <c:pt idx="2">
                  <c:v>No respondió</c:v>
                </c:pt>
              </c:strCache>
            </c:strRef>
          </c:cat>
          <c:val>
            <c:numRef>
              <c:f>'META ENCUESTAS 2017'!$E$24:$E$26</c:f>
              <c:numCache>
                <c:formatCode>General</c:formatCode>
                <c:ptCount val="3"/>
              </c:numCache>
            </c:numRef>
          </c:val>
          <c:extLst>
            <c:ext xmlns:c16="http://schemas.microsoft.com/office/drawing/2014/chart" uri="{C3380CC4-5D6E-409C-BE32-E72D297353CC}">
              <c16:uniqueId val="{00000000-B291-4E3C-9269-D327DDAECF42}"/>
            </c:ext>
          </c:extLst>
        </c:ser>
        <c:ser>
          <c:idx val="1"/>
          <c:order val="1"/>
          <c:spPr>
            <a:solidFill>
              <a:schemeClr val="accent2"/>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2-B291-4E3C-9269-D327DDAECF42}"/>
              </c:ext>
            </c:extLst>
          </c:dPt>
          <c:dPt>
            <c:idx val="2"/>
            <c:invertIfNegative val="0"/>
            <c:bubble3D val="0"/>
            <c:spPr>
              <a:solidFill>
                <a:schemeClr val="bg1">
                  <a:lumMod val="65000"/>
                </a:schemeClr>
              </a:solidFill>
              <a:ln>
                <a:noFill/>
              </a:ln>
              <a:effectLst/>
            </c:spPr>
            <c:extLst>
              <c:ext xmlns:c16="http://schemas.microsoft.com/office/drawing/2014/chart" uri="{C3380CC4-5D6E-409C-BE32-E72D297353CC}">
                <c16:uniqueId val="{00000004-B291-4E3C-9269-D327DDAECF4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'META ENCUESTAS 2017'!$D$24:$D$26</c:f>
              <c:strCache>
                <c:ptCount val="3"/>
                <c:pt idx="0">
                  <c:v>Igual </c:v>
                </c:pt>
                <c:pt idx="1">
                  <c:v>Desigual</c:v>
                </c:pt>
                <c:pt idx="2">
                  <c:v>No respondió</c:v>
                </c:pt>
              </c:strCache>
            </c:strRef>
          </c:cat>
          <c:val>
            <c:numRef>
              <c:f>'META ENCUESTAS 2017'!$F$24:$F$26</c:f>
              <c:numCache>
                <c:formatCode>0%</c:formatCode>
                <c:ptCount val="3"/>
                <c:pt idx="0">
                  <c:v>0.86</c:v>
                </c:pt>
                <c:pt idx="1">
                  <c:v>0</c:v>
                </c:pt>
                <c:pt idx="2">
                  <c:v>0.14000000000000001</c:v>
                </c:pt>
              </c:numCache>
            </c:numRef>
          </c:val>
          <c:extLst>
            <c:ext xmlns:c16="http://schemas.microsoft.com/office/drawing/2014/chart" uri="{C3380CC4-5D6E-409C-BE32-E72D297353CC}">
              <c16:uniqueId val="{00000005-B291-4E3C-9269-D327DDAECF42}"/>
            </c:ext>
          </c:extLst>
        </c:ser>
        <c:dLbls>
          <c:showLegendKey val="0"/>
          <c:showVal val="0"/>
          <c:showCatName val="0"/>
          <c:showSerName val="0"/>
          <c:showPercent val="0"/>
          <c:showBubbleSize val="0"/>
        </c:dLbls>
        <c:gapWidth val="219"/>
        <c:overlap val="-27"/>
        <c:axId val="489047072"/>
        <c:axId val="485064328"/>
      </c:barChart>
      <c:catAx>
        <c:axId val="489047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5064328"/>
        <c:crosses val="autoZero"/>
        <c:auto val="1"/>
        <c:lblAlgn val="ctr"/>
        <c:lblOffset val="100"/>
        <c:noMultiLvlLbl val="0"/>
      </c:catAx>
      <c:valAx>
        <c:axId val="485064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9047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13178362652475E-2"/>
          <c:y val="0.11391583438252235"/>
          <c:w val="0.85817340471905845"/>
          <c:h val="0.58386227681629299"/>
        </c:manualLayout>
      </c:layout>
      <c:barChart>
        <c:barDir val="col"/>
        <c:grouping val="clustered"/>
        <c:varyColors val="0"/>
        <c:ser>
          <c:idx val="0"/>
          <c:order val="0"/>
          <c:spPr>
            <a:solidFill>
              <a:schemeClr val="accent1"/>
            </a:solidFill>
            <a:ln>
              <a:noFill/>
            </a:ln>
            <a:effectLst/>
          </c:spPr>
          <c:invertIfNegative val="0"/>
          <c:cat>
            <c:strRef>
              <c:f>'META ENCUESTAS 2017'!$D$27:$D$30</c:f>
              <c:strCache>
                <c:ptCount val="4"/>
                <c:pt idx="0">
                  <c:v>Tenida en cuenta</c:v>
                </c:pt>
                <c:pt idx="1">
                  <c:v>No se tuvo en cuenta</c:v>
                </c:pt>
                <c:pt idx="2">
                  <c:v>Pasó desapercibida</c:v>
                </c:pt>
                <c:pt idx="3">
                  <c:v>No respondió</c:v>
                </c:pt>
              </c:strCache>
            </c:strRef>
          </c:cat>
          <c:val>
            <c:numRef>
              <c:f>'META ENCUESTAS 2017'!$E$27:$E$30</c:f>
              <c:numCache>
                <c:formatCode>General</c:formatCode>
                <c:ptCount val="4"/>
              </c:numCache>
            </c:numRef>
          </c:val>
          <c:extLst>
            <c:ext xmlns:c16="http://schemas.microsoft.com/office/drawing/2014/chart" uri="{C3380CC4-5D6E-409C-BE32-E72D297353CC}">
              <c16:uniqueId val="{00000000-91D6-4B5C-AC26-EC3B2A3A787B}"/>
            </c:ext>
          </c:extLst>
        </c:ser>
        <c:ser>
          <c:idx val="1"/>
          <c:order val="1"/>
          <c:spPr>
            <a:solidFill>
              <a:schemeClr val="accent2"/>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2-91D6-4B5C-AC26-EC3B2A3A787B}"/>
              </c:ext>
            </c:extLst>
          </c:dPt>
          <c:dPt>
            <c:idx val="3"/>
            <c:invertIfNegative val="0"/>
            <c:bubble3D val="0"/>
            <c:spPr>
              <a:solidFill>
                <a:schemeClr val="bg1">
                  <a:lumMod val="65000"/>
                </a:schemeClr>
              </a:solidFill>
              <a:ln>
                <a:noFill/>
              </a:ln>
              <a:effectLst/>
            </c:spPr>
            <c:extLst>
              <c:ext xmlns:c16="http://schemas.microsoft.com/office/drawing/2014/chart" uri="{C3380CC4-5D6E-409C-BE32-E72D297353CC}">
                <c16:uniqueId val="{00000004-91D6-4B5C-AC26-EC3B2A3A787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'META ENCUESTAS 2017'!$D$27:$D$30</c:f>
              <c:strCache>
                <c:ptCount val="4"/>
                <c:pt idx="0">
                  <c:v>Tenida en cuenta</c:v>
                </c:pt>
                <c:pt idx="1">
                  <c:v>No se tuvo en cuenta</c:v>
                </c:pt>
                <c:pt idx="2">
                  <c:v>Pasó desapercibida</c:v>
                </c:pt>
                <c:pt idx="3">
                  <c:v>No respondió</c:v>
                </c:pt>
              </c:strCache>
            </c:strRef>
          </c:cat>
          <c:val>
            <c:numRef>
              <c:f>'META ENCUESTAS 2017'!$F$27:$F$30</c:f>
              <c:numCache>
                <c:formatCode>0%</c:formatCode>
                <c:ptCount val="4"/>
                <c:pt idx="0">
                  <c:v>0.94</c:v>
                </c:pt>
                <c:pt idx="1">
                  <c:v>0</c:v>
                </c:pt>
                <c:pt idx="2">
                  <c:v>0.02</c:v>
                </c:pt>
                <c:pt idx="3">
                  <c:v>0.04</c:v>
                </c:pt>
              </c:numCache>
            </c:numRef>
          </c:val>
          <c:extLst>
            <c:ext xmlns:c16="http://schemas.microsoft.com/office/drawing/2014/chart" uri="{C3380CC4-5D6E-409C-BE32-E72D297353CC}">
              <c16:uniqueId val="{00000005-91D6-4B5C-AC26-EC3B2A3A787B}"/>
            </c:ext>
          </c:extLst>
        </c:ser>
        <c:dLbls>
          <c:showLegendKey val="0"/>
          <c:showVal val="0"/>
          <c:showCatName val="0"/>
          <c:showSerName val="0"/>
          <c:showPercent val="0"/>
          <c:showBubbleSize val="0"/>
        </c:dLbls>
        <c:gapWidth val="219"/>
        <c:overlap val="-27"/>
        <c:axId val="487835440"/>
        <c:axId val="487838392"/>
      </c:barChart>
      <c:catAx>
        <c:axId val="48783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7838392"/>
        <c:crosses val="autoZero"/>
        <c:auto val="1"/>
        <c:lblAlgn val="ctr"/>
        <c:lblOffset val="100"/>
        <c:noMultiLvlLbl val="0"/>
      </c:catAx>
      <c:valAx>
        <c:axId val="487838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7835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'META ENCUESTAS 2017'!$D$31:$D$33</c:f>
              <c:strCache>
                <c:ptCount val="3"/>
                <c:pt idx="0">
                  <c:v>Si</c:v>
                </c:pt>
                <c:pt idx="1">
                  <c:v>No</c:v>
                </c:pt>
                <c:pt idx="2">
                  <c:v>No respondió</c:v>
                </c:pt>
              </c:strCache>
            </c:strRef>
          </c:cat>
          <c:val>
            <c:numRef>
              <c:f>'META ENCUESTAS 2017'!$E$31:$E$33</c:f>
              <c:numCache>
                <c:formatCode>General</c:formatCode>
                <c:ptCount val="3"/>
              </c:numCache>
            </c:numRef>
          </c:val>
          <c:extLst>
            <c:ext xmlns:c16="http://schemas.microsoft.com/office/drawing/2014/chart" uri="{C3380CC4-5D6E-409C-BE32-E72D297353CC}">
              <c16:uniqueId val="{00000000-8026-4F32-873E-C7FE99D43D35}"/>
            </c:ext>
          </c:extLst>
        </c:ser>
        <c:ser>
          <c:idx val="1"/>
          <c:order val="1"/>
          <c:spPr>
            <a:solidFill>
              <a:schemeClr val="accent2"/>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2-8026-4F32-873E-C7FE99D43D35}"/>
              </c:ext>
            </c:extLst>
          </c:dPt>
          <c:dPt>
            <c:idx val="2"/>
            <c:invertIfNegative val="0"/>
            <c:bubble3D val="0"/>
            <c:spPr>
              <a:solidFill>
                <a:schemeClr val="bg1">
                  <a:lumMod val="65000"/>
                </a:schemeClr>
              </a:solidFill>
              <a:ln>
                <a:noFill/>
              </a:ln>
              <a:effectLst/>
            </c:spPr>
            <c:extLst>
              <c:ext xmlns:c16="http://schemas.microsoft.com/office/drawing/2014/chart" uri="{C3380CC4-5D6E-409C-BE32-E72D297353CC}">
                <c16:uniqueId val="{00000004-8026-4F32-873E-C7FE99D43D3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'META ENCUESTAS 2017'!$D$31:$D$33</c:f>
              <c:strCache>
                <c:ptCount val="3"/>
                <c:pt idx="0">
                  <c:v>Si</c:v>
                </c:pt>
                <c:pt idx="1">
                  <c:v>No</c:v>
                </c:pt>
                <c:pt idx="2">
                  <c:v>No respondió</c:v>
                </c:pt>
              </c:strCache>
            </c:strRef>
          </c:cat>
          <c:val>
            <c:numRef>
              <c:f>'META ENCUESTAS 2017'!$F$31:$F$33</c:f>
              <c:numCache>
                <c:formatCode>0%</c:formatCode>
                <c:ptCount val="3"/>
                <c:pt idx="0">
                  <c:v>0.96</c:v>
                </c:pt>
                <c:pt idx="1">
                  <c:v>0.02</c:v>
                </c:pt>
                <c:pt idx="2">
                  <c:v>0.02</c:v>
                </c:pt>
              </c:numCache>
            </c:numRef>
          </c:val>
          <c:extLst>
            <c:ext xmlns:c16="http://schemas.microsoft.com/office/drawing/2014/chart" uri="{C3380CC4-5D6E-409C-BE32-E72D297353CC}">
              <c16:uniqueId val="{00000005-8026-4F32-873E-C7FE99D43D35}"/>
            </c:ext>
          </c:extLst>
        </c:ser>
        <c:dLbls>
          <c:showLegendKey val="0"/>
          <c:showVal val="0"/>
          <c:showCatName val="0"/>
          <c:showSerName val="0"/>
          <c:showPercent val="0"/>
          <c:showBubbleSize val="0"/>
        </c:dLbls>
        <c:gapWidth val="219"/>
        <c:overlap val="-27"/>
        <c:axId val="486936984"/>
        <c:axId val="398386280"/>
      </c:barChart>
      <c:catAx>
        <c:axId val="486936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8386280"/>
        <c:crosses val="autoZero"/>
        <c:auto val="1"/>
        <c:lblAlgn val="ctr"/>
        <c:lblOffset val="100"/>
        <c:noMultiLvlLbl val="0"/>
      </c:catAx>
      <c:valAx>
        <c:axId val="3983862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6936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54875589023203"/>
          <c:y val="7.9852789341649716E-2"/>
          <c:w val="0.84267016330311806"/>
          <c:h val="0.7240716404842884"/>
        </c:manualLayout>
      </c:layout>
      <c:barChart>
        <c:barDir val="col"/>
        <c:grouping val="clustered"/>
        <c:varyColors val="0"/>
        <c:ser>
          <c:idx val="0"/>
          <c:order val="0"/>
          <c:spPr>
            <a:solidFill>
              <a:schemeClr val="accent1"/>
            </a:solidFill>
            <a:ln>
              <a:noFill/>
            </a:ln>
            <a:effectLst/>
          </c:spPr>
          <c:invertIfNegative val="0"/>
          <c:cat>
            <c:strRef>
              <c:f>'META ENCUESTAS 2017'!$D$34:$D$36</c:f>
              <c:strCache>
                <c:ptCount val="3"/>
                <c:pt idx="0">
                  <c:v>Si</c:v>
                </c:pt>
                <c:pt idx="1">
                  <c:v>No</c:v>
                </c:pt>
                <c:pt idx="2">
                  <c:v>No respondió</c:v>
                </c:pt>
              </c:strCache>
            </c:strRef>
          </c:cat>
          <c:val>
            <c:numRef>
              <c:f>'META ENCUESTAS 2017'!$E$34:$E$36</c:f>
              <c:numCache>
                <c:formatCode>General</c:formatCode>
                <c:ptCount val="3"/>
              </c:numCache>
            </c:numRef>
          </c:val>
          <c:extLst>
            <c:ext xmlns:c16="http://schemas.microsoft.com/office/drawing/2014/chart" uri="{C3380CC4-5D6E-409C-BE32-E72D297353CC}">
              <c16:uniqueId val="{00000000-0545-4C3F-8925-0B08960DDC39}"/>
            </c:ext>
          </c:extLst>
        </c:ser>
        <c:ser>
          <c:idx val="1"/>
          <c:order val="1"/>
          <c:spPr>
            <a:solidFill>
              <a:schemeClr val="accent2"/>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2-0545-4C3F-8925-0B08960DDC3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'META ENCUESTAS 2017'!$D$34:$D$36</c:f>
              <c:strCache>
                <c:ptCount val="3"/>
                <c:pt idx="0">
                  <c:v>Si</c:v>
                </c:pt>
                <c:pt idx="1">
                  <c:v>No</c:v>
                </c:pt>
                <c:pt idx="2">
                  <c:v>No respondió</c:v>
                </c:pt>
              </c:strCache>
            </c:strRef>
          </c:cat>
          <c:val>
            <c:numRef>
              <c:f>'META ENCUESTAS 2017'!$F$34:$F$36</c:f>
              <c:numCache>
                <c:formatCode>0%</c:formatCode>
                <c:ptCount val="3"/>
                <c:pt idx="0">
                  <c:v>0.98</c:v>
                </c:pt>
                <c:pt idx="1">
                  <c:v>0.02</c:v>
                </c:pt>
                <c:pt idx="2">
                  <c:v>0</c:v>
                </c:pt>
              </c:numCache>
            </c:numRef>
          </c:val>
          <c:extLst>
            <c:ext xmlns:c16="http://schemas.microsoft.com/office/drawing/2014/chart" uri="{C3380CC4-5D6E-409C-BE32-E72D297353CC}">
              <c16:uniqueId val="{00000003-0545-4C3F-8925-0B08960DDC39}"/>
            </c:ext>
          </c:extLst>
        </c:ser>
        <c:dLbls>
          <c:showLegendKey val="0"/>
          <c:showVal val="0"/>
          <c:showCatName val="0"/>
          <c:showSerName val="0"/>
          <c:showPercent val="0"/>
          <c:showBubbleSize val="0"/>
        </c:dLbls>
        <c:gapWidth val="219"/>
        <c:overlap val="-27"/>
        <c:axId val="492267200"/>
        <c:axId val="492267528"/>
      </c:barChart>
      <c:catAx>
        <c:axId val="49226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2267528"/>
        <c:crosses val="autoZero"/>
        <c:auto val="1"/>
        <c:lblAlgn val="ctr"/>
        <c:lblOffset val="100"/>
        <c:noMultiLvlLbl val="0"/>
      </c:catAx>
      <c:valAx>
        <c:axId val="492267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226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1681232738345E-2"/>
          <c:y val="6.5306150433831672E-2"/>
          <c:w val="0.85977291894730223"/>
          <c:h val="0.68219558934944102"/>
        </c:manualLayout>
      </c:layout>
      <c:barChart>
        <c:barDir val="col"/>
        <c:grouping val="clustered"/>
        <c:varyColors val="0"/>
        <c:ser>
          <c:idx val="0"/>
          <c:order val="0"/>
          <c:spPr>
            <a:solidFill>
              <a:schemeClr val="accent1"/>
            </a:solidFill>
            <a:ln>
              <a:noFill/>
            </a:ln>
            <a:effectLst/>
          </c:spPr>
          <c:invertIfNegative val="0"/>
          <c:cat>
            <c:strRef>
              <c:f>'META ENCUESTAS 2017'!$D$37:$D$39</c:f>
              <c:strCache>
                <c:ptCount val="3"/>
                <c:pt idx="0">
                  <c:v>Si</c:v>
                </c:pt>
                <c:pt idx="1">
                  <c:v>No</c:v>
                </c:pt>
                <c:pt idx="2">
                  <c:v>No respondió</c:v>
                </c:pt>
              </c:strCache>
            </c:strRef>
          </c:cat>
          <c:val>
            <c:numRef>
              <c:f>'META ENCUESTAS 2017'!$E$37:$E$39</c:f>
              <c:numCache>
                <c:formatCode>General</c:formatCode>
                <c:ptCount val="3"/>
              </c:numCache>
            </c:numRef>
          </c:val>
          <c:extLst>
            <c:ext xmlns:c16="http://schemas.microsoft.com/office/drawing/2014/chart" uri="{C3380CC4-5D6E-409C-BE32-E72D297353CC}">
              <c16:uniqueId val="{00000000-F468-468D-97FD-F9A65D2FCB2B}"/>
            </c:ext>
          </c:extLst>
        </c:ser>
        <c:ser>
          <c:idx val="1"/>
          <c:order val="1"/>
          <c:spPr>
            <a:solidFill>
              <a:schemeClr val="accent2"/>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2-F468-468D-97FD-F9A65D2FCB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'META ENCUESTAS 2017'!$D$37:$D$39</c:f>
              <c:strCache>
                <c:ptCount val="3"/>
                <c:pt idx="0">
                  <c:v>Si</c:v>
                </c:pt>
                <c:pt idx="1">
                  <c:v>No</c:v>
                </c:pt>
                <c:pt idx="2">
                  <c:v>No respondió</c:v>
                </c:pt>
              </c:strCache>
            </c:strRef>
          </c:cat>
          <c:val>
            <c:numRef>
              <c:f>'META ENCUESTAS 2017'!$F$37:$F$39</c:f>
              <c:numCache>
                <c:formatCode>0%</c:formatCode>
                <c:ptCount val="3"/>
                <c:pt idx="0">
                  <c:v>0.98</c:v>
                </c:pt>
                <c:pt idx="1">
                  <c:v>0.02</c:v>
                </c:pt>
                <c:pt idx="2">
                  <c:v>0</c:v>
                </c:pt>
              </c:numCache>
            </c:numRef>
          </c:val>
          <c:extLst>
            <c:ext xmlns:c16="http://schemas.microsoft.com/office/drawing/2014/chart" uri="{C3380CC4-5D6E-409C-BE32-E72D297353CC}">
              <c16:uniqueId val="{00000003-F468-468D-97FD-F9A65D2FCB2B}"/>
            </c:ext>
          </c:extLst>
        </c:ser>
        <c:dLbls>
          <c:showLegendKey val="0"/>
          <c:showVal val="0"/>
          <c:showCatName val="0"/>
          <c:showSerName val="0"/>
          <c:showPercent val="0"/>
          <c:showBubbleSize val="0"/>
        </c:dLbls>
        <c:gapWidth val="219"/>
        <c:overlap val="-27"/>
        <c:axId val="482808120"/>
        <c:axId val="482807464"/>
      </c:barChart>
      <c:catAx>
        <c:axId val="482808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2807464"/>
        <c:crosses val="autoZero"/>
        <c:auto val="1"/>
        <c:lblAlgn val="ctr"/>
        <c:lblOffset val="100"/>
        <c:noMultiLvlLbl val="0"/>
      </c:catAx>
      <c:valAx>
        <c:axId val="482807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2808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8.4185145190159918E-2"/>
          <c:w val="0.90286351706036749"/>
          <c:h val="0.72587847977265296"/>
        </c:manualLayout>
      </c:layout>
      <c:barChart>
        <c:barDir val="col"/>
        <c:grouping val="clustered"/>
        <c:varyColors val="0"/>
        <c:ser>
          <c:idx val="0"/>
          <c:order val="0"/>
          <c:spPr>
            <a:solidFill>
              <a:schemeClr val="accent1"/>
            </a:solidFill>
            <a:ln>
              <a:noFill/>
            </a:ln>
            <a:effectLst/>
          </c:spPr>
          <c:invertIfNegative val="0"/>
          <c:cat>
            <c:strRef>
              <c:f>'META ENCUESTAS 2017'!$D$40:$D$42</c:f>
              <c:strCache>
                <c:ptCount val="3"/>
                <c:pt idx="0">
                  <c:v>Si</c:v>
                </c:pt>
                <c:pt idx="1">
                  <c:v>No</c:v>
                </c:pt>
                <c:pt idx="2">
                  <c:v>No respondió</c:v>
                </c:pt>
              </c:strCache>
            </c:strRef>
          </c:cat>
          <c:val>
            <c:numRef>
              <c:f>'META ENCUESTAS 2017'!$E$40:$E$42</c:f>
              <c:numCache>
                <c:formatCode>General</c:formatCode>
                <c:ptCount val="3"/>
              </c:numCache>
            </c:numRef>
          </c:val>
          <c:extLst>
            <c:ext xmlns:c16="http://schemas.microsoft.com/office/drawing/2014/chart" uri="{C3380CC4-5D6E-409C-BE32-E72D297353CC}">
              <c16:uniqueId val="{00000000-F2DE-48EF-8375-2E74D7D8E4C8}"/>
            </c:ext>
          </c:extLst>
        </c:ser>
        <c:ser>
          <c:idx val="1"/>
          <c:order val="1"/>
          <c:spPr>
            <a:solidFill>
              <a:schemeClr val="accent2"/>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2-F2DE-48EF-8375-2E74D7D8E4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'META ENCUESTAS 2017'!$D$40:$D$42</c:f>
              <c:strCache>
                <c:ptCount val="3"/>
                <c:pt idx="0">
                  <c:v>Si</c:v>
                </c:pt>
                <c:pt idx="1">
                  <c:v>No</c:v>
                </c:pt>
                <c:pt idx="2">
                  <c:v>No respondió</c:v>
                </c:pt>
              </c:strCache>
            </c:strRef>
          </c:cat>
          <c:val>
            <c:numRef>
              <c:f>'META ENCUESTAS 2017'!$F$40:$F$42</c:f>
              <c:numCache>
                <c:formatCode>0%</c:formatCode>
                <c:ptCount val="3"/>
                <c:pt idx="0">
                  <c:v>0.98</c:v>
                </c:pt>
                <c:pt idx="1">
                  <c:v>0.02</c:v>
                </c:pt>
                <c:pt idx="2">
                  <c:v>0</c:v>
                </c:pt>
              </c:numCache>
            </c:numRef>
          </c:val>
          <c:extLst>
            <c:ext xmlns:c16="http://schemas.microsoft.com/office/drawing/2014/chart" uri="{C3380CC4-5D6E-409C-BE32-E72D297353CC}">
              <c16:uniqueId val="{00000003-F2DE-48EF-8375-2E74D7D8E4C8}"/>
            </c:ext>
          </c:extLst>
        </c:ser>
        <c:dLbls>
          <c:showLegendKey val="0"/>
          <c:showVal val="0"/>
          <c:showCatName val="0"/>
          <c:showSerName val="0"/>
          <c:showPercent val="0"/>
          <c:showBubbleSize val="0"/>
        </c:dLbls>
        <c:gapWidth val="219"/>
        <c:overlap val="-27"/>
        <c:axId val="488364224"/>
        <c:axId val="488368160"/>
      </c:barChart>
      <c:catAx>
        <c:axId val="48836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8368160"/>
        <c:crosses val="autoZero"/>
        <c:auto val="1"/>
        <c:lblAlgn val="ctr"/>
        <c:lblOffset val="100"/>
        <c:noMultiLvlLbl val="0"/>
      </c:catAx>
      <c:valAx>
        <c:axId val="488368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8364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'VICHADA  ENCUESTAS 2017 (2)'!$E$5</c:f>
              <c:strCache>
                <c:ptCount val="1"/>
                <c:pt idx="0">
                  <c:v>TOTAL DE ENCUESTAS: 10</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'VICHADA  ENCUESTAS 2017 (2)'!$B$6:$D$9</c:f>
              <c:multiLvlStrCache>
                <c:ptCount val="4"/>
                <c:lvl>
                  <c:pt idx="0">
                    <c:v>Bien Organizada</c:v>
                  </c:pt>
                  <c:pt idx="1">
                    <c:v>Regularmente organizada</c:v>
                  </c:pt>
                  <c:pt idx="2">
                    <c:v>Mal organizada</c:v>
                  </c:pt>
                  <c:pt idx="3">
                    <c:v>No contesto</c:v>
                  </c:pt>
                </c:lvl>
                <c:lvl>
                  <c:pt idx="0">
                    <c:v>1</c:v>
                  </c:pt>
                  <c:pt idx="1">
                    <c:v>2</c:v>
                  </c:pt>
                  <c:pt idx="2">
                    <c:v>3</c:v>
                  </c:pt>
                  <c:pt idx="3">
                    <c:v>4</c:v>
                  </c:pt>
                </c:lvl>
                <c:lvl>
                  <c:pt idx="0">
                    <c:v>Cree usted que la Mesas Públicas   realizada por el ICBF fue: </c:v>
                  </c:pt>
                </c:lvl>
              </c:multiLvlStrCache>
            </c:multiLvlStrRef>
          </c:cat>
          <c:val>
            <c:numRef>
              <c:f>'VICHADA  ENCUESTAS 2017 (2)'!$E$6:$E$9</c:f>
              <c:numCache>
                <c:formatCode>General</c:formatCode>
                <c:ptCount val="4"/>
                <c:pt idx="0">
                  <c:v>9</c:v>
                </c:pt>
                <c:pt idx="3">
                  <c:v>1</c:v>
                </c:pt>
              </c:numCache>
            </c:numRef>
          </c:val>
          <c:extLst>
            <c:ext xmlns:c16="http://schemas.microsoft.com/office/drawing/2014/chart" uri="{C3380CC4-5D6E-409C-BE32-E72D297353CC}">
              <c16:uniqueId val="{00000000-7EFB-4836-B92E-4012C2C857E6}"/>
            </c:ext>
          </c:extLst>
        </c:ser>
        <c:dLbls>
          <c:showLegendKey val="0"/>
          <c:showVal val="0"/>
          <c:showCatName val="0"/>
          <c:showSerName val="0"/>
          <c:showPercent val="0"/>
          <c:showBubbleSize val="0"/>
        </c:dLbls>
        <c:gapWidth val="150"/>
        <c:shape val="box"/>
        <c:axId val="1155203952"/>
        <c:axId val="1286866512"/>
        <c:axId val="0"/>
      </c:bar3DChart>
      <c:catAx>
        <c:axId val="11552039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6866512"/>
        <c:crosses val="autoZero"/>
        <c:auto val="1"/>
        <c:lblAlgn val="ctr"/>
        <c:lblOffset val="100"/>
        <c:noMultiLvlLbl val="0"/>
      </c:catAx>
      <c:valAx>
        <c:axId val="1286866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5203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'VICHADA  ENCUESTAS 2017 (2)'!$E$10</c:f>
              <c:strCache>
                <c:ptCount val="1"/>
                <c:pt idx="0">
                  <c:v>TOTAL DE ENCUESTAS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'VICHADA  ENCUESTAS 2017 (2)'!$B$11:$D$14</c:f>
              <c:multiLvlStrCache>
                <c:ptCount val="4"/>
                <c:lvl>
                  <c:pt idx="0">
                    <c:v>Buena</c:v>
                  </c:pt>
                  <c:pt idx="1">
                    <c:v>Adecuada</c:v>
                  </c:pt>
                  <c:pt idx="2">
                    <c:v>Inadecuada</c:v>
                  </c:pt>
                  <c:pt idx="3">
                    <c:v>No contesto</c:v>
                  </c:pt>
                </c:lvl>
                <c:lvl>
                  <c:pt idx="0">
                    <c:v>1</c:v>
                  </c:pt>
                  <c:pt idx="1">
                    <c:v>2</c:v>
                  </c:pt>
                  <c:pt idx="2">
                    <c:v>3</c:v>
                  </c:pt>
                  <c:pt idx="3">
                    <c:v>3</c:v>
                  </c:pt>
                </c:lvl>
                <c:lvl>
                  <c:pt idx="0">
                    <c:v> La difusión de la Mesas Pública fue:</c:v>
                  </c:pt>
                </c:lvl>
              </c:multiLvlStrCache>
            </c:multiLvlStrRef>
          </c:cat>
          <c:val>
            <c:numRef>
              <c:f>'VICHADA  ENCUESTAS 2017 (2)'!$E$11:$E$14</c:f>
              <c:numCache>
                <c:formatCode>General</c:formatCode>
                <c:ptCount val="4"/>
                <c:pt idx="0">
                  <c:v>8</c:v>
                </c:pt>
                <c:pt idx="1">
                  <c:v>1</c:v>
                </c:pt>
                <c:pt idx="3">
                  <c:v>1</c:v>
                </c:pt>
              </c:numCache>
            </c:numRef>
          </c:val>
          <c:extLst>
            <c:ext xmlns:c16="http://schemas.microsoft.com/office/drawing/2014/chart" uri="{C3380CC4-5D6E-409C-BE32-E72D297353CC}">
              <c16:uniqueId val="{00000000-91E9-418E-8793-827F0C987D4B}"/>
            </c:ext>
          </c:extLst>
        </c:ser>
        <c:dLbls>
          <c:dLblPos val="inEnd"/>
          <c:showLegendKey val="0"/>
          <c:showVal val="1"/>
          <c:showCatName val="0"/>
          <c:showSerName val="0"/>
          <c:showPercent val="0"/>
          <c:showBubbleSize val="0"/>
        </c:dLbls>
        <c:gapWidth val="219"/>
        <c:overlap val="-27"/>
        <c:axId val="1159465792"/>
        <c:axId val="1287673408"/>
      </c:barChart>
      <c:catAx>
        <c:axId val="115946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7673408"/>
        <c:crosses val="autoZero"/>
        <c:auto val="1"/>
        <c:lblAlgn val="ctr"/>
        <c:lblOffset val="100"/>
        <c:noMultiLvlLbl val="0"/>
      </c:catAx>
      <c:valAx>
        <c:axId val="1287673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9465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30429598312446E-2"/>
          <c:y val="0.37165562913907285"/>
          <c:w val="0.88343625106660073"/>
          <c:h val="0.46765326519615513"/>
        </c:manualLayout>
      </c:layout>
      <c:barChart>
        <c:barDir val="col"/>
        <c:grouping val="clustered"/>
        <c:varyColors val="0"/>
        <c:dLbls>
          <c:showLegendKey val="0"/>
          <c:showVal val="0"/>
          <c:showCatName val="0"/>
          <c:showSerName val="0"/>
          <c:showPercent val="0"/>
          <c:showBubbleSize val="0"/>
        </c:dLbls>
        <c:gapWidth val="164"/>
        <c:overlap val="-22"/>
        <c:axId val="223889552"/>
        <c:axId val="223882104"/>
      </c:barChart>
      <c:catAx>
        <c:axId val="22388955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82104"/>
        <c:crosses val="autoZero"/>
        <c:auto val="1"/>
        <c:lblAlgn val="ctr"/>
        <c:lblOffset val="100"/>
        <c:noMultiLvlLbl val="0"/>
      </c:catAx>
      <c:valAx>
        <c:axId val="223882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89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'VICHADA  ENCUESTAS 2017 (2)'!$E$22</c:f>
              <c:strCache>
                <c:ptCount val="1"/>
                <c:pt idx="0">
                  <c:v>TOTAL DE ENCUESTAS:10</c:v>
                </c:pt>
              </c:strCache>
            </c:strRef>
          </c:tx>
          <c:spPr>
            <a:solidFill>
              <a:schemeClr val="accent1"/>
            </a:solidFill>
            <a:ln>
              <a:noFill/>
            </a:ln>
            <a:effectLst/>
          </c:spPr>
          <c:invertIfNegative val="0"/>
          <c:cat>
            <c:multiLvlStrRef>
              <c:f>'VICHADA  ENCUESTAS 2017 (2)'!$B$23:$D$25</c:f>
              <c:multiLvlStrCache>
                <c:ptCount val="3"/>
                <c:lvl>
                  <c:pt idx="0">
                    <c:v>Clara</c:v>
                  </c:pt>
                  <c:pt idx="1">
                    <c:v>Confusa</c:v>
                  </c:pt>
                  <c:pt idx="2">
                    <c:v>No contesto</c:v>
                  </c:pt>
                </c:lvl>
                <c:lvl>
                  <c:pt idx="0">
                    <c:v>1</c:v>
                  </c:pt>
                  <c:pt idx="1">
                    <c:v>2</c:v>
                  </c:pt>
                  <c:pt idx="2">
                    <c:v>3</c:v>
                  </c:pt>
                </c:lvl>
                <c:lvl>
                  <c:pt idx="0">
                    <c:v>La explicación inicial sobre el procedimiento de participación,  trasparencia institucional  y ley anticorrupción   en la Mesa Pública  fue</c:v>
                  </c:pt>
                </c:lvl>
              </c:multiLvlStrCache>
            </c:multiLvlStrRef>
          </c:cat>
          <c:val>
            <c:numRef>
              <c:f>'VICHADA  ENCUESTAS 2017 (2)'!$E$23:$E$25</c:f>
              <c:numCache>
                <c:formatCode>General</c:formatCode>
                <c:ptCount val="3"/>
                <c:pt idx="0">
                  <c:v>9</c:v>
                </c:pt>
                <c:pt idx="2">
                  <c:v>1</c:v>
                </c:pt>
              </c:numCache>
            </c:numRef>
          </c:val>
          <c:extLst>
            <c:ext xmlns:c16="http://schemas.microsoft.com/office/drawing/2014/chart" uri="{C3380CC4-5D6E-409C-BE32-E72D297353CC}">
              <c16:uniqueId val="{00000000-BEB0-4C21-A456-FD50417CEFD3}"/>
            </c:ext>
          </c:extLst>
        </c:ser>
        <c:dLbls>
          <c:showLegendKey val="0"/>
          <c:showVal val="0"/>
          <c:showCatName val="0"/>
          <c:showSerName val="0"/>
          <c:showPercent val="0"/>
          <c:showBubbleSize val="0"/>
        </c:dLbls>
        <c:gapWidth val="219"/>
        <c:overlap val="-27"/>
        <c:axId val="1294284640"/>
        <c:axId val="1281223424"/>
      </c:barChart>
      <c:catAx>
        <c:axId val="129428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1223424"/>
        <c:crosses val="autoZero"/>
        <c:auto val="1"/>
        <c:lblAlgn val="ctr"/>
        <c:lblOffset val="100"/>
        <c:noMultiLvlLbl val="0"/>
      </c:catAx>
      <c:valAx>
        <c:axId val="128122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4284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'VICHADA  ENCUESTAS 2017 (2)'!$E$26</c:f>
              <c:strCache>
                <c:ptCount val="1"/>
                <c:pt idx="0">
                  <c:v>TOTAL DE ENCUESTAS: 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'VICHADA  ENCUESTAS 2017 (2)'!$B$27:$D$29</c:f>
              <c:multiLvlStrCache>
                <c:ptCount val="3"/>
                <c:lvl>
                  <c:pt idx="0">
                    <c:v>Igual </c:v>
                  </c:pt>
                  <c:pt idx="1">
                    <c:v>Desigual</c:v>
                  </c:pt>
                  <c:pt idx="2">
                    <c:v>No contesto</c:v>
                  </c:pt>
                </c:lvl>
                <c:lvl>
                  <c:pt idx="0">
                    <c:v>1</c:v>
                  </c:pt>
                  <c:pt idx="1">
                    <c:v>2</c:v>
                  </c:pt>
                  <c:pt idx="2">
                    <c:v>3</c:v>
                  </c:pt>
                </c:lvl>
                <c:lvl>
                  <c:pt idx="0">
                    <c:v>La oportunidad de los asistentes inscritos para opinar durante la Mesa Pública  fue:</c:v>
                  </c:pt>
                </c:lvl>
              </c:multiLvlStrCache>
            </c:multiLvlStrRef>
          </c:cat>
          <c:val>
            <c:numRef>
              <c:f>'VICHADA  ENCUESTAS 2017 (2)'!$E$27:$E$29</c:f>
              <c:numCache>
                <c:formatCode>General</c:formatCode>
                <c:ptCount val="3"/>
                <c:pt idx="0">
                  <c:v>8</c:v>
                </c:pt>
                <c:pt idx="2">
                  <c:v>2</c:v>
                </c:pt>
              </c:numCache>
            </c:numRef>
          </c:val>
          <c:extLst>
            <c:ext xmlns:c16="http://schemas.microsoft.com/office/drawing/2014/chart" uri="{C3380CC4-5D6E-409C-BE32-E72D297353CC}">
              <c16:uniqueId val="{00000000-633A-44F8-8C77-8834A82BD768}"/>
            </c:ext>
          </c:extLst>
        </c:ser>
        <c:dLbls>
          <c:showLegendKey val="0"/>
          <c:showVal val="0"/>
          <c:showCatName val="0"/>
          <c:showSerName val="0"/>
          <c:showPercent val="0"/>
          <c:showBubbleSize val="0"/>
        </c:dLbls>
        <c:gapWidth val="219"/>
        <c:overlap val="-27"/>
        <c:axId val="1158495952"/>
        <c:axId val="1275967088"/>
      </c:barChart>
      <c:catAx>
        <c:axId val="1158495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75967088"/>
        <c:crosses val="autoZero"/>
        <c:auto val="1"/>
        <c:lblAlgn val="ctr"/>
        <c:lblOffset val="100"/>
        <c:noMultiLvlLbl val="0"/>
      </c:catAx>
      <c:valAx>
        <c:axId val="1275967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8495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'VICHADA  ENCUESTAS 2017 (2)'!$E$30</c:f>
              <c:strCache>
                <c:ptCount val="1"/>
                <c:pt idx="0">
                  <c:v>TOTAL DE ENCUESTAS: 10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'VICHADA  ENCUESTAS 2017 (2)'!$B$31:$D$34</c:f>
              <c:multiLvlStrCache>
                <c:ptCount val="4"/>
                <c:lvl>
                  <c:pt idx="0">
                    <c:v>Buena</c:v>
                  </c:pt>
                  <c:pt idx="1">
                    <c:v>Adecuada</c:v>
                  </c:pt>
                  <c:pt idx="2">
                    <c:v>Inadecuada</c:v>
                  </c:pt>
                  <c:pt idx="3">
                    <c:v>No contesto</c:v>
                  </c:pt>
                </c:lvl>
                <c:lvl>
                  <c:pt idx="0">
                    <c:v>1</c:v>
                  </c:pt>
                  <c:pt idx="1">
                    <c:v>2</c:v>
                  </c:pt>
                  <c:pt idx="2">
                    <c:v>3</c:v>
                  </c:pt>
                  <c:pt idx="3">
                    <c:v>4</c:v>
                  </c:pt>
                </c:lvl>
                <c:lvl>
                  <c:pt idx="0">
                    <c:v>Considera que su participación,  en la Mesa Pública organizada por el Centro Zonal del ICBF  fue:</c:v>
                  </c:pt>
                </c:lvl>
              </c:multiLvlStrCache>
            </c:multiLvlStrRef>
          </c:cat>
          <c:val>
            <c:numRef>
              <c:f>'VICHADA  ENCUESTAS 2017 (2)'!$E$31:$E$34</c:f>
              <c:numCache>
                <c:formatCode>General</c:formatCode>
                <c:ptCount val="4"/>
                <c:pt idx="0">
                  <c:v>8</c:v>
                </c:pt>
                <c:pt idx="3">
                  <c:v>2</c:v>
                </c:pt>
              </c:numCache>
            </c:numRef>
          </c:val>
          <c:extLst>
            <c:ext xmlns:c16="http://schemas.microsoft.com/office/drawing/2014/chart" uri="{C3380CC4-5D6E-409C-BE32-E72D297353CC}">
              <c16:uniqueId val="{00000000-4205-4CFC-8DB0-88FD3D911DEA}"/>
            </c:ext>
          </c:extLst>
        </c:ser>
        <c:dLbls>
          <c:showLegendKey val="0"/>
          <c:showVal val="0"/>
          <c:showCatName val="0"/>
          <c:showSerName val="0"/>
          <c:showPercent val="0"/>
          <c:showBubbleSize val="0"/>
        </c:dLbls>
        <c:gapWidth val="219"/>
        <c:overlap val="-27"/>
        <c:axId val="1266240096"/>
        <c:axId val="1285118352"/>
      </c:barChart>
      <c:catAx>
        <c:axId val="1266240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5118352"/>
        <c:crosses val="autoZero"/>
        <c:auto val="1"/>
        <c:lblAlgn val="ctr"/>
        <c:lblOffset val="100"/>
        <c:noMultiLvlLbl val="0"/>
      </c:catAx>
      <c:valAx>
        <c:axId val="1285118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66240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'VICHADA  ENCUESTAS 2017 (2)'!$E$35</c:f>
              <c:strCache>
                <c:ptCount val="1"/>
                <c:pt idx="0">
                  <c:v>TOTAL DE ENCUESTAS: 10</c:v>
                </c:pt>
              </c:strCache>
            </c:strRef>
          </c:tx>
          <c:spPr>
            <a:solidFill>
              <a:schemeClr val="accent1"/>
            </a:solidFill>
            <a:ln>
              <a:noFill/>
            </a:ln>
            <a:effectLst/>
          </c:spPr>
          <c:invertIfNegative val="0"/>
          <c:cat>
            <c:multiLvlStrRef>
              <c:f>'VICHADA  ENCUESTAS 2017 (2)'!$B$36:$D$38</c:f>
              <c:multiLvlStrCache>
                <c:ptCount val="3"/>
                <c:lvl>
                  <c:pt idx="0">
                    <c:v>Si</c:v>
                  </c:pt>
                  <c:pt idx="1">
                    <c:v>No</c:v>
                  </c:pt>
                  <c:pt idx="2">
                    <c:v>No contesto</c:v>
                  </c:pt>
                </c:lvl>
                <c:lvl>
                  <c:pt idx="0">
                    <c:v>1</c:v>
                  </c:pt>
                  <c:pt idx="1">
                    <c:v>2</c:v>
                  </c:pt>
                  <c:pt idx="2">
                    <c:v>3</c:v>
                  </c:pt>
                </c:lvl>
                <c:lvl>
                  <c:pt idx="0">
                    <c:v>Cree que  la  Mesa Pública  le dio más claridad sobre la gestión del programa o servicio presentado.</c:v>
                  </c:pt>
                </c:lvl>
              </c:multiLvlStrCache>
            </c:multiLvlStrRef>
          </c:cat>
          <c:val>
            <c:numRef>
              <c:f>'VICHADA  ENCUESTAS 2017 (2)'!$E$36:$E$38</c:f>
              <c:numCache>
                <c:formatCode>General</c:formatCode>
                <c:ptCount val="3"/>
                <c:pt idx="0">
                  <c:v>9</c:v>
                </c:pt>
                <c:pt idx="2">
                  <c:v>1</c:v>
                </c:pt>
              </c:numCache>
            </c:numRef>
          </c:val>
          <c:extLst>
            <c:ext xmlns:c16="http://schemas.microsoft.com/office/drawing/2014/chart" uri="{C3380CC4-5D6E-409C-BE32-E72D297353CC}">
              <c16:uniqueId val="{00000000-55B9-4AFB-9D9E-263B8A423491}"/>
            </c:ext>
          </c:extLst>
        </c:ser>
        <c:dLbls>
          <c:showLegendKey val="0"/>
          <c:showVal val="0"/>
          <c:showCatName val="0"/>
          <c:showSerName val="0"/>
          <c:showPercent val="0"/>
          <c:showBubbleSize val="0"/>
        </c:dLbls>
        <c:gapWidth val="219"/>
        <c:overlap val="-27"/>
        <c:axId val="1284320416"/>
        <c:axId val="1165455392"/>
      </c:barChart>
      <c:catAx>
        <c:axId val="128432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5455392"/>
        <c:crosses val="autoZero"/>
        <c:auto val="1"/>
        <c:lblAlgn val="ctr"/>
        <c:lblOffset val="100"/>
        <c:noMultiLvlLbl val="0"/>
      </c:catAx>
      <c:valAx>
        <c:axId val="1165455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4320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'VICHADA  ENCUESTAS 2017 (2)'!$E$39</c:f>
              <c:strCache>
                <c:ptCount val="1"/>
                <c:pt idx="0">
                  <c:v>TOTAL DE ENCUESTAS: 10</c:v>
                </c:pt>
              </c:strCache>
            </c:strRef>
          </c:tx>
          <c:spPr>
            <a:solidFill>
              <a:schemeClr val="accent1"/>
            </a:solidFill>
            <a:ln>
              <a:noFill/>
            </a:ln>
            <a:effectLst/>
          </c:spPr>
          <c:invertIfNegative val="0"/>
          <c:cat>
            <c:multiLvlStrRef>
              <c:f>'VICHADA  ENCUESTAS 2017 (2)'!$B$40:$D$42</c:f>
              <c:multiLvlStrCache>
                <c:ptCount val="3"/>
                <c:lvl>
                  <c:pt idx="0">
                    <c:v>Si</c:v>
                  </c:pt>
                  <c:pt idx="1">
                    <c:v>No</c:v>
                  </c:pt>
                  <c:pt idx="2">
                    <c:v>No contesto</c:v>
                  </c:pt>
                </c:lvl>
                <c:lvl>
                  <c:pt idx="0">
                    <c:v>1</c:v>
                  </c:pt>
                  <c:pt idx="1">
                    <c:v>2</c:v>
                  </c:pt>
                  <c:pt idx="2">
                    <c:v>3</c:v>
                  </c:pt>
                </c:lvl>
                <c:lvl>
                  <c:pt idx="0">
                    <c:v>Considera que en el desarrollo de la Mesa Pública se abrieron  espacios de dialogo que facilitaron reflexiones y discusiones en torno a los temas tratados?  </c:v>
                  </c:pt>
                </c:lvl>
              </c:multiLvlStrCache>
            </c:multiLvlStrRef>
          </c:cat>
          <c:val>
            <c:numRef>
              <c:f>'VICHADA  ENCUESTAS 2017 (2)'!$E$40:$E$42</c:f>
              <c:numCache>
                <c:formatCode>General</c:formatCode>
                <c:ptCount val="3"/>
                <c:pt idx="0">
                  <c:v>9</c:v>
                </c:pt>
                <c:pt idx="2">
                  <c:v>1</c:v>
                </c:pt>
              </c:numCache>
            </c:numRef>
          </c:val>
          <c:extLst>
            <c:ext xmlns:c16="http://schemas.microsoft.com/office/drawing/2014/chart" uri="{C3380CC4-5D6E-409C-BE32-E72D297353CC}">
              <c16:uniqueId val="{00000000-4539-4A52-B547-C6C1EBCE64B2}"/>
            </c:ext>
          </c:extLst>
        </c:ser>
        <c:dLbls>
          <c:showLegendKey val="0"/>
          <c:showVal val="0"/>
          <c:showCatName val="0"/>
          <c:showSerName val="0"/>
          <c:showPercent val="0"/>
          <c:showBubbleSize val="0"/>
        </c:dLbls>
        <c:gapWidth val="219"/>
        <c:overlap val="-27"/>
        <c:axId val="1159350704"/>
        <c:axId val="1285578192"/>
      </c:barChart>
      <c:catAx>
        <c:axId val="115935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5578192"/>
        <c:crosses val="autoZero"/>
        <c:auto val="1"/>
        <c:lblAlgn val="ctr"/>
        <c:lblOffset val="100"/>
        <c:noMultiLvlLbl val="0"/>
      </c:catAx>
      <c:valAx>
        <c:axId val="1285578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9350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'VICHADA  ENCUESTAS 2017 (2)'!$E$43</c:f>
              <c:strCache>
                <c:ptCount val="1"/>
                <c:pt idx="0">
                  <c:v>TOTAL DE ENCUESTAS: 10</c:v>
                </c:pt>
              </c:strCache>
            </c:strRef>
          </c:tx>
          <c:spPr>
            <a:solidFill>
              <a:schemeClr val="accent1"/>
            </a:solidFill>
            <a:ln>
              <a:noFill/>
            </a:ln>
            <a:effectLst/>
          </c:spPr>
          <c:invertIfNegative val="0"/>
          <c:cat>
            <c:multiLvlStrRef>
              <c:f>'VICHADA  ENCUESTAS 2017 (2)'!$B$44:$D$46</c:f>
              <c:multiLvlStrCache>
                <c:ptCount val="3"/>
                <c:lvl>
                  <c:pt idx="0">
                    <c:v>Si</c:v>
                  </c:pt>
                  <c:pt idx="1">
                    <c:v>No </c:v>
                  </c:pt>
                  <c:pt idx="2">
                    <c:v>No contesto</c:v>
                  </c:pt>
                </c:lvl>
                <c:lvl>
                  <c:pt idx="0">
                    <c:v>1</c:v>
                  </c:pt>
                  <c:pt idx="1">
                    <c:v>2</c:v>
                  </c:pt>
                  <c:pt idx="2">
                    <c:v>3</c:v>
                  </c:pt>
                </c:lvl>
                <c:lvl>
                  <c:pt idx="0">
                    <c:v>La información  que brindó  el Centro Zonal, frente gestión, fue clara, suficiente, oportuna y fácil de entender?</c:v>
                  </c:pt>
                </c:lvl>
              </c:multiLvlStrCache>
            </c:multiLvlStrRef>
          </c:cat>
          <c:val>
            <c:numRef>
              <c:f>'VICHADA  ENCUESTAS 2017 (2)'!$E$44:$E$46</c:f>
              <c:numCache>
                <c:formatCode>General</c:formatCode>
                <c:ptCount val="3"/>
                <c:pt idx="0">
                  <c:v>9</c:v>
                </c:pt>
                <c:pt idx="2">
                  <c:v>1</c:v>
                </c:pt>
              </c:numCache>
            </c:numRef>
          </c:val>
          <c:extLst>
            <c:ext xmlns:c16="http://schemas.microsoft.com/office/drawing/2014/chart" uri="{C3380CC4-5D6E-409C-BE32-E72D297353CC}">
              <c16:uniqueId val="{00000000-3800-4F82-BCDA-D25046DC19EC}"/>
            </c:ext>
          </c:extLst>
        </c:ser>
        <c:dLbls>
          <c:showLegendKey val="0"/>
          <c:showVal val="0"/>
          <c:showCatName val="0"/>
          <c:showSerName val="0"/>
          <c:showPercent val="0"/>
          <c:showBubbleSize val="0"/>
        </c:dLbls>
        <c:gapWidth val="219"/>
        <c:overlap val="-27"/>
        <c:axId val="1272397296"/>
        <c:axId val="1270374752"/>
      </c:barChart>
      <c:catAx>
        <c:axId val="1272397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70374752"/>
        <c:crosses val="autoZero"/>
        <c:auto val="1"/>
        <c:lblAlgn val="ctr"/>
        <c:lblOffset val="100"/>
        <c:noMultiLvlLbl val="0"/>
      </c:catAx>
      <c:valAx>
        <c:axId val="12703747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72397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'VICHADA  ENCUESTAS 2017 (2)'!$E$47</c:f>
              <c:strCache>
                <c:ptCount val="1"/>
                <c:pt idx="0">
                  <c:v>TOTAL DE ENCUESTAS: 10</c:v>
                </c:pt>
              </c:strCache>
            </c:strRef>
          </c:tx>
          <c:spPr>
            <a:solidFill>
              <a:schemeClr val="accent1"/>
            </a:solidFill>
            <a:ln>
              <a:noFill/>
            </a:ln>
            <a:effectLst/>
          </c:spPr>
          <c:invertIfNegative val="0"/>
          <c:cat>
            <c:multiLvlStrRef>
              <c:f>'VICHADA  ENCUESTAS 2017 (2)'!$B$48:$D$50</c:f>
              <c:multiLvlStrCache>
                <c:ptCount val="3"/>
                <c:lvl>
                  <c:pt idx="0">
                    <c:v>Si</c:v>
                  </c:pt>
                  <c:pt idx="1">
                    <c:v>No</c:v>
                  </c:pt>
                  <c:pt idx="2">
                    <c:v>No contesto</c:v>
                  </c:pt>
                </c:lvl>
                <c:lvl>
                  <c:pt idx="0">
                    <c:v>1</c:v>
                  </c:pt>
                  <c:pt idx="1">
                    <c:v>2</c:v>
                  </c:pt>
                  <c:pt idx="2">
                    <c:v>3</c:v>
                  </c:pt>
                </c:lvl>
                <c:lvl>
                  <c:pt idx="0">
                    <c:v>Se siente satisfecho con los compromisos  adquiridos en esta Mesa Pública, para mejorar y cualificar los servicios y programas brindados? </c:v>
                  </c:pt>
                </c:lvl>
              </c:multiLvlStrCache>
            </c:multiLvlStrRef>
          </c:cat>
          <c:val>
            <c:numRef>
              <c:f>'VICHADA  ENCUESTAS 2017 (2)'!$E$48:$E$50</c:f>
              <c:numCache>
                <c:formatCode>General</c:formatCode>
                <c:ptCount val="3"/>
                <c:pt idx="0">
                  <c:v>8</c:v>
                </c:pt>
                <c:pt idx="2">
                  <c:v>2</c:v>
                </c:pt>
              </c:numCache>
            </c:numRef>
          </c:val>
          <c:extLst>
            <c:ext xmlns:c16="http://schemas.microsoft.com/office/drawing/2014/chart" uri="{C3380CC4-5D6E-409C-BE32-E72D297353CC}">
              <c16:uniqueId val="{00000000-94B9-4403-B616-4F9FF222E449}"/>
            </c:ext>
          </c:extLst>
        </c:ser>
        <c:dLbls>
          <c:showLegendKey val="0"/>
          <c:showVal val="0"/>
          <c:showCatName val="0"/>
          <c:showSerName val="0"/>
          <c:showPercent val="0"/>
          <c:showBubbleSize val="0"/>
        </c:dLbls>
        <c:gapWidth val="219"/>
        <c:overlap val="-27"/>
        <c:axId val="1279023744"/>
        <c:axId val="1100033664"/>
      </c:barChart>
      <c:catAx>
        <c:axId val="1279023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00033664"/>
        <c:crosses val="autoZero"/>
        <c:auto val="1"/>
        <c:lblAlgn val="ctr"/>
        <c:lblOffset val="100"/>
        <c:noMultiLvlLbl val="0"/>
      </c:catAx>
      <c:valAx>
        <c:axId val="1100033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79023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163188976377954"/>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[8]Hoja2!$I$8</c:f>
              <c:strCache>
                <c:ptCount val="1"/>
                <c:pt idx="0">
                  <c:v>TOTAL DE ENCUESTAS</c:v>
                </c:pt>
              </c:strCache>
            </c:strRef>
          </c:tx>
          <c:spPr>
            <a:solidFill>
              <a:schemeClr val="accent1"/>
            </a:solidFill>
            <a:ln>
              <a:noFill/>
            </a:ln>
            <a:effectLst/>
          </c:spPr>
          <c:invertIfNegative val="0"/>
          <c:cat>
            <c:multiLvlStrRef>
              <c:f>[8]Hoja2!$F$9:$H$14</c:f>
              <c:multiLvlStrCache>
                <c:ptCount val="6"/>
                <c:lvl>
                  <c:pt idx="0">
                    <c:v>Por aviso publico</c:v>
                  </c:pt>
                  <c:pt idx="1">
                    <c:v>Prensa Tv Radio</c:v>
                  </c:pt>
                  <c:pt idx="2">
                    <c:v>Comunidad</c:v>
                  </c:pt>
                  <c:pt idx="3">
                    <c:v>Boletin</c:v>
                  </c:pt>
                  <c:pt idx="4">
                    <c:v>Pagina Web</c:v>
                  </c:pt>
                  <c:pt idx="5">
                    <c:v>Invitacion directa</c:v>
                  </c:pt>
                </c:lvl>
                <c:lvl>
                  <c:pt idx="0">
                    <c:v>1</c:v>
                  </c:pt>
                  <c:pt idx="1">
                    <c:v>2</c:v>
                  </c:pt>
                  <c:pt idx="2">
                    <c:v>3</c:v>
                  </c:pt>
                  <c:pt idx="3">
                    <c:v>4</c:v>
                  </c:pt>
                  <c:pt idx="4">
                    <c:v>5</c:v>
                  </c:pt>
                  <c:pt idx="5">
                    <c:v>6</c:v>
                  </c:pt>
                </c:lvl>
                <c:lvl>
                  <c:pt idx="0">
                    <c:v>Como se enteró de la realizacion de la mesa publica</c:v>
                  </c:pt>
                </c:lvl>
              </c:multiLvlStrCache>
            </c:multiLvlStrRef>
          </c:cat>
          <c:val>
            <c:numRef>
              <c:f>[8]Hoja2!$I$9:$I$14</c:f>
              <c:numCache>
                <c:formatCode>General</c:formatCode>
                <c:ptCount val="6"/>
                <c:pt idx="0">
                  <c:v>1</c:v>
                </c:pt>
                <c:pt idx="5">
                  <c:v>9</c:v>
                </c:pt>
              </c:numCache>
            </c:numRef>
          </c:val>
          <c:extLst>
            <c:ext xmlns:c16="http://schemas.microsoft.com/office/drawing/2014/chart" uri="{C3380CC4-5D6E-409C-BE32-E72D297353CC}">
              <c16:uniqueId val="{00000000-BDFC-4661-B28A-17D789790CD7}"/>
            </c:ext>
          </c:extLst>
        </c:ser>
        <c:dLbls>
          <c:showLegendKey val="0"/>
          <c:showVal val="0"/>
          <c:showCatName val="0"/>
          <c:showSerName val="0"/>
          <c:showPercent val="0"/>
          <c:showBubbleSize val="0"/>
        </c:dLbls>
        <c:gapWidth val="219"/>
        <c:overlap val="-27"/>
        <c:axId val="1095784463"/>
        <c:axId val="1199747071"/>
      </c:barChart>
      <c:catAx>
        <c:axId val="1095784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99747071"/>
        <c:crosses val="autoZero"/>
        <c:auto val="1"/>
        <c:lblAlgn val="ctr"/>
        <c:lblOffset val="100"/>
        <c:noMultiLvlLbl val="0"/>
      </c:catAx>
      <c:valAx>
        <c:axId val="1199747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9578446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600" b="1"/>
              <a:t>Pregunta 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'CAUCA ENCUESTAS2017'!$D$9:$D$11</c:f>
              <c:strCache>
                <c:ptCount val="3"/>
                <c:pt idx="0">
                  <c:v>Buena</c:v>
                </c:pt>
                <c:pt idx="1">
                  <c:v>Adecuada</c:v>
                </c:pt>
                <c:pt idx="2">
                  <c:v>Inadecuada</c:v>
                </c:pt>
              </c:strCache>
            </c:strRef>
          </c:cat>
          <c:val>
            <c:numRef>
              <c:f>'CAUCA ENCUESTAS2017'!$E$9:$E$11</c:f>
              <c:numCache>
                <c:formatCode>General</c:formatCode>
                <c:ptCount val="3"/>
              </c:numCache>
            </c:numRef>
          </c:val>
          <c:extLst>
            <c:ext xmlns:c16="http://schemas.microsoft.com/office/drawing/2014/chart" uri="{C3380CC4-5D6E-409C-BE32-E72D297353CC}">
              <c16:uniqueId val="{00000000-F87E-4DA1-B841-0E294398FEBA}"/>
            </c:ext>
          </c:extLst>
        </c:ser>
        <c:ser>
          <c:idx val="1"/>
          <c:order val="1"/>
          <c:spPr>
            <a:solidFill>
              <a:srgbClr val="0070C0"/>
            </a:solidFill>
            <a:ln>
              <a:noFill/>
            </a:ln>
            <a:effectLst/>
            <a:sp3d/>
          </c:spPr>
          <c:invertIfNegative val="0"/>
          <c:dPt>
            <c:idx val="0"/>
            <c:invertIfNegative val="0"/>
            <c:bubble3D val="0"/>
            <c:spPr>
              <a:solidFill>
                <a:srgbClr val="0070C0"/>
              </a:solidFill>
              <a:ln>
                <a:noFill/>
              </a:ln>
              <a:effectLst/>
              <a:scene3d>
                <a:camera prst="orthographicFront"/>
                <a:lightRig rig="threePt" dir="t"/>
              </a:scene3d>
              <a:sp3d>
                <a:bevelT/>
                <a:bevelB w="152400" h="50800" prst="softRound"/>
              </a:sp3d>
            </c:spPr>
            <c:extLst>
              <c:ext xmlns:c16="http://schemas.microsoft.com/office/drawing/2014/chart" uri="{C3380CC4-5D6E-409C-BE32-E72D297353CC}">
                <c16:uniqueId val="{00000002-F87E-4DA1-B841-0E294398FEBA}"/>
              </c:ext>
            </c:extLst>
          </c:dPt>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4-F87E-4DA1-B841-0E294398FEBA}"/>
              </c:ext>
            </c:extLst>
          </c:dPt>
          <c:dPt>
            <c:idx val="2"/>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6-F87E-4DA1-B841-0E294398FEBA}"/>
              </c:ext>
            </c:extLst>
          </c:dPt>
          <c:dLbls>
            <c:dLbl>
              <c:idx val="0"/>
              <c:layout>
                <c:manualLayout>
                  <c:x val="2.5000000000000001E-2"/>
                  <c:y val="-4.1666666666666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7E-4DA1-B841-0E294398FEBA}"/>
                </c:ext>
              </c:extLst>
            </c:dLbl>
            <c:dLbl>
              <c:idx val="1"/>
              <c:layout>
                <c:manualLayout>
                  <c:x val="2.7777777777777776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7E-4DA1-B841-0E294398FEBA}"/>
                </c:ext>
              </c:extLst>
            </c:dLbl>
            <c:dLbl>
              <c:idx val="2"/>
              <c:layout>
                <c:manualLayout>
                  <c:x val="2.2222222222222119E-2"/>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7E-4DA1-B841-0E294398FEBA}"/>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'CAUCA ENCUESTAS2017'!$D$9:$D$11</c:f>
              <c:strCache>
                <c:ptCount val="3"/>
                <c:pt idx="0">
                  <c:v>Buena</c:v>
                </c:pt>
                <c:pt idx="1">
                  <c:v>Adecuada</c:v>
                </c:pt>
                <c:pt idx="2">
                  <c:v>Inadecuada</c:v>
                </c:pt>
              </c:strCache>
            </c:strRef>
          </c:cat>
          <c:val>
            <c:numRef>
              <c:f>'CAUCA ENCUESTAS2017'!$F$9:$F$11</c:f>
              <c:numCache>
                <c:formatCode>General</c:formatCode>
                <c:ptCount val="3"/>
                <c:pt idx="0">
                  <c:v>70</c:v>
                </c:pt>
                <c:pt idx="1">
                  <c:v>0</c:v>
                </c:pt>
                <c:pt idx="2">
                  <c:v>0</c:v>
                </c:pt>
              </c:numCache>
            </c:numRef>
          </c:val>
          <c:extLst>
            <c:ext xmlns:c16="http://schemas.microsoft.com/office/drawing/2014/chart" uri="{C3380CC4-5D6E-409C-BE32-E72D297353CC}">
              <c16:uniqueId val="{00000007-F87E-4DA1-B841-0E294398FEBA}"/>
            </c:ext>
          </c:extLst>
        </c:ser>
        <c:dLbls>
          <c:showLegendKey val="0"/>
          <c:showVal val="0"/>
          <c:showCatName val="0"/>
          <c:showSerName val="0"/>
          <c:showPercent val="0"/>
          <c:showBubbleSize val="0"/>
        </c:dLbls>
        <c:gapWidth val="150"/>
        <c:shape val="box"/>
        <c:axId val="1164034719"/>
        <c:axId val="1227041695"/>
        <c:axId val="0"/>
      </c:bar3DChart>
      <c:catAx>
        <c:axId val="116403471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1227041695"/>
        <c:crosses val="autoZero"/>
        <c:auto val="1"/>
        <c:lblAlgn val="ctr"/>
        <c:lblOffset val="100"/>
        <c:noMultiLvlLbl val="0"/>
      </c:catAx>
      <c:valAx>
        <c:axId val="12270416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403471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2">
          <a:lumMod val="75000"/>
        </a:schemeClr>
      </a:solidFill>
      <a:round/>
    </a:ln>
    <a:effectLst/>
  </c:spPr>
  <c:txPr>
    <a:bodyPr/>
    <a:lstStyle/>
    <a:p>
      <a:pPr>
        <a:defRPr/>
      </a:pPr>
      <a:endParaRPr lang="es-CO"/>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600" b="1"/>
              <a:t>PREGUNTA 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5">
                <a:lumMod val="75000"/>
              </a:schemeClr>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5">
                        <a:lumMod val="7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'CAUCA ENCUESTAS2017'!$D$6:$D$8</c:f>
              <c:strCache>
                <c:ptCount val="3"/>
                <c:pt idx="0">
                  <c:v>Bien Organizada</c:v>
                </c:pt>
                <c:pt idx="1">
                  <c:v>Regularmente organizada</c:v>
                </c:pt>
                <c:pt idx="2">
                  <c:v>Mal  organizada.</c:v>
                </c:pt>
              </c:strCache>
            </c:strRef>
          </c:cat>
          <c:val>
            <c:numRef>
              <c:f>'CAUCA ENCUESTAS2017'!$F$6:$F$8</c:f>
              <c:numCache>
                <c:formatCode>General</c:formatCode>
                <c:ptCount val="3"/>
                <c:pt idx="0">
                  <c:v>70</c:v>
                </c:pt>
                <c:pt idx="1">
                  <c:v>0</c:v>
                </c:pt>
                <c:pt idx="2">
                  <c:v>0</c:v>
                </c:pt>
              </c:numCache>
            </c:numRef>
          </c:val>
          <c:extLst>
            <c:ext xmlns:c16="http://schemas.microsoft.com/office/drawing/2014/chart" uri="{C3380CC4-5D6E-409C-BE32-E72D297353CC}">
              <c16:uniqueId val="{00000000-2B2B-4392-9D49-87FC15BF5E38}"/>
            </c:ext>
          </c:extLst>
        </c:ser>
        <c:dLbls>
          <c:dLblPos val="outEnd"/>
          <c:showLegendKey val="0"/>
          <c:showVal val="1"/>
          <c:showCatName val="0"/>
          <c:showSerName val="0"/>
          <c:showPercent val="0"/>
          <c:showBubbleSize val="0"/>
        </c:dLbls>
        <c:gapWidth val="219"/>
        <c:overlap val="-27"/>
        <c:axId val="1277032879"/>
        <c:axId val="1041905455"/>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'CAUCA ENCUESTAS2017'!$D$6:$D$8</c15:sqref>
                        </c15:formulaRef>
                      </c:ext>
                    </c:extLst>
                    <c:strCache>
                      <c:ptCount val="3"/>
                      <c:pt idx="0">
                        <c:v>Bien Organizada</c:v>
                      </c:pt>
                      <c:pt idx="1">
                        <c:v>Regularmente organizada</c:v>
                      </c:pt>
                      <c:pt idx="2">
                        <c:v>Mal  organizada.</c:v>
                      </c:pt>
                    </c:strCache>
                  </c:strRef>
                </c:cat>
                <c:val>
                  <c:numRef>
                    <c:extLst>
                      <c:ext uri="{02D57815-91ED-43cb-92C2-25804820EDAC}">
                        <c15:formulaRef>
                          <c15:sqref>'CAUCA ENCUESTAS2017'!$E$6:$E$8</c15:sqref>
                        </c15:formulaRef>
                      </c:ext>
                    </c:extLst>
                    <c:numCache>
                      <c:formatCode>General</c:formatCode>
                      <c:ptCount val="3"/>
                    </c:numCache>
                  </c:numRef>
                </c:val>
                <c:extLst>
                  <c:ext xmlns:c16="http://schemas.microsoft.com/office/drawing/2014/chart" uri="{C3380CC4-5D6E-409C-BE32-E72D297353CC}">
                    <c16:uniqueId val="{00000001-2B2B-4392-9D49-87FC15BF5E38}"/>
                  </c:ext>
                </c:extLst>
              </c15:ser>
            </c15:filteredBarSeries>
          </c:ext>
        </c:extLst>
      </c:barChart>
      <c:catAx>
        <c:axId val="1277032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041905455"/>
        <c:crosses val="autoZero"/>
        <c:auto val="1"/>
        <c:lblAlgn val="ctr"/>
        <c:lblOffset val="100"/>
        <c:noMultiLvlLbl val="0"/>
      </c:catAx>
      <c:valAx>
        <c:axId val="10419054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770328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5">
          <a:lumMod val="7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61086470890891E-2"/>
          <c:y val="0.37574621959566035"/>
          <c:w val="0.88430394091557418"/>
          <c:h val="0.50870916570886926"/>
        </c:manualLayout>
      </c:layout>
      <c:barChart>
        <c:barDir val="col"/>
        <c:grouping val="clustered"/>
        <c:varyColors val="0"/>
        <c:dLbls>
          <c:showLegendKey val="0"/>
          <c:showVal val="0"/>
          <c:showCatName val="0"/>
          <c:showSerName val="0"/>
          <c:showPercent val="0"/>
          <c:showBubbleSize val="0"/>
        </c:dLbls>
        <c:gapWidth val="164"/>
        <c:overlap val="-22"/>
        <c:axId val="223888768"/>
        <c:axId val="223891120"/>
      </c:barChart>
      <c:catAx>
        <c:axId val="2238887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91120"/>
        <c:crosses val="autoZero"/>
        <c:auto val="1"/>
        <c:lblAlgn val="ctr"/>
        <c:lblOffset val="100"/>
        <c:noMultiLvlLbl val="0"/>
      </c:catAx>
      <c:valAx>
        <c:axId val="2238911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88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s-CO" sz="1600" b="1"/>
              <a:t>Pregunta 3</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431378058384105E-2"/>
          <c:y val="0.19377450980392158"/>
          <c:w val="0.91568621941615891"/>
          <c:h val="0.61599698934691982"/>
        </c:manualLayout>
      </c:layout>
      <c:bar3DChart>
        <c:barDir val="col"/>
        <c:grouping val="clustered"/>
        <c:varyColors val="0"/>
        <c:ser>
          <c:idx val="0"/>
          <c:order val="0"/>
          <c:spPr>
            <a:solidFill>
              <a:schemeClr val="accent1"/>
            </a:solidFill>
            <a:ln>
              <a:noFill/>
            </a:ln>
            <a:effectLst/>
            <a:sp3d/>
          </c:spPr>
          <c:invertIfNegative val="0"/>
          <c:cat>
            <c:strRef>
              <c:f>'CAUCA ENCUESTAS2017'!$D$12:$D$17</c:f>
              <c:strCache>
                <c:ptCount val="6"/>
                <c:pt idx="0">
                  <c:v>Por aviso público</c:v>
                </c:pt>
                <c:pt idx="1">
                  <c:v>Prensa, TV Radio </c:v>
                </c:pt>
                <c:pt idx="2">
                  <c:v>Comunidad</c:v>
                </c:pt>
                <c:pt idx="3">
                  <c:v>Boletín</c:v>
                </c:pt>
                <c:pt idx="4">
                  <c:v>Página Web</c:v>
                </c:pt>
                <c:pt idx="5">
                  <c:v>Invitación  directa</c:v>
                </c:pt>
              </c:strCache>
            </c:strRef>
          </c:cat>
          <c:val>
            <c:numRef>
              <c:f>'CAUCA ENCUESTAS2017'!$E$12:$E$17</c:f>
              <c:numCache>
                <c:formatCode>General</c:formatCode>
                <c:ptCount val="6"/>
              </c:numCache>
            </c:numRef>
          </c:val>
          <c:extLst>
            <c:ext xmlns:c16="http://schemas.microsoft.com/office/drawing/2014/chart" uri="{C3380CC4-5D6E-409C-BE32-E72D297353CC}">
              <c16:uniqueId val="{00000000-E950-47A8-8218-71EFE430DF0A}"/>
            </c:ext>
          </c:extLst>
        </c:ser>
        <c:ser>
          <c:idx val="1"/>
          <c:order val="1"/>
          <c:spPr>
            <a:solidFill>
              <a:schemeClr val="accent2"/>
            </a:solidFill>
            <a:ln>
              <a:noFill/>
            </a:ln>
            <a:effectLst/>
            <a:sp3d/>
          </c:spPr>
          <c:invertIfNegative val="0"/>
          <c:dPt>
            <c:idx val="0"/>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2-E950-47A8-8218-71EFE430DF0A}"/>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4-E950-47A8-8218-71EFE430DF0A}"/>
              </c:ext>
            </c:extLst>
          </c:dPt>
          <c:dPt>
            <c:idx val="2"/>
            <c:invertIfNegative val="0"/>
            <c:bubble3D val="0"/>
            <c:spPr>
              <a:solidFill>
                <a:srgbClr val="7030A0"/>
              </a:solidFill>
              <a:ln>
                <a:noFill/>
              </a:ln>
              <a:effectLst/>
              <a:sp3d/>
            </c:spPr>
            <c:extLst>
              <c:ext xmlns:c16="http://schemas.microsoft.com/office/drawing/2014/chart" uri="{C3380CC4-5D6E-409C-BE32-E72D297353CC}">
                <c16:uniqueId val="{00000006-E950-47A8-8218-71EFE430DF0A}"/>
              </c:ext>
            </c:extLst>
          </c:dPt>
          <c:dPt>
            <c:idx val="3"/>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8-E950-47A8-8218-71EFE430DF0A}"/>
              </c:ext>
            </c:extLst>
          </c:dPt>
          <c:dPt>
            <c:idx val="4"/>
            <c:invertIfNegative val="0"/>
            <c:bubble3D val="0"/>
            <c:spPr>
              <a:solidFill>
                <a:srgbClr val="00B050"/>
              </a:solidFill>
              <a:ln>
                <a:noFill/>
              </a:ln>
              <a:effectLst/>
              <a:sp3d/>
            </c:spPr>
            <c:extLst>
              <c:ext xmlns:c16="http://schemas.microsoft.com/office/drawing/2014/chart" uri="{C3380CC4-5D6E-409C-BE32-E72D297353CC}">
                <c16:uniqueId val="{0000000A-E950-47A8-8218-71EFE430DF0A}"/>
              </c:ext>
            </c:extLst>
          </c:dPt>
          <c:dPt>
            <c:idx val="5"/>
            <c:invertIfNegative val="0"/>
            <c:bubble3D val="0"/>
            <c:spPr>
              <a:solidFill>
                <a:srgbClr val="9900CC"/>
              </a:solidFill>
              <a:ln>
                <a:noFill/>
              </a:ln>
              <a:effectLst/>
              <a:sp3d/>
            </c:spPr>
            <c:extLst>
              <c:ext xmlns:c16="http://schemas.microsoft.com/office/drawing/2014/chart" uri="{C3380CC4-5D6E-409C-BE32-E72D297353CC}">
                <c16:uniqueId val="{0000000C-E950-47A8-8218-71EFE430DF0A}"/>
              </c:ext>
            </c:extLst>
          </c:dPt>
          <c:dLbls>
            <c:dLbl>
              <c:idx val="5"/>
              <c:layout>
                <c:manualLayout>
                  <c:x val="1.3888888888888888E-2"/>
                  <c:y val="-9.2592592592592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50-47A8-8218-71EFE430DF0A}"/>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'CAUCA ENCUESTAS2017'!$D$12:$D$17</c:f>
              <c:strCache>
                <c:ptCount val="6"/>
                <c:pt idx="0">
                  <c:v>Por aviso público</c:v>
                </c:pt>
                <c:pt idx="1">
                  <c:v>Prensa, TV Radio </c:v>
                </c:pt>
                <c:pt idx="2">
                  <c:v>Comunidad</c:v>
                </c:pt>
                <c:pt idx="3">
                  <c:v>Boletín</c:v>
                </c:pt>
                <c:pt idx="4">
                  <c:v>Página Web</c:v>
                </c:pt>
                <c:pt idx="5">
                  <c:v>Invitación  directa</c:v>
                </c:pt>
              </c:strCache>
            </c:strRef>
          </c:cat>
          <c:val>
            <c:numRef>
              <c:f>'CAUCA ENCUESTAS2017'!$F$12:$F$17</c:f>
              <c:numCache>
                <c:formatCode>General</c:formatCode>
                <c:ptCount val="6"/>
                <c:pt idx="0">
                  <c:v>0</c:v>
                </c:pt>
                <c:pt idx="1">
                  <c:v>0</c:v>
                </c:pt>
                <c:pt idx="2">
                  <c:v>3</c:v>
                </c:pt>
                <c:pt idx="3">
                  <c:v>0</c:v>
                </c:pt>
                <c:pt idx="4">
                  <c:v>3</c:v>
                </c:pt>
                <c:pt idx="5">
                  <c:v>64</c:v>
                </c:pt>
              </c:numCache>
            </c:numRef>
          </c:val>
          <c:extLst>
            <c:ext xmlns:c16="http://schemas.microsoft.com/office/drawing/2014/chart" uri="{C3380CC4-5D6E-409C-BE32-E72D297353CC}">
              <c16:uniqueId val="{0000000D-E950-47A8-8218-71EFE430DF0A}"/>
            </c:ext>
          </c:extLst>
        </c:ser>
        <c:dLbls>
          <c:showLegendKey val="0"/>
          <c:showVal val="0"/>
          <c:showCatName val="0"/>
          <c:showSerName val="0"/>
          <c:showPercent val="0"/>
          <c:showBubbleSize val="0"/>
        </c:dLbls>
        <c:gapWidth val="150"/>
        <c:shape val="box"/>
        <c:axId val="1277031631"/>
        <c:axId val="1227710639"/>
        <c:axId val="0"/>
      </c:bar3DChart>
      <c:catAx>
        <c:axId val="127703163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crossAx val="1227710639"/>
        <c:crosses val="autoZero"/>
        <c:auto val="1"/>
        <c:lblAlgn val="ctr"/>
        <c:lblOffset val="100"/>
        <c:noMultiLvlLbl val="0"/>
      </c:catAx>
      <c:valAx>
        <c:axId val="12277106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77031631"/>
        <c:crosses val="autoZero"/>
        <c:crossBetween val="between"/>
      </c:valAx>
      <c:spPr>
        <a:noFill/>
        <a:ln>
          <a:noFill/>
        </a:ln>
        <a:effectLst>
          <a:innerShdw blurRad="114300">
            <a:prstClr val="black"/>
          </a:innerShdw>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6">
          <a:lumMod val="75000"/>
        </a:schemeClr>
      </a:solidFill>
      <a:round/>
    </a:ln>
    <a:effectLst>
      <a:outerShdw blurRad="50800" dist="38100" algn="l" rotWithShape="0">
        <a:prstClr val="black">
          <a:alpha val="40000"/>
        </a:prstClr>
      </a:outerShdw>
    </a:effectLst>
    <a:scene3d>
      <a:camera prst="orthographicFront"/>
      <a:lightRig rig="threePt" dir="t"/>
    </a:scene3d>
    <a:sp3d>
      <a:bevelT w="101600" prst="riblet"/>
    </a:sp3d>
  </c:spPr>
  <c:txPr>
    <a:bodyPr/>
    <a:lstStyle/>
    <a:p>
      <a:pPr>
        <a:defRPr/>
      </a:pPr>
      <a:endParaRPr lang="es-CO"/>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Pregunta</a:t>
            </a:r>
            <a:r>
              <a:rPr lang="en-US" sz="1600" b="1" baseline="0"/>
              <a:t> 4</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1"/>
          <c:spPr>
            <a:solidFill>
              <a:schemeClr val="accent6">
                <a:lumMod val="60000"/>
                <a:lumOff val="40000"/>
              </a:schemeClr>
            </a:solidFill>
            <a:ln>
              <a:noFill/>
            </a:ln>
            <a:effectLst/>
            <a:scene3d>
              <a:camera prst="orthographicFront"/>
              <a:lightRig rig="threePt" dir="t"/>
            </a:scene3d>
            <a:sp3d>
              <a:bevelT/>
              <a:bevelB/>
            </a:sp3d>
          </c:spPr>
          <c:invertIfNegative val="0"/>
          <c:dPt>
            <c:idx val="0"/>
            <c:invertIfNegative val="0"/>
            <c:bubble3D val="0"/>
            <c:spPr>
              <a:solidFill>
                <a:schemeClr val="accent2">
                  <a:lumMod val="75000"/>
                </a:schemeClr>
              </a:solidFill>
              <a:ln>
                <a:noFill/>
              </a:ln>
              <a:effectLst/>
              <a:scene3d>
                <a:camera prst="orthographicFront"/>
                <a:lightRig rig="threePt" dir="t"/>
              </a:scene3d>
              <a:sp3d>
                <a:bevelT/>
                <a:bevelB/>
              </a:sp3d>
            </c:spPr>
            <c:extLst>
              <c:ext xmlns:c16="http://schemas.microsoft.com/office/drawing/2014/chart" uri="{C3380CC4-5D6E-409C-BE32-E72D297353CC}">
                <c16:uniqueId val="{00000001-5DA1-428B-A6A6-C8A8439707F3}"/>
              </c:ext>
            </c:extLst>
          </c:dPt>
          <c:dLbls>
            <c:dLbl>
              <c:idx val="0"/>
              <c:layout>
                <c:manualLayout>
                  <c:x val="0.05"/>
                  <c:y val="-6.0185185185185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A1-428B-A6A6-C8A8439707F3}"/>
                </c:ext>
              </c:extLst>
            </c:dLbl>
            <c:dLbl>
              <c:idx val="1"/>
              <c:layout>
                <c:manualLayout>
                  <c:x val="4.7222222222222221E-2"/>
                  <c:y val="-6.94444444444445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A1-428B-A6A6-C8A8439707F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'CAUCA ENCUESTAS2017'!$D$18:$D$19</c:f>
              <c:strCache>
                <c:ptCount val="2"/>
                <c:pt idx="0">
                  <c:v>Clara</c:v>
                </c:pt>
                <c:pt idx="1">
                  <c:v>Confusa</c:v>
                </c:pt>
              </c:strCache>
            </c:strRef>
          </c:cat>
          <c:val>
            <c:numRef>
              <c:f>'CAUCA ENCUESTAS2017'!$F$18:$F$19</c:f>
              <c:numCache>
                <c:formatCode>General</c:formatCode>
                <c:ptCount val="2"/>
                <c:pt idx="0">
                  <c:v>70</c:v>
                </c:pt>
                <c:pt idx="1">
                  <c:v>0</c:v>
                </c:pt>
              </c:numCache>
            </c:numRef>
          </c:val>
          <c:extLst>
            <c:ext xmlns:c16="http://schemas.microsoft.com/office/drawing/2014/chart" uri="{C3380CC4-5D6E-409C-BE32-E72D297353CC}">
              <c16:uniqueId val="{00000003-5DA1-428B-A6A6-C8A8439707F3}"/>
            </c:ext>
          </c:extLst>
        </c:ser>
        <c:dLbls>
          <c:showLegendKey val="0"/>
          <c:showVal val="0"/>
          <c:showCatName val="0"/>
          <c:showSerName val="0"/>
          <c:showPercent val="0"/>
          <c:showBubbleSize val="0"/>
        </c:dLbls>
        <c:gapWidth val="150"/>
        <c:shape val="box"/>
        <c:axId val="945014367"/>
        <c:axId val="899479279"/>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'CAUCA ENCUESTAS2017'!$D$18:$D$19</c15:sqref>
                        </c15:formulaRef>
                      </c:ext>
                    </c:extLst>
                    <c:strCache>
                      <c:ptCount val="2"/>
                      <c:pt idx="0">
                        <c:v>Clara</c:v>
                      </c:pt>
                      <c:pt idx="1">
                        <c:v>Confusa</c:v>
                      </c:pt>
                    </c:strCache>
                  </c:strRef>
                </c:cat>
                <c:val>
                  <c:numRef>
                    <c:extLst>
                      <c:ext uri="{02D57815-91ED-43cb-92C2-25804820EDAC}">
                        <c15:formulaRef>
                          <c15:sqref>'CAUCA ENCUESTAS2017'!$E$18:$E$19</c15:sqref>
                        </c15:formulaRef>
                      </c:ext>
                    </c:extLst>
                    <c:numCache>
                      <c:formatCode>General</c:formatCode>
                      <c:ptCount val="2"/>
                    </c:numCache>
                  </c:numRef>
                </c:val>
                <c:extLst>
                  <c:ext xmlns:c16="http://schemas.microsoft.com/office/drawing/2014/chart" uri="{C3380CC4-5D6E-409C-BE32-E72D297353CC}">
                    <c16:uniqueId val="{00000004-5DA1-428B-A6A6-C8A8439707F3}"/>
                  </c:ext>
                </c:extLst>
              </c15:ser>
            </c15:filteredBarSeries>
          </c:ext>
        </c:extLst>
      </c:bar3DChart>
      <c:catAx>
        <c:axId val="94501436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899479279"/>
        <c:crosses val="autoZero"/>
        <c:auto val="1"/>
        <c:lblAlgn val="ctr"/>
        <c:lblOffset val="100"/>
        <c:noMultiLvlLbl val="0"/>
      </c:catAx>
      <c:valAx>
        <c:axId val="899479279"/>
        <c:scaling>
          <c:orientation val="minMax"/>
        </c:scaling>
        <c:delete val="0"/>
        <c:axPos val="l"/>
        <c:majorGridlines>
          <c:spPr>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450143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6">
          <a:lumMod val="75000"/>
        </a:schemeClr>
      </a:solidFill>
      <a:round/>
    </a:ln>
    <a:effectLst>
      <a:softEdge rad="1079500"/>
    </a:effectLst>
    <a:scene3d>
      <a:camera prst="orthographicFront"/>
      <a:lightRig rig="threePt" dir="t"/>
    </a:scene3d>
    <a:sp3d>
      <a:bevelT/>
    </a:sp3d>
  </c:spPr>
  <c:txPr>
    <a:bodyPr/>
    <a:lstStyle/>
    <a:p>
      <a:pPr>
        <a:defRPr/>
      </a:pPr>
      <a:endParaRPr lang="es-CO"/>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s-CO" sz="1600" b="1"/>
              <a:t>Pregunta 5</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1"/>
          <c:spPr>
            <a:solidFill>
              <a:srgbClr val="00B050"/>
            </a:solidFill>
            <a:ln>
              <a:noFill/>
            </a:ln>
            <a:effectLst/>
            <a:scene3d>
              <a:camera prst="orthographicFront"/>
              <a:lightRig rig="threePt" dir="t"/>
            </a:scene3d>
            <a:sp3d>
              <a:bevelT/>
            </a:sp3d>
          </c:spPr>
          <c:invertIfNegative val="0"/>
          <c:dPt>
            <c:idx val="0"/>
            <c:invertIfNegative val="0"/>
            <c:bubble3D val="0"/>
            <c:spPr>
              <a:solidFill>
                <a:srgbClr val="00B050"/>
              </a:solidFill>
              <a:ln>
                <a:noFill/>
              </a:ln>
              <a:effectLst/>
              <a:scene3d>
                <a:camera prst="orthographicFront"/>
                <a:lightRig rig="threePt" dir="t"/>
              </a:scene3d>
              <a:sp3d>
                <a:bevelT/>
                <a:bevelB w="152400" h="50800" prst="softRound"/>
              </a:sp3d>
            </c:spPr>
            <c:extLst>
              <c:ext xmlns:c16="http://schemas.microsoft.com/office/drawing/2014/chart" uri="{C3380CC4-5D6E-409C-BE32-E72D297353CC}">
                <c16:uniqueId val="{00000001-C69B-4829-8D0F-19BA7CD85DA2}"/>
              </c:ext>
            </c:extLst>
          </c:dPt>
          <c:dLbls>
            <c:dLbl>
              <c:idx val="0"/>
              <c:layout>
                <c:manualLayout>
                  <c:x val="5.8333333333333334E-2"/>
                  <c:y val="-6.9444444444444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9B-4829-8D0F-19BA7CD85DA2}"/>
                </c:ext>
              </c:extLst>
            </c:dLbl>
            <c:dLbl>
              <c:idx val="1"/>
              <c:layout>
                <c:manualLayout>
                  <c:x val="4.1666666666666567E-2"/>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9B-4829-8D0F-19BA7CD85DA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5">
                        <a:lumMod val="50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'CAUCA ENCUESTAS2017'!$D$20:$D$21</c:f>
              <c:strCache>
                <c:ptCount val="2"/>
                <c:pt idx="0">
                  <c:v>Igual </c:v>
                </c:pt>
                <c:pt idx="1">
                  <c:v>Desigual</c:v>
                </c:pt>
              </c:strCache>
            </c:strRef>
          </c:cat>
          <c:val>
            <c:numRef>
              <c:f>'CAUCA ENCUESTAS2017'!$F$20:$F$21</c:f>
              <c:numCache>
                <c:formatCode>General</c:formatCode>
                <c:ptCount val="2"/>
                <c:pt idx="0">
                  <c:v>70</c:v>
                </c:pt>
                <c:pt idx="1">
                  <c:v>0</c:v>
                </c:pt>
              </c:numCache>
            </c:numRef>
          </c:val>
          <c:extLst>
            <c:ext xmlns:c16="http://schemas.microsoft.com/office/drawing/2014/chart" uri="{C3380CC4-5D6E-409C-BE32-E72D297353CC}">
              <c16:uniqueId val="{00000003-C69B-4829-8D0F-19BA7CD85DA2}"/>
            </c:ext>
          </c:extLst>
        </c:ser>
        <c:dLbls>
          <c:showLegendKey val="0"/>
          <c:showVal val="0"/>
          <c:showCatName val="0"/>
          <c:showSerName val="0"/>
          <c:showPercent val="0"/>
          <c:showBubbleSize val="0"/>
        </c:dLbls>
        <c:gapWidth val="150"/>
        <c:shape val="box"/>
        <c:axId val="1167315583"/>
        <c:axId val="1224927471"/>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'CAUCA ENCUESTAS2017'!$D$20:$D$21</c15:sqref>
                        </c15:formulaRef>
                      </c:ext>
                    </c:extLst>
                    <c:strCache>
                      <c:ptCount val="2"/>
                      <c:pt idx="0">
                        <c:v>Igual </c:v>
                      </c:pt>
                      <c:pt idx="1">
                        <c:v>Desigual</c:v>
                      </c:pt>
                    </c:strCache>
                  </c:strRef>
                </c:cat>
                <c:val>
                  <c:numRef>
                    <c:extLst>
                      <c:ext uri="{02D57815-91ED-43cb-92C2-25804820EDAC}">
                        <c15:formulaRef>
                          <c15:sqref>'CAUCA ENCUESTAS2017'!$E$20:$E$21</c15:sqref>
                        </c15:formulaRef>
                      </c:ext>
                    </c:extLst>
                    <c:numCache>
                      <c:formatCode>General</c:formatCode>
                      <c:ptCount val="2"/>
                    </c:numCache>
                  </c:numRef>
                </c:val>
                <c:extLst>
                  <c:ext xmlns:c16="http://schemas.microsoft.com/office/drawing/2014/chart" uri="{C3380CC4-5D6E-409C-BE32-E72D297353CC}">
                    <c16:uniqueId val="{00000004-C69B-4829-8D0F-19BA7CD85DA2}"/>
                  </c:ext>
                </c:extLst>
              </c15:ser>
            </c15:filteredBarSeries>
          </c:ext>
        </c:extLst>
      </c:bar3DChart>
      <c:catAx>
        <c:axId val="1167315583"/>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224927471"/>
        <c:crosses val="autoZero"/>
        <c:auto val="1"/>
        <c:lblAlgn val="ctr"/>
        <c:lblOffset val="100"/>
        <c:noMultiLvlLbl val="0"/>
      </c:catAx>
      <c:valAx>
        <c:axId val="12249274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731558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9050" cap="flat" cmpd="sng" algn="ctr">
      <a:solidFill>
        <a:schemeClr val="accent6">
          <a:lumMod val="75000"/>
        </a:schemeClr>
      </a:solidFill>
      <a:round/>
    </a:ln>
    <a:effectLst/>
    <a:scene3d>
      <a:camera prst="orthographicFront"/>
      <a:lightRig rig="threePt" dir="t"/>
    </a:scene3d>
    <a:sp3d prstMaterial="matte"/>
  </c:spPr>
  <c:txPr>
    <a:bodyPr/>
    <a:lstStyle/>
    <a:p>
      <a:pPr>
        <a:defRPr/>
      </a:pPr>
      <a:endParaRPr lang="es-CO"/>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s-CO" sz="1600" b="1"/>
              <a:t>Pregunta 6</a:t>
            </a:r>
          </a:p>
        </c:rich>
      </c:tx>
      <c:layout>
        <c:manualLayout>
          <c:xMode val="edge"/>
          <c:yMode val="edge"/>
          <c:x val="0.31447014859576661"/>
          <c:y val="3.0769218344753345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'CAUCA ENCUESTAS2017'!$D$22:$D$24</c:f>
              <c:strCache>
                <c:ptCount val="3"/>
                <c:pt idx="0">
                  <c:v>Buena</c:v>
                </c:pt>
                <c:pt idx="1">
                  <c:v>Adecuada</c:v>
                </c:pt>
                <c:pt idx="2">
                  <c:v>Inadecuada</c:v>
                </c:pt>
              </c:strCache>
            </c:strRef>
          </c:cat>
          <c:val>
            <c:numRef>
              <c:f>'CAUCA ENCUESTAS2017'!$E$22:$E$24</c:f>
              <c:numCache>
                <c:formatCode>General</c:formatCode>
                <c:ptCount val="3"/>
              </c:numCache>
            </c:numRef>
          </c:val>
          <c:extLst>
            <c:ext xmlns:c16="http://schemas.microsoft.com/office/drawing/2014/chart" uri="{C3380CC4-5D6E-409C-BE32-E72D297353CC}">
              <c16:uniqueId val="{00000000-E35E-4E81-B5AF-7169F398B784}"/>
            </c:ext>
          </c:extLst>
        </c:ser>
        <c:ser>
          <c:idx val="1"/>
          <c:order val="1"/>
          <c:spPr>
            <a:solidFill>
              <a:srgbClr val="7030A0"/>
            </a:solidFill>
            <a:ln>
              <a:noFill/>
            </a:ln>
            <a:effectLst/>
            <a:scene3d>
              <a:camera prst="orthographicFront"/>
              <a:lightRig rig="threePt" dir="t"/>
            </a:scene3d>
            <a:sp3d>
              <a:bevelT/>
              <a:bevelB/>
            </a:sp3d>
          </c:spPr>
          <c:invertIfNegative val="0"/>
          <c:dLbls>
            <c:dLbl>
              <c:idx val="0"/>
              <c:layout>
                <c:manualLayout>
                  <c:x val="2.4316106835995836E-2"/>
                  <c:y val="-3.2295271049596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5E-4E81-B5AF-7169F398B784}"/>
                </c:ext>
              </c:extLst>
            </c:dLbl>
            <c:dLbl>
              <c:idx val="1"/>
              <c:layout>
                <c:manualLayout>
                  <c:x val="2.1614317187551857E-2"/>
                  <c:y val="-5.53633217993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5E-4E81-B5AF-7169F398B784}"/>
                </c:ext>
              </c:extLst>
            </c:dLbl>
            <c:dLbl>
              <c:idx val="2"/>
              <c:layout>
                <c:manualLayout>
                  <c:x val="1.3508948242219909E-2"/>
                  <c:y val="-2.7681660899653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5E-4E81-B5AF-7169F398B7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'CAUCA ENCUESTAS2017'!$D$22:$D$24</c:f>
              <c:strCache>
                <c:ptCount val="3"/>
                <c:pt idx="0">
                  <c:v>Buena</c:v>
                </c:pt>
                <c:pt idx="1">
                  <c:v>Adecuada</c:v>
                </c:pt>
                <c:pt idx="2">
                  <c:v>Inadecuada</c:v>
                </c:pt>
              </c:strCache>
            </c:strRef>
          </c:cat>
          <c:val>
            <c:numRef>
              <c:f>'CAUCA ENCUESTAS2017'!$F$22:$F$24</c:f>
              <c:numCache>
                <c:formatCode>General</c:formatCode>
                <c:ptCount val="3"/>
                <c:pt idx="0">
                  <c:v>70</c:v>
                </c:pt>
                <c:pt idx="1">
                  <c:v>0</c:v>
                </c:pt>
                <c:pt idx="2">
                  <c:v>0</c:v>
                </c:pt>
              </c:numCache>
            </c:numRef>
          </c:val>
          <c:extLst>
            <c:ext xmlns:c16="http://schemas.microsoft.com/office/drawing/2014/chart" uri="{C3380CC4-5D6E-409C-BE32-E72D297353CC}">
              <c16:uniqueId val="{00000004-E35E-4E81-B5AF-7169F398B784}"/>
            </c:ext>
          </c:extLst>
        </c:ser>
        <c:dLbls>
          <c:showLegendKey val="0"/>
          <c:showVal val="0"/>
          <c:showCatName val="0"/>
          <c:showSerName val="0"/>
          <c:showPercent val="0"/>
          <c:showBubbleSize val="0"/>
        </c:dLbls>
        <c:gapWidth val="150"/>
        <c:shape val="box"/>
        <c:axId val="945640847"/>
        <c:axId val="1288586703"/>
        <c:axId val="0"/>
      </c:bar3DChart>
      <c:catAx>
        <c:axId val="94564084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288586703"/>
        <c:crosses val="autoZero"/>
        <c:auto val="1"/>
        <c:lblAlgn val="ctr"/>
        <c:lblOffset val="100"/>
        <c:noMultiLvlLbl val="0"/>
      </c:catAx>
      <c:valAx>
        <c:axId val="12885867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4564084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a:sp3d>
  </c:spPr>
  <c:txPr>
    <a:bodyPr/>
    <a:lstStyle/>
    <a:p>
      <a:pPr>
        <a:defRPr/>
      </a:pPr>
      <a:endParaRPr lang="es-CO"/>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s-CO" sz="1600" b="1"/>
              <a:t>Pregunta 7</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1"/>
          <c:spPr>
            <a:solidFill>
              <a:schemeClr val="accent5">
                <a:lumMod val="75000"/>
              </a:schemeClr>
            </a:solidFill>
            <a:ln>
              <a:noFill/>
            </a:ln>
            <a:effectLst/>
            <a:scene3d>
              <a:camera prst="orthographicFront"/>
              <a:lightRig rig="threePt" dir="t"/>
            </a:scene3d>
            <a:sp3d>
              <a:bevelT/>
              <a:bevelB w="114300" prst="artDeco"/>
            </a:sp3d>
          </c:spPr>
          <c:invertIfNegative val="0"/>
          <c:dPt>
            <c:idx val="1"/>
            <c:invertIfNegative val="0"/>
            <c:bubble3D val="0"/>
            <c:spPr>
              <a:solidFill>
                <a:schemeClr val="accent4">
                  <a:lumMod val="50000"/>
                </a:schemeClr>
              </a:solidFill>
              <a:ln>
                <a:noFill/>
              </a:ln>
              <a:effectLst/>
              <a:scene3d>
                <a:camera prst="orthographicFront"/>
                <a:lightRig rig="threePt" dir="t"/>
              </a:scene3d>
              <a:sp3d>
                <a:bevelT/>
                <a:bevelB w="114300" prst="artDeco"/>
              </a:sp3d>
            </c:spPr>
            <c:extLst>
              <c:ext xmlns:c16="http://schemas.microsoft.com/office/drawing/2014/chart" uri="{C3380CC4-5D6E-409C-BE32-E72D297353CC}">
                <c16:uniqueId val="{00000001-D665-4E79-9029-8891F14D6094}"/>
              </c:ext>
            </c:extLst>
          </c:dPt>
          <c:dLbls>
            <c:dLbl>
              <c:idx val="0"/>
              <c:layout>
                <c:manualLayout>
                  <c:x val="0.05"/>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65-4E79-9029-8891F14D6094}"/>
                </c:ext>
              </c:extLst>
            </c:dLbl>
            <c:dLbl>
              <c:idx val="1"/>
              <c:layout>
                <c:manualLayout>
                  <c:x val="3.888888888888889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65-4E79-9029-8891F14D609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'CAUCA ENCUESTAS2017'!$D$25:$D$26</c:f>
              <c:strCache>
                <c:ptCount val="2"/>
                <c:pt idx="0">
                  <c:v>Si</c:v>
                </c:pt>
                <c:pt idx="1">
                  <c:v>No</c:v>
                </c:pt>
              </c:strCache>
            </c:strRef>
          </c:cat>
          <c:val>
            <c:numRef>
              <c:f>'CAUCA ENCUESTAS2017'!$F$25:$F$26</c:f>
              <c:numCache>
                <c:formatCode>General</c:formatCode>
                <c:ptCount val="2"/>
                <c:pt idx="0">
                  <c:v>70</c:v>
                </c:pt>
                <c:pt idx="1">
                  <c:v>0</c:v>
                </c:pt>
              </c:numCache>
            </c:numRef>
          </c:val>
          <c:extLst>
            <c:ext xmlns:c16="http://schemas.microsoft.com/office/drawing/2014/chart" uri="{C3380CC4-5D6E-409C-BE32-E72D297353CC}">
              <c16:uniqueId val="{00000003-D665-4E79-9029-8891F14D6094}"/>
            </c:ext>
          </c:extLst>
        </c:ser>
        <c:dLbls>
          <c:showLegendKey val="0"/>
          <c:showVal val="0"/>
          <c:showCatName val="0"/>
          <c:showSerName val="0"/>
          <c:showPercent val="0"/>
          <c:showBubbleSize val="0"/>
        </c:dLbls>
        <c:gapWidth val="150"/>
        <c:shape val="box"/>
        <c:axId val="14976256"/>
        <c:axId val="16428752"/>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'CAUCA ENCUESTAS2017'!$D$25:$D$26</c15:sqref>
                        </c15:formulaRef>
                      </c:ext>
                    </c:extLst>
                    <c:strCache>
                      <c:ptCount val="2"/>
                      <c:pt idx="0">
                        <c:v>Si</c:v>
                      </c:pt>
                      <c:pt idx="1">
                        <c:v>No</c:v>
                      </c:pt>
                    </c:strCache>
                  </c:strRef>
                </c:cat>
                <c:val>
                  <c:numRef>
                    <c:extLst>
                      <c:ext uri="{02D57815-91ED-43cb-92C2-25804820EDAC}">
                        <c15:formulaRef>
                          <c15:sqref>'CAUCA ENCUESTAS2017'!$E$25:$E$26</c15:sqref>
                        </c15:formulaRef>
                      </c:ext>
                    </c:extLst>
                    <c:numCache>
                      <c:formatCode>General</c:formatCode>
                      <c:ptCount val="2"/>
                    </c:numCache>
                  </c:numRef>
                </c:val>
                <c:extLst>
                  <c:ext xmlns:c16="http://schemas.microsoft.com/office/drawing/2014/chart" uri="{C3380CC4-5D6E-409C-BE32-E72D297353CC}">
                    <c16:uniqueId val="{00000004-D665-4E79-9029-8891F14D6094}"/>
                  </c:ext>
                </c:extLst>
              </c15:ser>
            </c15:filteredBarSeries>
          </c:ext>
        </c:extLst>
      </c:bar3DChart>
      <c:catAx>
        <c:axId val="149762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16428752"/>
        <c:crosses val="autoZero"/>
        <c:auto val="1"/>
        <c:lblAlgn val="ctr"/>
        <c:lblOffset val="100"/>
        <c:noMultiLvlLbl val="0"/>
      </c:catAx>
      <c:valAx>
        <c:axId val="164287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97625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6">
          <a:lumMod val="50000"/>
        </a:schemeClr>
      </a:solidFill>
      <a:round/>
    </a:ln>
    <a:effectLst/>
  </c:spPr>
  <c:txPr>
    <a:bodyPr/>
    <a:lstStyle/>
    <a:p>
      <a:pPr>
        <a:defRPr/>
      </a:pPr>
      <a:endParaRPr lang="es-CO"/>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s-CO" sz="1600" b="1"/>
              <a:t>Pregunta 8</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1"/>
          <c:spPr>
            <a:solidFill>
              <a:schemeClr val="accent5">
                <a:lumMod val="60000"/>
                <a:lumOff val="40000"/>
              </a:schemeClr>
            </a:solidFill>
            <a:ln>
              <a:noFill/>
            </a:ln>
            <a:effectLst/>
            <a:scene3d>
              <a:camera prst="orthographicFront"/>
              <a:lightRig rig="threePt" dir="t"/>
            </a:scene3d>
            <a:sp3d>
              <a:bevelT/>
              <a:bevelB w="114300" prst="artDeco"/>
            </a:sp3d>
          </c:spPr>
          <c:invertIfNegative val="0"/>
          <c:dPt>
            <c:idx val="1"/>
            <c:invertIfNegative val="0"/>
            <c:bubble3D val="0"/>
            <c:spPr>
              <a:solidFill>
                <a:schemeClr val="accent5">
                  <a:lumMod val="60000"/>
                  <a:lumOff val="40000"/>
                </a:schemeClr>
              </a:solidFill>
              <a:ln>
                <a:noFill/>
              </a:ln>
              <a:effectLst/>
              <a:scene3d>
                <a:camera prst="orthographicFront"/>
                <a:lightRig rig="threePt" dir="t"/>
              </a:scene3d>
              <a:sp3d>
                <a:bevelT/>
                <a:bevelB w="114300" prst="artDeco"/>
              </a:sp3d>
            </c:spPr>
            <c:extLst>
              <c:ext xmlns:c16="http://schemas.microsoft.com/office/drawing/2014/chart" uri="{C3380CC4-5D6E-409C-BE32-E72D297353CC}">
                <c16:uniqueId val="{00000001-58FB-4F00-A33F-F552D90B456E}"/>
              </c:ext>
            </c:extLst>
          </c:dPt>
          <c:dLbls>
            <c:dLbl>
              <c:idx val="0"/>
              <c:layout>
                <c:manualLayout>
                  <c:x val="0.05"/>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FB-4F00-A33F-F552D90B456E}"/>
                </c:ext>
              </c:extLst>
            </c:dLbl>
            <c:dLbl>
              <c:idx val="1"/>
              <c:layout>
                <c:manualLayout>
                  <c:x val="3.888888888888889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FB-4F00-A33F-F552D90B456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'CAUCA ENCUESTAS2017'!$D$25:$D$26</c:f>
              <c:strCache>
                <c:ptCount val="2"/>
                <c:pt idx="0">
                  <c:v>Si</c:v>
                </c:pt>
                <c:pt idx="1">
                  <c:v>No</c:v>
                </c:pt>
              </c:strCache>
            </c:strRef>
          </c:cat>
          <c:val>
            <c:numRef>
              <c:f>'CAUCA ENCUESTAS2017'!$F$25:$F$26</c:f>
              <c:numCache>
                <c:formatCode>General</c:formatCode>
                <c:ptCount val="2"/>
                <c:pt idx="0">
                  <c:v>70</c:v>
                </c:pt>
                <c:pt idx="1">
                  <c:v>0</c:v>
                </c:pt>
              </c:numCache>
            </c:numRef>
          </c:val>
          <c:extLst>
            <c:ext xmlns:c16="http://schemas.microsoft.com/office/drawing/2014/chart" uri="{C3380CC4-5D6E-409C-BE32-E72D297353CC}">
              <c16:uniqueId val="{00000003-58FB-4F00-A33F-F552D90B456E}"/>
            </c:ext>
          </c:extLst>
        </c:ser>
        <c:dLbls>
          <c:showLegendKey val="0"/>
          <c:showVal val="0"/>
          <c:showCatName val="0"/>
          <c:showSerName val="0"/>
          <c:showPercent val="0"/>
          <c:showBubbleSize val="0"/>
        </c:dLbls>
        <c:gapWidth val="150"/>
        <c:shape val="box"/>
        <c:axId val="14976256"/>
        <c:axId val="16428752"/>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'CAUCA ENCUESTAS2017'!$D$25:$D$26</c15:sqref>
                        </c15:formulaRef>
                      </c:ext>
                    </c:extLst>
                    <c:strCache>
                      <c:ptCount val="2"/>
                      <c:pt idx="0">
                        <c:v>Si</c:v>
                      </c:pt>
                      <c:pt idx="1">
                        <c:v>No</c:v>
                      </c:pt>
                    </c:strCache>
                  </c:strRef>
                </c:cat>
                <c:val>
                  <c:numRef>
                    <c:extLst>
                      <c:ext uri="{02D57815-91ED-43cb-92C2-25804820EDAC}">
                        <c15:formulaRef>
                          <c15:sqref>'CAUCA ENCUESTAS2017'!$E$25:$E$26</c15:sqref>
                        </c15:formulaRef>
                      </c:ext>
                    </c:extLst>
                    <c:numCache>
                      <c:formatCode>General</c:formatCode>
                      <c:ptCount val="2"/>
                    </c:numCache>
                  </c:numRef>
                </c:val>
                <c:extLst>
                  <c:ext xmlns:c16="http://schemas.microsoft.com/office/drawing/2014/chart" uri="{C3380CC4-5D6E-409C-BE32-E72D297353CC}">
                    <c16:uniqueId val="{00000004-58FB-4F00-A33F-F552D90B456E}"/>
                  </c:ext>
                </c:extLst>
              </c15:ser>
            </c15:filteredBarSeries>
          </c:ext>
        </c:extLst>
      </c:bar3DChart>
      <c:catAx>
        <c:axId val="149762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16428752"/>
        <c:crosses val="autoZero"/>
        <c:auto val="1"/>
        <c:lblAlgn val="ctr"/>
        <c:lblOffset val="100"/>
        <c:noMultiLvlLbl val="0"/>
      </c:catAx>
      <c:valAx>
        <c:axId val="164287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97625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5">
          <a:lumMod val="75000"/>
        </a:schemeClr>
      </a:solidFill>
      <a:round/>
    </a:ln>
    <a:effectLst/>
  </c:spPr>
  <c:txPr>
    <a:bodyPr/>
    <a:lstStyle/>
    <a:p>
      <a:pPr>
        <a:defRPr/>
      </a:pPr>
      <a:endParaRPr lang="es-CO"/>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s-CO" sz="1600" b="1"/>
              <a:t>Pregunta 9</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1"/>
          <c:spPr>
            <a:solidFill>
              <a:schemeClr val="accent5">
                <a:lumMod val="60000"/>
                <a:lumOff val="40000"/>
              </a:schemeClr>
            </a:solidFill>
            <a:ln>
              <a:noFill/>
            </a:ln>
            <a:effectLst/>
            <a:scene3d>
              <a:camera prst="orthographicFront"/>
              <a:lightRig rig="threePt" dir="t"/>
            </a:scene3d>
            <a:sp3d>
              <a:bevelT/>
              <a:bevelB w="114300" prst="artDeco"/>
            </a:sp3d>
          </c:spPr>
          <c:invertIfNegative val="0"/>
          <c:dPt>
            <c:idx val="0"/>
            <c:invertIfNegative val="0"/>
            <c:bubble3D val="0"/>
            <c:spPr>
              <a:solidFill>
                <a:srgbClr val="FFFF00"/>
              </a:solidFill>
              <a:ln>
                <a:noFill/>
              </a:ln>
              <a:effectLst/>
              <a:scene3d>
                <a:camera prst="orthographicFront"/>
                <a:lightRig rig="threePt" dir="t"/>
              </a:scene3d>
              <a:sp3d>
                <a:bevelT/>
                <a:bevelB w="114300" prst="artDeco"/>
              </a:sp3d>
            </c:spPr>
            <c:extLst>
              <c:ext xmlns:c16="http://schemas.microsoft.com/office/drawing/2014/chart" uri="{C3380CC4-5D6E-409C-BE32-E72D297353CC}">
                <c16:uniqueId val="{00000001-F1FE-4EB0-A38B-B0CC0A546F62}"/>
              </c:ext>
            </c:extLst>
          </c:dPt>
          <c:dPt>
            <c:idx val="1"/>
            <c:invertIfNegative val="0"/>
            <c:bubble3D val="0"/>
            <c:spPr>
              <a:solidFill>
                <a:schemeClr val="accent5">
                  <a:lumMod val="60000"/>
                  <a:lumOff val="40000"/>
                </a:schemeClr>
              </a:solidFill>
              <a:ln>
                <a:noFill/>
              </a:ln>
              <a:effectLst/>
              <a:scene3d>
                <a:camera prst="orthographicFront"/>
                <a:lightRig rig="threePt" dir="t"/>
              </a:scene3d>
              <a:sp3d>
                <a:bevelT/>
                <a:bevelB w="114300" prst="artDeco"/>
              </a:sp3d>
            </c:spPr>
            <c:extLst>
              <c:ext xmlns:c16="http://schemas.microsoft.com/office/drawing/2014/chart" uri="{C3380CC4-5D6E-409C-BE32-E72D297353CC}">
                <c16:uniqueId val="{00000003-F1FE-4EB0-A38B-B0CC0A546F62}"/>
              </c:ext>
            </c:extLst>
          </c:dPt>
          <c:dLbls>
            <c:dLbl>
              <c:idx val="0"/>
              <c:layout>
                <c:manualLayout>
                  <c:x val="0.05"/>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FE-4EB0-A38B-B0CC0A546F62}"/>
                </c:ext>
              </c:extLst>
            </c:dLbl>
            <c:dLbl>
              <c:idx val="1"/>
              <c:layout>
                <c:manualLayout>
                  <c:x val="3.888888888888889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FE-4EB0-A38B-B0CC0A546F6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'CAUCA ENCUESTAS2017'!$D$25:$D$26</c:f>
              <c:strCache>
                <c:ptCount val="2"/>
                <c:pt idx="0">
                  <c:v>Si</c:v>
                </c:pt>
                <c:pt idx="1">
                  <c:v>No</c:v>
                </c:pt>
              </c:strCache>
            </c:strRef>
          </c:cat>
          <c:val>
            <c:numRef>
              <c:f>'CAUCA ENCUESTAS2017'!$F$25:$F$26</c:f>
              <c:numCache>
                <c:formatCode>General</c:formatCode>
                <c:ptCount val="2"/>
                <c:pt idx="0">
                  <c:v>70</c:v>
                </c:pt>
                <c:pt idx="1">
                  <c:v>0</c:v>
                </c:pt>
              </c:numCache>
            </c:numRef>
          </c:val>
          <c:extLst>
            <c:ext xmlns:c16="http://schemas.microsoft.com/office/drawing/2014/chart" uri="{C3380CC4-5D6E-409C-BE32-E72D297353CC}">
              <c16:uniqueId val="{00000004-F1FE-4EB0-A38B-B0CC0A546F62}"/>
            </c:ext>
          </c:extLst>
        </c:ser>
        <c:dLbls>
          <c:showLegendKey val="0"/>
          <c:showVal val="0"/>
          <c:showCatName val="0"/>
          <c:showSerName val="0"/>
          <c:showPercent val="0"/>
          <c:showBubbleSize val="0"/>
        </c:dLbls>
        <c:gapWidth val="150"/>
        <c:shape val="box"/>
        <c:axId val="14976256"/>
        <c:axId val="16428752"/>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'CAUCA ENCUESTAS2017'!$D$25:$D$26</c15:sqref>
                        </c15:formulaRef>
                      </c:ext>
                    </c:extLst>
                    <c:strCache>
                      <c:ptCount val="2"/>
                      <c:pt idx="0">
                        <c:v>Si</c:v>
                      </c:pt>
                      <c:pt idx="1">
                        <c:v>No</c:v>
                      </c:pt>
                    </c:strCache>
                  </c:strRef>
                </c:cat>
                <c:val>
                  <c:numRef>
                    <c:extLst>
                      <c:ext uri="{02D57815-91ED-43cb-92C2-25804820EDAC}">
                        <c15:formulaRef>
                          <c15:sqref>'CAUCA ENCUESTAS2017'!$E$25:$E$26</c15:sqref>
                        </c15:formulaRef>
                      </c:ext>
                    </c:extLst>
                    <c:numCache>
                      <c:formatCode>General</c:formatCode>
                      <c:ptCount val="2"/>
                    </c:numCache>
                  </c:numRef>
                </c:val>
                <c:extLst>
                  <c:ext xmlns:c16="http://schemas.microsoft.com/office/drawing/2014/chart" uri="{C3380CC4-5D6E-409C-BE32-E72D297353CC}">
                    <c16:uniqueId val="{00000005-F1FE-4EB0-A38B-B0CC0A546F62}"/>
                  </c:ext>
                </c:extLst>
              </c15:ser>
            </c15:filteredBarSeries>
          </c:ext>
        </c:extLst>
      </c:bar3DChart>
      <c:catAx>
        <c:axId val="149762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16428752"/>
        <c:crosses val="autoZero"/>
        <c:auto val="1"/>
        <c:lblAlgn val="ctr"/>
        <c:lblOffset val="100"/>
        <c:noMultiLvlLbl val="0"/>
      </c:catAx>
      <c:valAx>
        <c:axId val="164287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97625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5">
          <a:alpha val="60000"/>
        </a:schemeClr>
      </a:solidFill>
      <a:round/>
    </a:ln>
    <a:effectLst/>
  </c:spPr>
  <c:txPr>
    <a:bodyPr/>
    <a:lstStyle/>
    <a:p>
      <a:pPr>
        <a:defRPr/>
      </a:pPr>
      <a:endParaRPr lang="es-CO"/>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s-CO" sz="1600" b="1"/>
              <a:t>Pregunta 10</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1"/>
          <c:spPr>
            <a:solidFill>
              <a:schemeClr val="accent5">
                <a:lumMod val="60000"/>
                <a:lumOff val="40000"/>
              </a:schemeClr>
            </a:solidFill>
            <a:ln>
              <a:noFill/>
            </a:ln>
            <a:effectLst/>
            <a:scene3d>
              <a:camera prst="orthographicFront"/>
              <a:lightRig rig="threePt" dir="t"/>
            </a:scene3d>
            <a:sp3d>
              <a:bevelT/>
              <a:bevelB w="114300" prst="artDeco"/>
            </a:sp3d>
          </c:spPr>
          <c:invertIfNegative val="0"/>
          <c:dPt>
            <c:idx val="0"/>
            <c:invertIfNegative val="0"/>
            <c:bubble3D val="0"/>
            <c:spPr>
              <a:solidFill>
                <a:srgbClr val="00B0F0"/>
              </a:solidFill>
              <a:ln>
                <a:noFill/>
              </a:ln>
              <a:effectLst/>
              <a:scene3d>
                <a:camera prst="orthographicFront"/>
                <a:lightRig rig="threePt" dir="t"/>
              </a:scene3d>
              <a:sp3d>
                <a:bevelT/>
                <a:bevelB w="114300" prst="artDeco"/>
              </a:sp3d>
            </c:spPr>
            <c:extLst>
              <c:ext xmlns:c16="http://schemas.microsoft.com/office/drawing/2014/chart" uri="{C3380CC4-5D6E-409C-BE32-E72D297353CC}">
                <c16:uniqueId val="{00000001-4CB6-409E-AE4D-D3A4B2CD6972}"/>
              </c:ext>
            </c:extLst>
          </c:dPt>
          <c:dPt>
            <c:idx val="1"/>
            <c:invertIfNegative val="0"/>
            <c:bubble3D val="0"/>
            <c:spPr>
              <a:solidFill>
                <a:schemeClr val="accent5">
                  <a:lumMod val="60000"/>
                  <a:lumOff val="40000"/>
                </a:schemeClr>
              </a:solidFill>
              <a:ln>
                <a:noFill/>
              </a:ln>
              <a:effectLst/>
              <a:scene3d>
                <a:camera prst="orthographicFront"/>
                <a:lightRig rig="threePt" dir="t"/>
              </a:scene3d>
              <a:sp3d>
                <a:bevelT/>
                <a:bevelB w="114300" prst="artDeco"/>
              </a:sp3d>
            </c:spPr>
            <c:extLst>
              <c:ext xmlns:c16="http://schemas.microsoft.com/office/drawing/2014/chart" uri="{C3380CC4-5D6E-409C-BE32-E72D297353CC}">
                <c16:uniqueId val="{00000003-4CB6-409E-AE4D-D3A4B2CD6972}"/>
              </c:ext>
            </c:extLst>
          </c:dPt>
          <c:dLbls>
            <c:dLbl>
              <c:idx val="0"/>
              <c:layout>
                <c:manualLayout>
                  <c:x val="0.05"/>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B6-409E-AE4D-D3A4B2CD6972}"/>
                </c:ext>
              </c:extLst>
            </c:dLbl>
            <c:dLbl>
              <c:idx val="1"/>
              <c:layout>
                <c:manualLayout>
                  <c:x val="3.888888888888889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B6-409E-AE4D-D3A4B2CD697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'CAUCA ENCUESTAS2017'!$D$25:$D$26</c:f>
              <c:strCache>
                <c:ptCount val="2"/>
                <c:pt idx="0">
                  <c:v>Si</c:v>
                </c:pt>
                <c:pt idx="1">
                  <c:v>No</c:v>
                </c:pt>
              </c:strCache>
            </c:strRef>
          </c:cat>
          <c:val>
            <c:numRef>
              <c:f>'CAUCA ENCUESTAS2017'!$F$25:$F$26</c:f>
              <c:numCache>
                <c:formatCode>General</c:formatCode>
                <c:ptCount val="2"/>
                <c:pt idx="0">
                  <c:v>70</c:v>
                </c:pt>
                <c:pt idx="1">
                  <c:v>0</c:v>
                </c:pt>
              </c:numCache>
            </c:numRef>
          </c:val>
          <c:extLst>
            <c:ext xmlns:c16="http://schemas.microsoft.com/office/drawing/2014/chart" uri="{C3380CC4-5D6E-409C-BE32-E72D297353CC}">
              <c16:uniqueId val="{00000004-4CB6-409E-AE4D-D3A4B2CD6972}"/>
            </c:ext>
          </c:extLst>
        </c:ser>
        <c:dLbls>
          <c:showLegendKey val="0"/>
          <c:showVal val="0"/>
          <c:showCatName val="0"/>
          <c:showSerName val="0"/>
          <c:showPercent val="0"/>
          <c:showBubbleSize val="0"/>
        </c:dLbls>
        <c:gapWidth val="150"/>
        <c:shape val="box"/>
        <c:axId val="14976256"/>
        <c:axId val="16428752"/>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'CAUCA ENCUESTAS2017'!$D$25:$D$26</c15:sqref>
                        </c15:formulaRef>
                      </c:ext>
                    </c:extLst>
                    <c:strCache>
                      <c:ptCount val="2"/>
                      <c:pt idx="0">
                        <c:v>Si</c:v>
                      </c:pt>
                      <c:pt idx="1">
                        <c:v>No</c:v>
                      </c:pt>
                    </c:strCache>
                  </c:strRef>
                </c:cat>
                <c:val>
                  <c:numRef>
                    <c:extLst>
                      <c:ext uri="{02D57815-91ED-43cb-92C2-25804820EDAC}">
                        <c15:formulaRef>
                          <c15:sqref>'CAUCA ENCUESTAS2017'!$E$25:$E$26</c15:sqref>
                        </c15:formulaRef>
                      </c:ext>
                    </c:extLst>
                    <c:numCache>
                      <c:formatCode>General</c:formatCode>
                      <c:ptCount val="2"/>
                    </c:numCache>
                  </c:numRef>
                </c:val>
                <c:extLst>
                  <c:ext xmlns:c16="http://schemas.microsoft.com/office/drawing/2014/chart" uri="{C3380CC4-5D6E-409C-BE32-E72D297353CC}">
                    <c16:uniqueId val="{00000005-4CB6-409E-AE4D-D3A4B2CD6972}"/>
                  </c:ext>
                </c:extLst>
              </c15:ser>
            </c15:filteredBarSeries>
          </c:ext>
        </c:extLst>
      </c:bar3DChart>
      <c:catAx>
        <c:axId val="149762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16428752"/>
        <c:crosses val="autoZero"/>
        <c:auto val="1"/>
        <c:lblAlgn val="ctr"/>
        <c:lblOffset val="100"/>
        <c:noMultiLvlLbl val="0"/>
      </c:catAx>
      <c:valAx>
        <c:axId val="164287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97625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7030A0"/>
      </a:solidFill>
      <a:round/>
    </a:ln>
    <a:effectLst/>
  </c:spPr>
  <c:txPr>
    <a:bodyPr/>
    <a:lstStyle/>
    <a:p>
      <a:pPr>
        <a:defRPr/>
      </a:pPr>
      <a:endParaRPr lang="es-CO"/>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1"/>
          <c:order val="0"/>
          <c:dPt>
            <c:idx val="0"/>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1-0A85-4C74-8715-CAEF83DB225E}"/>
              </c:ext>
            </c:extLst>
          </c:dPt>
          <c:dPt>
            <c:idx val="1"/>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3-0A85-4C74-8715-CAEF83DB225E}"/>
              </c:ext>
            </c:extLst>
          </c:dPt>
          <c:dPt>
            <c:idx val="2"/>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5-0A85-4C74-8715-CAEF83DB225E}"/>
              </c:ext>
            </c:extLst>
          </c:dPt>
          <c:dLbls>
            <c:dLbl>
              <c:idx val="1"/>
              <c:layout>
                <c:manualLayout>
                  <c:x val="-6.7560286150046583E-2"/>
                  <c:y val="-5.4293161271507732E-2"/>
                </c:manualLayout>
              </c:layout>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extLst>
                <c:ext xmlns:c15="http://schemas.microsoft.com/office/drawing/2012/chart" uri="{CE6537A1-D6FC-4f65-9D91-7224C49458BB}">
                  <c15:layout>
                    <c:manualLayout>
                      <c:w val="3.5541768835935787E-2"/>
                      <c:h val="3.6967774861475643E-2"/>
                    </c:manualLayout>
                  </c15:layout>
                </c:ext>
                <c:ext xmlns:c16="http://schemas.microsoft.com/office/drawing/2014/chart" uri="{C3380CC4-5D6E-409C-BE32-E72D297353CC}">
                  <c16:uniqueId val="{00000003-0A85-4C74-8715-CAEF83DB225E}"/>
                </c:ext>
              </c:extLst>
            </c:dLbl>
            <c:dLbl>
              <c:idx val="2"/>
              <c:layout>
                <c:manualLayout>
                  <c:x val="3.4622191574432568E-2"/>
                  <c:y val="-3.856370363343136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A85-4C74-8715-CAEF83DB225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ATLANTICOENCUESTAS2017!$D$6:$D$8</c:f>
              <c:strCache>
                <c:ptCount val="3"/>
                <c:pt idx="0">
                  <c:v>Bien Organizada</c:v>
                </c:pt>
                <c:pt idx="1">
                  <c:v>Regularmente organizada</c:v>
                </c:pt>
                <c:pt idx="2">
                  <c:v>Mal  organizada.</c:v>
                </c:pt>
              </c:strCache>
            </c:strRef>
          </c:cat>
          <c:val>
            <c:numRef>
              <c:f>ATLANTICOENCUESTAS2017!$F$6:$F$8</c:f>
              <c:numCache>
                <c:formatCode>General</c:formatCode>
                <c:ptCount val="3"/>
                <c:pt idx="0">
                  <c:v>238</c:v>
                </c:pt>
                <c:pt idx="1">
                  <c:v>3</c:v>
                </c:pt>
                <c:pt idx="2">
                  <c:v>1</c:v>
                </c:pt>
              </c:numCache>
            </c:numRef>
          </c:val>
          <c:extLst>
            <c:ext xmlns:c16="http://schemas.microsoft.com/office/drawing/2014/chart" uri="{C3380CC4-5D6E-409C-BE32-E72D297353CC}">
              <c16:uniqueId val="{00000006-0A85-4C74-8715-CAEF83DB225E}"/>
            </c:ext>
          </c:extLst>
        </c:ser>
        <c:ser>
          <c:idx val="0"/>
          <c:order val="1"/>
          <c:dPt>
            <c:idx val="0"/>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8-0A85-4C74-8715-CAEF83DB225E}"/>
              </c:ext>
            </c:extLst>
          </c:dPt>
          <c:dPt>
            <c:idx val="1"/>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A-0A85-4C74-8715-CAEF83DB225E}"/>
              </c:ext>
            </c:extLst>
          </c:dPt>
          <c:dPt>
            <c:idx val="2"/>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C-0A85-4C74-8715-CAEF83DB225E}"/>
              </c:ext>
            </c:extLst>
          </c:dPt>
          <c:cat>
            <c:strRef>
              <c:f>ATLANTICOENCUESTAS2017!$D$6:$D$8</c:f>
              <c:strCache>
                <c:ptCount val="3"/>
                <c:pt idx="0">
                  <c:v>Bien Organizada</c:v>
                </c:pt>
                <c:pt idx="1">
                  <c:v>Regularmente organizada</c:v>
                </c:pt>
                <c:pt idx="2">
                  <c:v>Mal  organizada.</c:v>
                </c:pt>
              </c:strCache>
            </c:strRef>
          </c:cat>
          <c:val>
            <c:numRef>
              <c:f>ATLANTICOENCUESTAS2017!$E$6:$E$8</c:f>
              <c:numCache>
                <c:formatCode>General</c:formatCode>
                <c:ptCount val="3"/>
              </c:numCache>
            </c:numRef>
          </c:val>
          <c:extLst>
            <c:ext xmlns:c16="http://schemas.microsoft.com/office/drawing/2014/chart" uri="{C3380CC4-5D6E-409C-BE32-E72D297353CC}">
              <c16:uniqueId val="{0000000D-0A85-4C74-8715-CAEF83DB225E}"/>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1111111111111109E-2"/>
          <c:y val="7.407407407407407E-2"/>
          <c:w val="0.93888888888888888"/>
          <c:h val="0.79224482356372117"/>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82CD-4896-8867-CFC4E848BD61}"/>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82CD-4896-8867-CFC4E848BD61}"/>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82CD-4896-8867-CFC4E848BD61}"/>
              </c:ext>
            </c:extLst>
          </c:dPt>
          <c:dLbls>
            <c:dLbl>
              <c:idx val="2"/>
              <c:layout>
                <c:manualLayout>
                  <c:x val="4.8519276022867326E-2"/>
                  <c:y val="1.6029307737882113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extLst>
                <c:ext xmlns:c15="http://schemas.microsoft.com/office/drawing/2012/chart" uri="{CE6537A1-D6FC-4f65-9D91-7224C49458BB}">
                  <c15:layout>
                    <c:manualLayout>
                      <c:w val="8.7681805661515705E-2"/>
                      <c:h val="8.9647873236445935E-2"/>
                    </c:manualLayout>
                  </c15:layout>
                </c:ext>
                <c:ext xmlns:c16="http://schemas.microsoft.com/office/drawing/2014/chart" uri="{C3380CC4-5D6E-409C-BE32-E72D297353CC}">
                  <c16:uniqueId val="{00000005-82CD-4896-8867-CFC4E848BD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ATLANTICOENCUESTAS2017!$D$9:$E$11</c:f>
              <c:strCache>
                <c:ptCount val="3"/>
                <c:pt idx="0">
                  <c:v>Buena</c:v>
                </c:pt>
                <c:pt idx="1">
                  <c:v>Adecuada</c:v>
                </c:pt>
                <c:pt idx="2">
                  <c:v>Inadecuada</c:v>
                </c:pt>
              </c:strCache>
            </c:strRef>
          </c:cat>
          <c:val>
            <c:numRef>
              <c:f>ATLANTICOENCUESTAS2017!$F$9:$F$11</c:f>
              <c:numCache>
                <c:formatCode>General</c:formatCode>
                <c:ptCount val="3"/>
                <c:pt idx="0">
                  <c:v>212</c:v>
                </c:pt>
                <c:pt idx="1">
                  <c:v>27</c:v>
                </c:pt>
                <c:pt idx="2">
                  <c:v>2</c:v>
                </c:pt>
              </c:numCache>
            </c:numRef>
          </c:val>
          <c:extLst>
            <c:ext xmlns:c16="http://schemas.microsoft.com/office/drawing/2014/chart" uri="{C3380CC4-5D6E-409C-BE32-E72D297353CC}">
              <c16:uniqueId val="{00000006-82CD-4896-8867-CFC4E848BD61}"/>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164"/>
        <c:overlap val="-22"/>
        <c:axId val="223886024"/>
        <c:axId val="223883672"/>
      </c:barChart>
      <c:catAx>
        <c:axId val="2238860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83672"/>
        <c:crosses val="autoZero"/>
        <c:auto val="1"/>
        <c:lblAlgn val="ctr"/>
        <c:lblOffset val="100"/>
        <c:noMultiLvlLbl val="0"/>
      </c:catAx>
      <c:valAx>
        <c:axId val="2238836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86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04F2-4092-AD25-3FCB389C92A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04F2-4092-AD25-3FCB389C92A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04F2-4092-AD25-3FCB389C92A5}"/>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04F2-4092-AD25-3FCB389C92A5}"/>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04F2-4092-AD25-3FCB389C92A5}"/>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04F2-4092-AD25-3FCB389C92A5}"/>
              </c:ext>
            </c:extLst>
          </c:dPt>
          <c:dLbls>
            <c:dLbl>
              <c:idx val="2"/>
              <c:layout>
                <c:manualLayout>
                  <c:x val="1.3226828574139076E-2"/>
                  <c:y val="-3.291768852058802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4F2-4092-AD25-3FCB389C92A5}"/>
                </c:ext>
              </c:extLst>
            </c:dLbl>
            <c:dLbl>
              <c:idx val="3"/>
              <c:layout>
                <c:manualLayout>
                  <c:x val="4.7378427094203583E-2"/>
                  <c:y val="-3.958866731792064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4F2-4092-AD25-3FCB389C92A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ATLANTICOENCUESTAS2017!$D$12:$D$17</c:f>
              <c:strCache>
                <c:ptCount val="6"/>
                <c:pt idx="0">
                  <c:v>Por aviso público</c:v>
                </c:pt>
                <c:pt idx="1">
                  <c:v>Prensa, TV Radio </c:v>
                </c:pt>
                <c:pt idx="2">
                  <c:v>Comunidad</c:v>
                </c:pt>
                <c:pt idx="3">
                  <c:v>Boletín</c:v>
                </c:pt>
                <c:pt idx="4">
                  <c:v>Página Web</c:v>
                </c:pt>
                <c:pt idx="5">
                  <c:v>Invitación  directa</c:v>
                </c:pt>
              </c:strCache>
            </c:strRef>
          </c:cat>
          <c:val>
            <c:numRef>
              <c:f>ATLANTICOENCUESTAS2017!$F$12:$F$17</c:f>
              <c:numCache>
                <c:formatCode>General</c:formatCode>
                <c:ptCount val="6"/>
                <c:pt idx="0">
                  <c:v>10</c:v>
                </c:pt>
                <c:pt idx="1">
                  <c:v>7</c:v>
                </c:pt>
                <c:pt idx="2">
                  <c:v>5</c:v>
                </c:pt>
                <c:pt idx="3">
                  <c:v>2</c:v>
                </c:pt>
                <c:pt idx="4">
                  <c:v>9</c:v>
                </c:pt>
                <c:pt idx="5">
                  <c:v>209</c:v>
                </c:pt>
              </c:numCache>
            </c:numRef>
          </c:val>
          <c:extLst>
            <c:ext xmlns:c16="http://schemas.microsoft.com/office/drawing/2014/chart" uri="{C3380CC4-5D6E-409C-BE32-E72D297353CC}">
              <c16:uniqueId val="{0000000C-04F2-4092-AD25-3FCB389C92A5}"/>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314458764329717E-2"/>
          <c:y val="0.11691506093490681"/>
          <c:w val="0.90854336868639374"/>
          <c:h val="0.72139309719275457"/>
        </c:manualLayout>
      </c:layout>
      <c:pie3DChart>
        <c:varyColors val="1"/>
        <c:ser>
          <c:idx val="1"/>
          <c:order val="1"/>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9AB5-4962-A857-E850A47AB14A}"/>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9AB5-4962-A857-E850A47AB14A}"/>
              </c:ext>
            </c:extLst>
          </c:dPt>
          <c:dLbls>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spc="0" baseline="0">
                      <a:solidFill>
                        <a:schemeClr val="accent1"/>
                      </a:solidFill>
                      <a:latin typeface="+mn-lt"/>
                      <a:ea typeface="+mn-ea"/>
                      <a:cs typeface="+mn-cs"/>
                    </a:defRPr>
                  </a:pPr>
                  <a:endParaRPr lang="es-CO"/>
                </a:p>
              </c:txPr>
              <c:dLblPos val="outEnd"/>
              <c:showLegendKey val="0"/>
              <c:showVal val="0"/>
              <c:showCatName val="1"/>
              <c:showSerName val="0"/>
              <c:showPercent val="1"/>
              <c:showBubbleSize val="0"/>
              <c:extLst>
                <c:ext xmlns:c16="http://schemas.microsoft.com/office/drawing/2014/chart" uri="{C3380CC4-5D6E-409C-BE32-E72D297353CC}">
                  <c16:uniqueId val="{00000001-9AB5-4962-A857-E850A47AB14A}"/>
                </c:ext>
              </c:extLst>
            </c:dLbl>
            <c:dLbl>
              <c:idx val="1"/>
              <c:spPr>
                <a:noFill/>
                <a:ln>
                  <a:noFill/>
                </a:ln>
                <a:effectLst/>
              </c:spPr>
              <c:txPr>
                <a:bodyPr rot="0" spcFirstLastPara="1" vertOverflow="ellipsis" vert="horz" wrap="square" lIns="38100" tIns="19050" rIns="38100" bIns="19050" anchor="ctr" anchorCtr="1">
                  <a:spAutoFit/>
                </a:bodyPr>
                <a:lstStyle/>
                <a:p>
                  <a:pPr>
                    <a:defRPr sz="1050" b="1" i="0" u="none" strike="noStrike" kern="1200" spc="0" baseline="0">
                      <a:solidFill>
                        <a:schemeClr val="accent2"/>
                      </a:solidFill>
                      <a:latin typeface="+mn-lt"/>
                      <a:ea typeface="+mn-ea"/>
                      <a:cs typeface="+mn-cs"/>
                    </a:defRPr>
                  </a:pPr>
                  <a:endParaRPr lang="es-CO"/>
                </a:p>
              </c:txPr>
              <c:dLblPos val="outEnd"/>
              <c:showLegendKey val="0"/>
              <c:showVal val="0"/>
              <c:showCatName val="1"/>
              <c:showSerName val="0"/>
              <c:showPercent val="1"/>
              <c:showBubbleSize val="0"/>
              <c:extLst>
                <c:ext xmlns:c16="http://schemas.microsoft.com/office/drawing/2014/chart" uri="{C3380CC4-5D6E-409C-BE32-E72D297353CC}">
                  <c16:uniqueId val="{00000003-9AB5-4962-A857-E850A47AB14A}"/>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spc="0" baseline="0">
                    <a:solidFill>
                      <a:schemeClr val="accent2"/>
                    </a:solidFill>
                    <a:latin typeface="+mn-lt"/>
                    <a:ea typeface="+mn-ea"/>
                    <a:cs typeface="+mn-cs"/>
                  </a:defRPr>
                </a:pPr>
                <a:endParaRPr lang="es-CO"/>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ATLANTICOENCUESTAS2017!$D$18:$D$19</c:f>
              <c:strCache>
                <c:ptCount val="2"/>
                <c:pt idx="0">
                  <c:v>Clara</c:v>
                </c:pt>
                <c:pt idx="1">
                  <c:v>Confusa</c:v>
                </c:pt>
              </c:strCache>
            </c:strRef>
          </c:cat>
          <c:val>
            <c:numRef>
              <c:f>ATLANTICOENCUESTAS2017!$F$18:$F$19</c:f>
              <c:numCache>
                <c:formatCode>General</c:formatCode>
                <c:ptCount val="2"/>
                <c:pt idx="0">
                  <c:v>236</c:v>
                </c:pt>
                <c:pt idx="1">
                  <c:v>2</c:v>
                </c:pt>
              </c:numCache>
            </c:numRef>
          </c:val>
          <c:extLst>
            <c:ext xmlns:c16="http://schemas.microsoft.com/office/drawing/2014/chart" uri="{C3380CC4-5D6E-409C-BE32-E72D297353CC}">
              <c16:uniqueId val="{00000004-9AB5-4962-A857-E850A47AB14A}"/>
            </c:ext>
          </c:extLst>
        </c:ser>
        <c:dLbls>
          <c:dLblPos val="outEnd"/>
          <c:showLegendKey val="0"/>
          <c:showVal val="0"/>
          <c:showCatName val="1"/>
          <c:showSerName val="0"/>
          <c:showPercent val="0"/>
          <c:showBubbleSize val="0"/>
          <c:showLeaderLines val="1"/>
        </c:dLbls>
        <c:extLst>
          <c:ext xmlns:c15="http://schemas.microsoft.com/office/drawing/2012/chart" uri="{02D57815-91ED-43cb-92C2-25804820EDAC}">
            <c15:filteredPieSeries>
              <c15: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9AB5-4962-A857-E850A47AB14A}"/>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9AB5-4962-A857-E850A47AB14A}"/>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0"/>
                    <c:showCatName val="1"/>
                    <c:showSerName val="0"/>
                    <c:showPercent val="0"/>
                    <c:showBubbleSize val="0"/>
                    <c:extLst>
                      <c:ext xmlns:c16="http://schemas.microsoft.com/office/drawing/2014/chart" uri="{C3380CC4-5D6E-409C-BE32-E72D297353CC}">
                        <c16:uniqueId val="{00000006-9AB5-4962-A857-E850A47AB14A}"/>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0"/>
                    <c:showCatName val="1"/>
                    <c:showSerName val="0"/>
                    <c:showPercent val="0"/>
                    <c:showBubbleSize val="0"/>
                    <c:extLst>
                      <c:ext xmlns:c16="http://schemas.microsoft.com/office/drawing/2014/chart" uri="{C3380CC4-5D6E-409C-BE32-E72D297353CC}">
                        <c16:uniqueId val="{00000008-9AB5-4962-A857-E850A47AB14A}"/>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ATLANTICOENCUESTAS2017!$D$18:$D$19</c15:sqref>
                        </c15:formulaRef>
                      </c:ext>
                    </c:extLst>
                    <c:strCache>
                      <c:ptCount val="2"/>
                      <c:pt idx="0">
                        <c:v>Clara</c:v>
                      </c:pt>
                      <c:pt idx="1">
                        <c:v>Confusa</c:v>
                      </c:pt>
                    </c:strCache>
                  </c:strRef>
                </c:cat>
                <c:val>
                  <c:numRef>
                    <c:extLst>
                      <c:ext uri="{02D57815-91ED-43cb-92C2-25804820EDAC}">
                        <c15:formulaRef>
                          <c15:sqref>ATLANTICOENCUESTAS2017!$E$18:$E$19</c15:sqref>
                        </c15:formulaRef>
                      </c:ext>
                    </c:extLst>
                    <c:numCache>
                      <c:formatCode>General</c:formatCode>
                      <c:ptCount val="2"/>
                    </c:numCache>
                  </c:numRef>
                </c:val>
                <c:extLst>
                  <c:ext xmlns:c16="http://schemas.microsoft.com/office/drawing/2014/chart" uri="{C3380CC4-5D6E-409C-BE32-E72D297353CC}">
                    <c16:uniqueId val="{00000009-9AB5-4962-A857-E850A47AB14A}"/>
                  </c:ext>
                </c:extLst>
              </c15:ser>
            </c15:filteredPieSeries>
          </c:ext>
        </c:extLst>
      </c:pie3DChart>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0806963262452011"/>
          <c:w val="1"/>
          <c:h val="0.77196746438681996"/>
        </c:manualLayout>
      </c:layout>
      <c:pie3DChart>
        <c:varyColors val="1"/>
        <c:ser>
          <c:idx val="1"/>
          <c:order val="1"/>
          <c:dPt>
            <c:idx val="0"/>
            <c:bubble3D val="0"/>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a:noFill/>
              </a:ln>
              <a:effectLst/>
              <a:sp3d/>
            </c:spPr>
            <c:extLst>
              <c:ext xmlns:c16="http://schemas.microsoft.com/office/drawing/2014/chart" uri="{C3380CC4-5D6E-409C-BE32-E72D297353CC}">
                <c16:uniqueId val="{00000001-FA75-4717-B255-C131DC2500C8}"/>
              </c:ext>
            </c:extLst>
          </c:dPt>
          <c:dPt>
            <c:idx val="1"/>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a:noFill/>
              </a:ln>
              <a:effectLst/>
              <a:sp3d/>
            </c:spPr>
            <c:extLst>
              <c:ext xmlns:c16="http://schemas.microsoft.com/office/drawing/2014/chart" uri="{C3380CC4-5D6E-409C-BE32-E72D297353CC}">
                <c16:uniqueId val="{00000003-FA75-4717-B255-C131DC2500C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ATLANTICOENCUESTAS2017!$D$20:$D$21</c:f>
              <c:strCache>
                <c:ptCount val="2"/>
                <c:pt idx="0">
                  <c:v>Igual </c:v>
                </c:pt>
                <c:pt idx="1">
                  <c:v>Desigual</c:v>
                </c:pt>
              </c:strCache>
            </c:strRef>
          </c:cat>
          <c:val>
            <c:numRef>
              <c:f>ATLANTICOENCUESTAS2017!$F$20:$F$21</c:f>
              <c:numCache>
                <c:formatCode>General</c:formatCode>
                <c:ptCount val="2"/>
                <c:pt idx="0">
                  <c:v>225</c:v>
                </c:pt>
                <c:pt idx="1">
                  <c:v>3</c:v>
                </c:pt>
              </c:numCache>
            </c:numRef>
          </c:val>
          <c:extLst>
            <c:ext xmlns:c16="http://schemas.microsoft.com/office/drawing/2014/chart" uri="{C3380CC4-5D6E-409C-BE32-E72D297353CC}">
              <c16:uniqueId val="{00000004-FA75-4717-B255-C131DC2500C8}"/>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dPt>
                  <c:idx val="0"/>
                  <c:bubble3D val="0"/>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a:noFill/>
                    </a:ln>
                    <a:effectLst/>
                    <a:sp3d/>
                  </c:spPr>
                  <c:extLst>
                    <c:ext xmlns:c16="http://schemas.microsoft.com/office/drawing/2014/chart" uri="{C3380CC4-5D6E-409C-BE32-E72D297353CC}">
                      <c16:uniqueId val="{00000006-FA75-4717-B255-C131DC2500C8}"/>
                    </c:ext>
                  </c:extLst>
                </c:dPt>
                <c:dPt>
                  <c:idx val="1"/>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a:noFill/>
                    </a:ln>
                    <a:effectLst/>
                    <a:sp3d/>
                  </c:spPr>
                  <c:extLst>
                    <c:ext xmlns:c16="http://schemas.microsoft.com/office/drawing/2014/chart" uri="{C3380CC4-5D6E-409C-BE32-E72D297353CC}">
                      <c16:uniqueId val="{00000008-FA75-4717-B255-C131DC2500C8}"/>
                    </c:ext>
                  </c:extLst>
                </c:dPt>
                <c:cat>
                  <c:strRef>
                    <c:extLst>
                      <c:ext uri="{02D57815-91ED-43cb-92C2-25804820EDAC}">
                        <c15:formulaRef>
                          <c15:sqref>ATLANTICOENCUESTAS2017!$D$20:$D$21</c15:sqref>
                        </c15:formulaRef>
                      </c:ext>
                    </c:extLst>
                    <c:strCache>
                      <c:ptCount val="2"/>
                      <c:pt idx="0">
                        <c:v>Igual </c:v>
                      </c:pt>
                      <c:pt idx="1">
                        <c:v>Desigual</c:v>
                      </c:pt>
                    </c:strCache>
                  </c:strRef>
                </c:cat>
                <c:val>
                  <c:numRef>
                    <c:extLst>
                      <c:ext uri="{02D57815-91ED-43cb-92C2-25804820EDAC}">
                        <c15:formulaRef>
                          <c15:sqref>ATLANTICOENCUESTAS2017!$E$20:$E$21</c15:sqref>
                        </c15:formulaRef>
                      </c:ext>
                    </c:extLst>
                    <c:numCache>
                      <c:formatCode>General</c:formatCode>
                      <c:ptCount val="2"/>
                    </c:numCache>
                  </c:numRef>
                </c:val>
                <c:extLst>
                  <c:ext xmlns:c16="http://schemas.microsoft.com/office/drawing/2014/chart" uri="{C3380CC4-5D6E-409C-BE32-E72D297353CC}">
                    <c16:uniqueId val="{00000009-FA75-4717-B255-C131DC2500C8}"/>
                  </c:ext>
                </c:extLst>
              </c15:ser>
            </c15:filteredPieSeries>
          </c:ext>
        </c:extLst>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1075757431848432"/>
          <c:w val="1"/>
          <c:h val="0.7218673926702901"/>
        </c:manualLayout>
      </c:layout>
      <c:pie3DChart>
        <c:varyColors val="1"/>
        <c:ser>
          <c:idx val="1"/>
          <c:order val="1"/>
          <c:dPt>
            <c:idx val="0"/>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44A9-462C-A127-EF99F0B965CD}"/>
              </c:ext>
            </c:extLst>
          </c:dPt>
          <c:dPt>
            <c:idx val="1"/>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44A9-462C-A127-EF99F0B965CD}"/>
              </c:ext>
            </c:extLst>
          </c:dPt>
          <c:dPt>
            <c:idx val="2"/>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44A9-462C-A127-EF99F0B965CD}"/>
              </c:ext>
            </c:extLst>
          </c:dPt>
          <c:dLbls>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spc="0" baseline="0">
                      <a:solidFill>
                        <a:schemeClr val="accent2"/>
                      </a:solidFill>
                      <a:latin typeface="+mn-lt"/>
                      <a:ea typeface="+mn-ea"/>
                      <a:cs typeface="+mn-cs"/>
                    </a:defRPr>
                  </a:pPr>
                  <a:endParaRPr lang="es-CO"/>
                </a:p>
              </c:txPr>
              <c:dLblPos val="outEnd"/>
              <c:showLegendKey val="0"/>
              <c:showVal val="0"/>
              <c:showCatName val="0"/>
              <c:showSerName val="0"/>
              <c:showPercent val="1"/>
              <c:showBubbleSize val="0"/>
              <c:extLst>
                <c:ext xmlns:c16="http://schemas.microsoft.com/office/drawing/2014/chart" uri="{C3380CC4-5D6E-409C-BE32-E72D297353CC}">
                  <c16:uniqueId val="{00000001-44A9-462C-A127-EF99F0B965CD}"/>
                </c:ext>
              </c:extLst>
            </c:dLbl>
            <c:dLbl>
              <c:idx val="1"/>
              <c:spPr>
                <a:noFill/>
                <a:ln>
                  <a:noFill/>
                </a:ln>
                <a:effectLst/>
              </c:spPr>
              <c:txPr>
                <a:bodyPr rot="0" spcFirstLastPara="1" vertOverflow="ellipsis" vert="horz" wrap="square" lIns="38100" tIns="19050" rIns="38100" bIns="19050" anchor="ctr" anchorCtr="1">
                  <a:spAutoFit/>
                </a:bodyPr>
                <a:lstStyle/>
                <a:p>
                  <a:pPr>
                    <a:defRPr sz="1050" b="1" i="0" u="none" strike="noStrike" kern="1200" spc="0" baseline="0">
                      <a:solidFill>
                        <a:schemeClr val="accent4"/>
                      </a:solidFill>
                      <a:latin typeface="+mn-lt"/>
                      <a:ea typeface="+mn-ea"/>
                      <a:cs typeface="+mn-cs"/>
                    </a:defRPr>
                  </a:pPr>
                  <a:endParaRPr lang="es-CO"/>
                </a:p>
              </c:txPr>
              <c:dLblPos val="outEnd"/>
              <c:showLegendKey val="0"/>
              <c:showVal val="0"/>
              <c:showCatName val="0"/>
              <c:showSerName val="0"/>
              <c:showPercent val="1"/>
              <c:showBubbleSize val="0"/>
              <c:extLst>
                <c:ext xmlns:c16="http://schemas.microsoft.com/office/drawing/2014/chart" uri="{C3380CC4-5D6E-409C-BE32-E72D297353CC}">
                  <c16:uniqueId val="{00000003-44A9-462C-A127-EF99F0B965CD}"/>
                </c:ext>
              </c:extLst>
            </c:dLbl>
            <c:dLbl>
              <c:idx val="2"/>
              <c:layout>
                <c:manualLayout>
                  <c:x val="0.23391809993177695"/>
                  <c:y val="-5.0409567815356505E-3"/>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spc="0" baseline="0">
                      <a:solidFill>
                        <a:schemeClr val="accent6"/>
                      </a:solidFill>
                      <a:latin typeface="+mn-lt"/>
                      <a:ea typeface="+mn-ea"/>
                      <a:cs typeface="+mn-cs"/>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4A9-462C-A127-EF99F0B965C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spc="0" baseline="0">
                    <a:solidFill>
                      <a:schemeClr val="accent4"/>
                    </a:solidFill>
                    <a:latin typeface="+mn-lt"/>
                    <a:ea typeface="+mn-ea"/>
                    <a:cs typeface="+mn-cs"/>
                  </a:defRPr>
                </a:pPr>
                <a:endParaRPr lang="es-CO"/>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ATLANTICOENCUESTAS2017!$D$22:$D$24</c:f>
              <c:strCache>
                <c:ptCount val="3"/>
                <c:pt idx="0">
                  <c:v>Buena</c:v>
                </c:pt>
                <c:pt idx="1">
                  <c:v>Adecuada</c:v>
                </c:pt>
                <c:pt idx="2">
                  <c:v>Inadecuada</c:v>
                </c:pt>
              </c:strCache>
            </c:strRef>
          </c:cat>
          <c:val>
            <c:numRef>
              <c:f>ATLANTICOENCUESTAS2017!$F$22:$F$24</c:f>
              <c:numCache>
                <c:formatCode>General</c:formatCode>
                <c:ptCount val="3"/>
                <c:pt idx="0">
                  <c:v>229</c:v>
                </c:pt>
                <c:pt idx="1">
                  <c:v>2</c:v>
                </c:pt>
                <c:pt idx="2">
                  <c:v>6</c:v>
                </c:pt>
              </c:numCache>
            </c:numRef>
          </c:val>
          <c:extLst>
            <c:ext xmlns:c16="http://schemas.microsoft.com/office/drawing/2014/chart" uri="{C3380CC4-5D6E-409C-BE32-E72D297353CC}">
              <c16:uniqueId val="{00000006-44A9-462C-A127-EF99F0B965CD}"/>
            </c:ext>
          </c:extLst>
        </c:ser>
        <c:dLbls>
          <c:dLblPos val="outEnd"/>
          <c:showLegendKey val="0"/>
          <c:showVal val="0"/>
          <c:showCatName val="1"/>
          <c:showSerName val="0"/>
          <c:showPercent val="0"/>
          <c:showBubbleSize val="0"/>
          <c:showLeaderLines val="1"/>
        </c:dLbls>
        <c:extLst>
          <c:ext xmlns:c15="http://schemas.microsoft.com/office/drawing/2012/chart" uri="{02D57815-91ED-43cb-92C2-25804820EDAC}">
            <c15:filteredPieSeries>
              <c15:ser>
                <c:idx val="0"/>
                <c:order val="0"/>
                <c:dPt>
                  <c:idx val="0"/>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44A9-462C-A127-EF99F0B965CD}"/>
                    </c:ext>
                  </c:extLst>
                </c:dPt>
                <c:dPt>
                  <c:idx val="1"/>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44A9-462C-A127-EF99F0B965CD}"/>
                    </c:ext>
                  </c:extLst>
                </c:dPt>
                <c:dPt>
                  <c:idx val="2"/>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44A9-462C-A127-EF99F0B965CD}"/>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0"/>
                    <c:showCatName val="1"/>
                    <c:showSerName val="0"/>
                    <c:showPercent val="0"/>
                    <c:showBubbleSize val="0"/>
                    <c:extLst>
                      <c:ext xmlns:c16="http://schemas.microsoft.com/office/drawing/2014/chart" uri="{C3380CC4-5D6E-409C-BE32-E72D297353CC}">
                        <c16:uniqueId val="{00000008-44A9-462C-A127-EF99F0B965CD}"/>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CO"/>
                      </a:p>
                    </c:txPr>
                    <c:dLblPos val="outEnd"/>
                    <c:showLegendKey val="0"/>
                    <c:showVal val="0"/>
                    <c:showCatName val="1"/>
                    <c:showSerName val="0"/>
                    <c:showPercent val="0"/>
                    <c:showBubbleSize val="0"/>
                    <c:extLst>
                      <c:ext xmlns:c16="http://schemas.microsoft.com/office/drawing/2014/chart" uri="{C3380CC4-5D6E-409C-BE32-E72D297353CC}">
                        <c16:uniqueId val="{0000000A-44A9-462C-A127-EF99F0B965CD}"/>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s-CO"/>
                      </a:p>
                    </c:txPr>
                    <c:dLblPos val="outEnd"/>
                    <c:showLegendKey val="0"/>
                    <c:showVal val="0"/>
                    <c:showCatName val="1"/>
                    <c:showSerName val="0"/>
                    <c:showPercent val="0"/>
                    <c:showBubbleSize val="0"/>
                    <c:extLst>
                      <c:ext xmlns:c16="http://schemas.microsoft.com/office/drawing/2014/chart" uri="{C3380CC4-5D6E-409C-BE32-E72D297353CC}">
                        <c16:uniqueId val="{0000000C-44A9-462C-A127-EF99F0B965CD}"/>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ATLANTICOENCUESTAS2017!$D$22:$D$24</c15:sqref>
                        </c15:formulaRef>
                      </c:ext>
                    </c:extLst>
                    <c:strCache>
                      <c:ptCount val="3"/>
                      <c:pt idx="0">
                        <c:v>Buena</c:v>
                      </c:pt>
                      <c:pt idx="1">
                        <c:v>Adecuada</c:v>
                      </c:pt>
                      <c:pt idx="2">
                        <c:v>Inadecuada</c:v>
                      </c:pt>
                    </c:strCache>
                  </c:strRef>
                </c:cat>
                <c:val>
                  <c:numRef>
                    <c:extLst>
                      <c:ext uri="{02D57815-91ED-43cb-92C2-25804820EDAC}">
                        <c15:formulaRef>
                          <c15:sqref>ATLANTICOENCUESTAS2017!$E$22:$E$24</c15:sqref>
                        </c15:formulaRef>
                      </c:ext>
                    </c:extLst>
                    <c:numCache>
                      <c:formatCode>General</c:formatCode>
                      <c:ptCount val="3"/>
                    </c:numCache>
                  </c:numRef>
                </c:val>
                <c:extLst>
                  <c:ext xmlns:c16="http://schemas.microsoft.com/office/drawing/2014/chart" uri="{C3380CC4-5D6E-409C-BE32-E72D297353CC}">
                    <c16:uniqueId val="{0000000D-44A9-462C-A127-EF99F0B965CD}"/>
                  </c:ext>
                </c:extLst>
              </c15:ser>
            </c15:filteredPieSeries>
          </c:ext>
        </c:extLst>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2499783084992516E-2"/>
          <c:y val="0.11343944898875237"/>
          <c:w val="0.87500043383001513"/>
          <c:h val="0.70459088026762651"/>
        </c:manualLayout>
      </c:layout>
      <c:pie3DChart>
        <c:varyColors val="1"/>
        <c:ser>
          <c:idx val="1"/>
          <c:order val="1"/>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1ED-4A31-B1A7-180D0035F37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51ED-4A31-B1A7-180D0035F372}"/>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ATLANTICOENCUESTAS2017!$D$25:$D$26</c:f>
              <c:strCache>
                <c:ptCount val="2"/>
                <c:pt idx="0">
                  <c:v>Si</c:v>
                </c:pt>
                <c:pt idx="1">
                  <c:v>No</c:v>
                </c:pt>
              </c:strCache>
            </c:strRef>
          </c:cat>
          <c:val>
            <c:numRef>
              <c:f>ATLANTICOENCUESTAS2017!$F$25:$F$26</c:f>
              <c:numCache>
                <c:formatCode>General</c:formatCode>
                <c:ptCount val="2"/>
                <c:pt idx="0">
                  <c:v>237</c:v>
                </c:pt>
                <c:pt idx="1">
                  <c:v>3</c:v>
                </c:pt>
              </c:numCache>
            </c:numRef>
          </c:val>
          <c:extLst>
            <c:ext xmlns:c16="http://schemas.microsoft.com/office/drawing/2014/chart" uri="{C3380CC4-5D6E-409C-BE32-E72D297353CC}">
              <c16:uniqueId val="{00000004-51ED-4A31-B1A7-180D0035F372}"/>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6-51ED-4A31-B1A7-180D0035F37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8-51ED-4A31-B1A7-180D0035F372}"/>
                    </c:ext>
                  </c:extLst>
                </c:dPt>
                <c:cat>
                  <c:strRef>
                    <c:extLst>
                      <c:ext uri="{02D57815-91ED-43cb-92C2-25804820EDAC}">
                        <c15:formulaRef>
                          <c15:sqref>ATLANTICOENCUESTAS2017!$D$25:$D$26</c15:sqref>
                        </c15:formulaRef>
                      </c:ext>
                    </c:extLst>
                    <c:strCache>
                      <c:ptCount val="2"/>
                      <c:pt idx="0">
                        <c:v>Si</c:v>
                      </c:pt>
                      <c:pt idx="1">
                        <c:v>No</c:v>
                      </c:pt>
                    </c:strCache>
                  </c:strRef>
                </c:cat>
                <c:val>
                  <c:numRef>
                    <c:extLst>
                      <c:ext uri="{02D57815-91ED-43cb-92C2-25804820EDAC}">
                        <c15:formulaRef>
                          <c15:sqref>ATLANTICOENCUESTAS2017!$E$25:$E$26</c15:sqref>
                        </c15:formulaRef>
                      </c:ext>
                    </c:extLst>
                    <c:numCache>
                      <c:formatCode>General</c:formatCode>
                      <c:ptCount val="2"/>
                    </c:numCache>
                  </c:numRef>
                </c:val>
                <c:extLst>
                  <c:ext xmlns:c16="http://schemas.microsoft.com/office/drawing/2014/chart" uri="{C3380CC4-5D6E-409C-BE32-E72D297353CC}">
                    <c16:uniqueId val="{00000009-51ED-4A31-B1A7-180D0035F372}"/>
                  </c:ext>
                </c:extLst>
              </c15:ser>
            </c15:filteredPieSeries>
          </c:ext>
        </c:extLst>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3794539521016916E-2"/>
          <c:y val="0"/>
          <c:w val="0.81738677530011716"/>
          <c:h val="0.85863457391529607"/>
        </c:manualLayout>
      </c:layout>
      <c:pie3DChart>
        <c:varyColors val="1"/>
        <c:ser>
          <c:idx val="1"/>
          <c:order val="1"/>
          <c:dPt>
            <c:idx val="0"/>
            <c:bubble3D val="0"/>
            <c:spPr>
              <a:solidFill>
                <a:schemeClr val="accent4">
                  <a:shade val="76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9959-4A04-975C-AFE9854295F8}"/>
              </c:ext>
            </c:extLst>
          </c:dPt>
          <c:dPt>
            <c:idx val="1"/>
            <c:bubble3D val="0"/>
            <c:spPr>
              <a:solidFill>
                <a:schemeClr val="accent4">
                  <a:tint val="77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9959-4A04-975C-AFE9854295F8}"/>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ATLANTICOENCUESTAS2017!$D$27:$D$28</c:f>
              <c:strCache>
                <c:ptCount val="2"/>
                <c:pt idx="0">
                  <c:v>Si</c:v>
                </c:pt>
                <c:pt idx="1">
                  <c:v>No</c:v>
                </c:pt>
              </c:strCache>
            </c:strRef>
          </c:cat>
          <c:val>
            <c:numRef>
              <c:f>ATLANTICOENCUESTAS2017!$F$27:$F$28</c:f>
              <c:numCache>
                <c:formatCode>General</c:formatCode>
                <c:ptCount val="2"/>
                <c:pt idx="0">
                  <c:v>237</c:v>
                </c:pt>
                <c:pt idx="1">
                  <c:v>3</c:v>
                </c:pt>
              </c:numCache>
            </c:numRef>
          </c:val>
          <c:extLst>
            <c:ext xmlns:c16="http://schemas.microsoft.com/office/drawing/2014/chart" uri="{C3380CC4-5D6E-409C-BE32-E72D297353CC}">
              <c16:uniqueId val="{00000004-9959-4A04-975C-AFE9854295F8}"/>
            </c:ext>
          </c:extLst>
        </c:ser>
        <c:dLbls>
          <c:dLblPos val="ctr"/>
          <c:showLegendKey val="0"/>
          <c:showVal val="0"/>
          <c:showCatName val="1"/>
          <c:showSerName val="0"/>
          <c:showPercent val="0"/>
          <c:showBubbleSize val="0"/>
          <c:showLeaderLines val="1"/>
        </c:dLbls>
        <c:extLst>
          <c:ext xmlns:c15="http://schemas.microsoft.com/office/drawing/2012/chart" uri="{02D57815-91ED-43cb-92C2-25804820EDAC}">
            <c15:filteredPieSeries>
              <c15:ser>
                <c:idx val="0"/>
                <c:order val="0"/>
                <c:dPt>
                  <c:idx val="0"/>
                  <c:bubble3D val="0"/>
                  <c:spPr>
                    <a:solidFill>
                      <a:schemeClr val="accent4">
                        <a:shade val="76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6-9959-4A04-975C-AFE9854295F8}"/>
                    </c:ext>
                  </c:extLst>
                </c:dPt>
                <c:dPt>
                  <c:idx val="1"/>
                  <c:bubble3D val="0"/>
                  <c:spPr>
                    <a:solidFill>
                      <a:schemeClr val="accent4">
                        <a:tint val="77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8-9959-4A04-975C-AFE9854295F8}"/>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1"/>
                  <c:showSerName val="0"/>
                  <c:showPercent val="0"/>
                  <c:showBubbleSize val="0"/>
                  <c:showLeaderLines val="1"/>
                  <c:leaderLines>
                    <c:spPr>
                      <a:ln w="9525">
                        <a:solidFill>
                          <a:schemeClr val="dk1">
                            <a:lumMod val="50000"/>
                            <a:lumOff val="50000"/>
                          </a:schemeClr>
                        </a:solidFill>
                      </a:ln>
                      <a:effectLst/>
                    </c:spPr>
                  </c:leaderLines>
                  <c:extLst>
                    <c:ext uri="{CE6537A1-D6FC-4f65-9D91-7224C49458BB}"/>
                  </c:extLst>
                </c:dLbls>
                <c:cat>
                  <c:strRef>
                    <c:extLst>
                      <c:ext uri="{02D57815-91ED-43cb-92C2-25804820EDAC}">
                        <c15:formulaRef>
                          <c15:sqref>ATLANTICOENCUESTAS2017!$D$27:$D$28</c15:sqref>
                        </c15:formulaRef>
                      </c:ext>
                    </c:extLst>
                    <c:strCache>
                      <c:ptCount val="2"/>
                      <c:pt idx="0">
                        <c:v>Si</c:v>
                      </c:pt>
                      <c:pt idx="1">
                        <c:v>No</c:v>
                      </c:pt>
                    </c:strCache>
                  </c:strRef>
                </c:cat>
                <c:val>
                  <c:numRef>
                    <c:extLst>
                      <c:ext uri="{02D57815-91ED-43cb-92C2-25804820EDAC}">
                        <c15:formulaRef>
                          <c15:sqref>ATLANTICOENCUESTAS2017!$E$27:$E$28</c15:sqref>
                        </c15:formulaRef>
                      </c:ext>
                    </c:extLst>
                    <c:numCache>
                      <c:formatCode>General</c:formatCode>
                      <c:ptCount val="2"/>
                    </c:numCache>
                  </c:numRef>
                </c:val>
                <c:extLst>
                  <c:ext xmlns:c16="http://schemas.microsoft.com/office/drawing/2014/chart" uri="{C3380CC4-5D6E-409C-BE32-E72D297353CC}">
                    <c16:uniqueId val="{00000009-9959-4A04-975C-AFE9854295F8}"/>
                  </c:ext>
                </c:extLst>
              </c15:ser>
            </c15:filteredPieSeries>
          </c:ext>
        </c:extLst>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660272208123554E-2"/>
          <c:y val="8.3593950804003975E-2"/>
          <c:w val="0.95332715462606987"/>
          <c:h val="0.83848005671509662"/>
        </c:manualLayout>
      </c:layout>
      <c:pie3DChart>
        <c:varyColors val="1"/>
        <c:ser>
          <c:idx val="1"/>
          <c:order val="1"/>
          <c:dPt>
            <c:idx val="0"/>
            <c:bubble3D val="0"/>
            <c:spPr>
              <a:solidFill>
                <a:schemeClr val="accent5">
                  <a:tint val="77000"/>
                  <a:alpha val="90000"/>
                </a:schemeClr>
              </a:solidFill>
              <a:ln w="19050">
                <a:solidFill>
                  <a:schemeClr val="accent5">
                    <a:tint val="77000"/>
                    <a:lumMod val="75000"/>
                  </a:schemeClr>
                </a:solidFill>
              </a:ln>
              <a:effectLst>
                <a:innerShdw blurRad="114300">
                  <a:schemeClr val="accent5">
                    <a:tint val="77000"/>
                    <a:lumMod val="75000"/>
                  </a:schemeClr>
                </a:innerShdw>
              </a:effectLst>
              <a:scene3d>
                <a:camera prst="orthographicFront"/>
                <a:lightRig rig="threePt" dir="t"/>
              </a:scene3d>
              <a:sp3d contourW="19050" prstMaterial="flat">
                <a:contourClr>
                  <a:schemeClr val="accent5">
                    <a:tint val="77000"/>
                    <a:lumMod val="75000"/>
                  </a:schemeClr>
                </a:contourClr>
              </a:sp3d>
            </c:spPr>
            <c:extLst>
              <c:ext xmlns:c16="http://schemas.microsoft.com/office/drawing/2014/chart" uri="{C3380CC4-5D6E-409C-BE32-E72D297353CC}">
                <c16:uniqueId val="{00000001-C2D8-47D9-B0BD-32EDAB5A1FC3}"/>
              </c:ext>
            </c:extLst>
          </c:dPt>
          <c:dPt>
            <c:idx val="1"/>
            <c:bubble3D val="0"/>
            <c:spPr>
              <a:solidFill>
                <a:schemeClr val="accent5">
                  <a:shade val="76000"/>
                  <a:alpha val="90000"/>
                </a:schemeClr>
              </a:solidFill>
              <a:ln w="19050">
                <a:solidFill>
                  <a:schemeClr val="accent5">
                    <a:shade val="76000"/>
                    <a:lumMod val="75000"/>
                  </a:schemeClr>
                </a:solidFill>
              </a:ln>
              <a:effectLst>
                <a:innerShdw blurRad="114300">
                  <a:schemeClr val="accent5">
                    <a:shade val="76000"/>
                    <a:lumMod val="75000"/>
                  </a:schemeClr>
                </a:innerShdw>
              </a:effectLst>
              <a:scene3d>
                <a:camera prst="orthographicFront"/>
                <a:lightRig rig="threePt" dir="t"/>
              </a:scene3d>
              <a:sp3d contourW="19050" prstMaterial="flat">
                <a:contourClr>
                  <a:schemeClr val="accent5">
                    <a:shade val="76000"/>
                    <a:lumMod val="75000"/>
                  </a:schemeClr>
                </a:contourClr>
              </a:sp3d>
            </c:spPr>
            <c:extLst>
              <c:ext xmlns:c16="http://schemas.microsoft.com/office/drawing/2014/chart" uri="{C3380CC4-5D6E-409C-BE32-E72D297353CC}">
                <c16:uniqueId val="{00000003-C2D8-47D9-B0BD-32EDAB5A1FC3}"/>
              </c:ext>
            </c:extLst>
          </c:dPt>
          <c:dLbls>
            <c:dLbl>
              <c:idx val="0"/>
              <c:spPr>
                <a:solidFill>
                  <a:schemeClr val="lt1">
                    <a:alpha val="90000"/>
                  </a:schemeClr>
                </a:solidFill>
                <a:ln w="12700" cap="flat" cmpd="sng" algn="ctr">
                  <a:solidFill>
                    <a:schemeClr val="accent5">
                      <a:tint val="77000"/>
                    </a:schemeClr>
                  </a:solidFill>
                  <a:round/>
                </a:ln>
                <a:effectLst>
                  <a:outerShdw blurRad="50800" dist="38100" dir="2700000" algn="tl" rotWithShape="0">
                    <a:schemeClr val="accent5">
                      <a:tint val="77000"/>
                      <a:lumMod val="75000"/>
                      <a:alpha val="40000"/>
                    </a:schemeClr>
                  </a:outerShdw>
                </a:effectLst>
              </c:spPr>
              <c:txPr>
                <a:bodyPr rot="0" spcFirstLastPara="1" vertOverflow="clip" horzOverflow="clip" vert="horz" wrap="square" lIns="38100" tIns="19050" rIns="38100" bIns="19050" anchor="ctr" anchorCtr="1">
                  <a:spAutoFit/>
                </a:bodyPr>
                <a:lstStyle/>
                <a:p>
                  <a:pPr>
                    <a:defRPr sz="1050" b="1" i="0" u="none" strike="noStrike" kern="1200" baseline="0">
                      <a:solidFill>
                        <a:schemeClr val="accent5">
                          <a:tint val="77000"/>
                        </a:schemeClr>
                      </a:solidFill>
                      <a:effectLst/>
                      <a:latin typeface="+mn-lt"/>
                      <a:ea typeface="+mn-ea"/>
                      <a:cs typeface="+mn-cs"/>
                    </a:defRPr>
                  </a:pPr>
                  <a:endParaRPr lang="es-CO"/>
                </a:p>
              </c:txPr>
              <c:dLblPos val="inEnd"/>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2D8-47D9-B0BD-32EDAB5A1FC3}"/>
                </c:ext>
              </c:extLst>
            </c:dLbl>
            <c:dLbl>
              <c:idx val="1"/>
              <c:spPr>
                <a:solidFill>
                  <a:schemeClr val="lt1">
                    <a:alpha val="90000"/>
                  </a:schemeClr>
                </a:solidFill>
                <a:ln w="12700" cap="flat" cmpd="sng" algn="ctr">
                  <a:solidFill>
                    <a:schemeClr val="accent5">
                      <a:shade val="76000"/>
                    </a:schemeClr>
                  </a:solidFill>
                  <a:round/>
                </a:ln>
                <a:effectLst>
                  <a:outerShdw blurRad="50800" dist="38100" dir="2700000" algn="tl" rotWithShape="0">
                    <a:schemeClr val="accent5">
                      <a:shade val="76000"/>
                      <a:lumMod val="75000"/>
                      <a:alpha val="40000"/>
                    </a:schemeClr>
                  </a:outerShdw>
                </a:effectLst>
              </c:spPr>
              <c:txPr>
                <a:bodyPr rot="0" spcFirstLastPara="1" vertOverflow="clip" horzOverflow="clip" vert="horz" wrap="square" lIns="38100" tIns="19050" rIns="38100" bIns="19050" anchor="ctr" anchorCtr="1">
                  <a:spAutoFit/>
                </a:bodyPr>
                <a:lstStyle/>
                <a:p>
                  <a:pPr>
                    <a:defRPr sz="1050" b="1" i="0" u="none" strike="noStrike" kern="1200" baseline="0">
                      <a:solidFill>
                        <a:schemeClr val="accent5">
                          <a:shade val="76000"/>
                        </a:schemeClr>
                      </a:solidFill>
                      <a:effectLst/>
                      <a:latin typeface="+mn-lt"/>
                      <a:ea typeface="+mn-ea"/>
                      <a:cs typeface="+mn-cs"/>
                    </a:defRPr>
                  </a:pPr>
                  <a:endParaRPr lang="es-CO"/>
                </a:p>
              </c:txPr>
              <c:dLblPos val="inEnd"/>
              <c:showLegendKey val="0"/>
              <c:showVal val="1"/>
              <c:showCatName val="1"/>
              <c:showSerName val="0"/>
              <c:showPercent val="0"/>
              <c:showBubbleSize val="0"/>
              <c:extLst>
                <c:ext xmlns:c16="http://schemas.microsoft.com/office/drawing/2014/chart" uri="{C3380CC4-5D6E-409C-BE32-E72D297353CC}">
                  <c16:uniqueId val="{00000003-C2D8-47D9-B0BD-32EDAB5A1FC3}"/>
                </c:ext>
              </c:extLst>
            </c:dLbl>
            <c:spPr>
              <a:solidFill>
                <a:sysClr val="window" lastClr="FFFFFF">
                  <a:alpha val="90000"/>
                </a:sysClr>
              </a:solidFill>
              <a:ln w="12700" cap="flat" cmpd="sng" algn="ctr">
                <a:solidFill>
                  <a:srgbClr val="4472C4">
                    <a:shade val="76000"/>
                  </a:srgbClr>
                </a:solidFill>
                <a:round/>
              </a:ln>
              <a:effectLst>
                <a:outerShdw blurRad="50800" dist="38100" dir="2700000" algn="tl" rotWithShape="0">
                  <a:srgbClr val="4472C4">
                    <a:shade val="76000"/>
                    <a:lumMod val="75000"/>
                    <a:alpha val="40000"/>
                  </a:srgbClr>
                </a:outerShdw>
              </a:effectLst>
            </c:spPr>
            <c:txPr>
              <a:bodyPr rot="0" spcFirstLastPara="1" vertOverflow="clip" horzOverflow="clip" vert="horz" wrap="square" lIns="38100" tIns="19050" rIns="38100" bIns="19050" anchor="ctr" anchorCtr="1">
                <a:spAutoFit/>
              </a:bodyPr>
              <a:lstStyle/>
              <a:p>
                <a:pPr>
                  <a:defRPr sz="1050" b="1" i="0" u="none" strike="noStrike" kern="1200" baseline="0">
                    <a:solidFill>
                      <a:schemeClr val="accent5">
                        <a:shade val="76000"/>
                      </a:schemeClr>
                    </a:solidFill>
                    <a:effectLst/>
                    <a:latin typeface="+mn-lt"/>
                    <a:ea typeface="+mn-ea"/>
                    <a:cs typeface="+mn-cs"/>
                  </a:defRPr>
                </a:pPr>
                <a:endParaRPr lang="es-CO"/>
              </a:p>
            </c:tx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ATLANTICOENCUESTAS2017!$D$29:$D$30</c:f>
              <c:strCache>
                <c:ptCount val="2"/>
                <c:pt idx="0">
                  <c:v>Si</c:v>
                </c:pt>
                <c:pt idx="1">
                  <c:v>No</c:v>
                </c:pt>
              </c:strCache>
            </c:strRef>
          </c:cat>
          <c:val>
            <c:numRef>
              <c:f>ATLANTICOENCUESTAS2017!$F$29:$F$30</c:f>
              <c:numCache>
                <c:formatCode>General</c:formatCode>
                <c:ptCount val="2"/>
                <c:pt idx="0">
                  <c:v>239</c:v>
                </c:pt>
                <c:pt idx="1">
                  <c:v>1</c:v>
                </c:pt>
              </c:numCache>
            </c:numRef>
          </c:val>
          <c:extLst>
            <c:ext xmlns:c16="http://schemas.microsoft.com/office/drawing/2014/chart" uri="{C3380CC4-5D6E-409C-BE32-E72D297353CC}">
              <c16:uniqueId val="{00000004-C2D8-47D9-B0BD-32EDAB5A1FC3}"/>
            </c:ext>
          </c:extLst>
        </c:ser>
        <c:dLbls>
          <c:dLblPos val="inEnd"/>
          <c:showLegendKey val="0"/>
          <c:showVal val="0"/>
          <c:showCatName val="1"/>
          <c:showSerName val="0"/>
          <c:showPercent val="0"/>
          <c:showBubbleSize val="0"/>
          <c:showLeaderLines val="1"/>
        </c:dLbls>
        <c:extLst>
          <c:ext xmlns:c15="http://schemas.microsoft.com/office/drawing/2012/chart" uri="{02D57815-91ED-43cb-92C2-25804820EDAC}">
            <c15:filteredPieSeries>
              <c15:ser>
                <c:idx val="0"/>
                <c:order val="0"/>
                <c:dPt>
                  <c:idx val="0"/>
                  <c:bubble3D val="0"/>
                  <c:spPr>
                    <a:solidFill>
                      <a:schemeClr val="accent5">
                        <a:tint val="77000"/>
                        <a:alpha val="90000"/>
                      </a:schemeClr>
                    </a:solidFill>
                    <a:ln w="19050">
                      <a:solidFill>
                        <a:schemeClr val="accent5">
                          <a:tint val="77000"/>
                          <a:lumMod val="75000"/>
                        </a:schemeClr>
                      </a:solidFill>
                    </a:ln>
                    <a:effectLst>
                      <a:innerShdw blurRad="114300">
                        <a:schemeClr val="accent5">
                          <a:tint val="77000"/>
                          <a:lumMod val="75000"/>
                        </a:schemeClr>
                      </a:innerShdw>
                    </a:effectLst>
                    <a:scene3d>
                      <a:camera prst="orthographicFront"/>
                      <a:lightRig rig="threePt" dir="t"/>
                    </a:scene3d>
                    <a:sp3d contourW="19050" prstMaterial="flat">
                      <a:contourClr>
                        <a:schemeClr val="accent5">
                          <a:tint val="77000"/>
                          <a:lumMod val="75000"/>
                        </a:schemeClr>
                      </a:contourClr>
                    </a:sp3d>
                  </c:spPr>
                  <c:extLst>
                    <c:ext xmlns:c16="http://schemas.microsoft.com/office/drawing/2014/chart" uri="{C3380CC4-5D6E-409C-BE32-E72D297353CC}">
                      <c16:uniqueId val="{00000006-C2D8-47D9-B0BD-32EDAB5A1FC3}"/>
                    </c:ext>
                  </c:extLst>
                </c:dPt>
                <c:dPt>
                  <c:idx val="1"/>
                  <c:bubble3D val="0"/>
                  <c:spPr>
                    <a:solidFill>
                      <a:schemeClr val="accent5">
                        <a:shade val="76000"/>
                        <a:alpha val="90000"/>
                      </a:schemeClr>
                    </a:solidFill>
                    <a:ln w="19050">
                      <a:solidFill>
                        <a:schemeClr val="accent5">
                          <a:shade val="76000"/>
                          <a:lumMod val="75000"/>
                        </a:schemeClr>
                      </a:solidFill>
                    </a:ln>
                    <a:effectLst>
                      <a:innerShdw blurRad="114300">
                        <a:schemeClr val="accent5">
                          <a:shade val="76000"/>
                          <a:lumMod val="75000"/>
                        </a:schemeClr>
                      </a:innerShdw>
                    </a:effectLst>
                    <a:scene3d>
                      <a:camera prst="orthographicFront"/>
                      <a:lightRig rig="threePt" dir="t"/>
                    </a:scene3d>
                    <a:sp3d contourW="19050" prstMaterial="flat">
                      <a:contourClr>
                        <a:schemeClr val="accent5">
                          <a:shade val="76000"/>
                          <a:lumMod val="75000"/>
                        </a:schemeClr>
                      </a:contourClr>
                    </a:sp3d>
                  </c:spPr>
                  <c:extLst>
                    <c:ext xmlns:c16="http://schemas.microsoft.com/office/drawing/2014/chart" uri="{C3380CC4-5D6E-409C-BE32-E72D297353CC}">
                      <c16:uniqueId val="{00000008-C2D8-47D9-B0BD-32EDAB5A1FC3}"/>
                    </c:ext>
                  </c:extLst>
                </c:dPt>
                <c:dLbls>
                  <c:dLbl>
                    <c:idx val="0"/>
                    <c:spPr>
                      <a:solidFill>
                        <a:schemeClr val="lt1">
                          <a:alpha val="90000"/>
                        </a:schemeClr>
                      </a:solidFill>
                      <a:ln w="12700" cap="flat" cmpd="sng" algn="ctr">
                        <a:solidFill>
                          <a:schemeClr val="accent5">
                            <a:tint val="77000"/>
                          </a:schemeClr>
                        </a:solidFill>
                        <a:round/>
                      </a:ln>
                      <a:effectLst>
                        <a:outerShdw blurRad="50800" dist="38100" dir="2700000" algn="tl" rotWithShape="0">
                          <a:schemeClr val="accent5">
                            <a:tint val="77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tint val="77000"/>
                              </a:schemeClr>
                            </a:solidFill>
                            <a:effectLst/>
                            <a:latin typeface="+mn-lt"/>
                            <a:ea typeface="+mn-ea"/>
                            <a:cs typeface="+mn-cs"/>
                          </a:defRPr>
                        </a:pPr>
                        <a:endParaRPr lang="es-CO"/>
                      </a:p>
                    </c:txPr>
                    <c:dLblPos val="inEnd"/>
                    <c:showLegendKey val="0"/>
                    <c:showVal val="0"/>
                    <c:showCatName val="1"/>
                    <c:showSerName val="0"/>
                    <c:showPercent val="0"/>
                    <c:showBubbleSize val="0"/>
                    <c:extLst>
                      <c:ext xmlns:c16="http://schemas.microsoft.com/office/drawing/2014/chart" uri="{C3380CC4-5D6E-409C-BE32-E72D297353CC}">
                        <c16:uniqueId val="{00000006-C2D8-47D9-B0BD-32EDAB5A1FC3}"/>
                      </c:ext>
                    </c:extLst>
                  </c:dLbl>
                  <c:dLbl>
                    <c:idx val="1"/>
                    <c:spPr>
                      <a:solidFill>
                        <a:schemeClr val="lt1">
                          <a:alpha val="90000"/>
                        </a:schemeClr>
                      </a:solidFill>
                      <a:ln w="12700" cap="flat" cmpd="sng" algn="ctr">
                        <a:solidFill>
                          <a:schemeClr val="accent5">
                            <a:shade val="76000"/>
                          </a:schemeClr>
                        </a:solidFill>
                        <a:round/>
                      </a:ln>
                      <a:effectLst>
                        <a:outerShdw blurRad="50800" dist="38100" dir="2700000" algn="tl" rotWithShape="0">
                          <a:schemeClr val="accent5">
                            <a:shade val="76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hade val="76000"/>
                              </a:schemeClr>
                            </a:solidFill>
                            <a:effectLst/>
                            <a:latin typeface="+mn-lt"/>
                            <a:ea typeface="+mn-ea"/>
                            <a:cs typeface="+mn-cs"/>
                          </a:defRPr>
                        </a:pPr>
                        <a:endParaRPr lang="es-CO"/>
                      </a:p>
                    </c:txPr>
                    <c:dLblPos val="inEnd"/>
                    <c:showLegendKey val="0"/>
                    <c:showVal val="0"/>
                    <c:showCatName val="1"/>
                    <c:showSerName val="0"/>
                    <c:showPercent val="0"/>
                    <c:showBubbleSize val="0"/>
                    <c:extLst>
                      <c:ext xmlns:c16="http://schemas.microsoft.com/office/drawing/2014/chart" uri="{C3380CC4-5D6E-409C-BE32-E72D297353CC}">
                        <c16:uniqueId val="{00000008-C2D8-47D9-B0BD-32EDAB5A1FC3}"/>
                      </c:ext>
                    </c:extLst>
                  </c:dLbl>
                  <c:spPr>
                    <a:solidFill>
                      <a:sysClr val="window" lastClr="FFFFFF">
                        <a:alpha val="90000"/>
                      </a:sysClr>
                    </a:solidFill>
                    <a:ln w="12700" cap="flat" cmpd="sng" algn="ctr">
                      <a:solidFill>
                        <a:srgbClr val="4472C4">
                          <a:tint val="77000"/>
                        </a:srgbClr>
                      </a:solidFill>
                      <a:round/>
                    </a:ln>
                    <a:effectLst>
                      <a:outerShdw blurRad="50800" dist="38100" dir="2700000" algn="tl" rotWithShape="0">
                        <a:srgbClr val="4472C4">
                          <a:tint val="77000"/>
                          <a:lumMod val="75000"/>
                          <a:alpha val="40000"/>
                        </a:srgbClr>
                      </a:outerShdw>
                    </a:effectLst>
                  </c:spPr>
                  <c:dLblPos val="inEnd"/>
                  <c:showLegendKey val="0"/>
                  <c:showVal val="0"/>
                  <c:showCatName val="1"/>
                  <c:showSerName val="0"/>
                  <c:showPercent val="0"/>
                  <c:showBubbleSize val="0"/>
                  <c:showLeaderLines val="1"/>
                  <c:leaderLines>
                    <c:spPr>
                      <a:ln w="9525">
                        <a:solidFill>
                          <a:schemeClr val="tx1">
                            <a:lumMod val="35000"/>
                            <a:lumOff val="65000"/>
                          </a:schemeClr>
                        </a:solidFill>
                      </a:ln>
                      <a:effectLst/>
                    </c:spPr>
                  </c:leaderLines>
                  <c:extLst>
                    <c:ext uri="{CE6537A1-D6FC-4f65-9D91-7224C49458BB}"/>
                  </c:extLst>
                </c:dLbls>
                <c:cat>
                  <c:strRef>
                    <c:extLst>
                      <c:ext uri="{02D57815-91ED-43cb-92C2-25804820EDAC}">
                        <c15:formulaRef>
                          <c15:sqref>ATLANTICOENCUESTAS2017!$D$29:$D$30</c15:sqref>
                        </c15:formulaRef>
                      </c:ext>
                    </c:extLst>
                    <c:strCache>
                      <c:ptCount val="2"/>
                      <c:pt idx="0">
                        <c:v>Si</c:v>
                      </c:pt>
                      <c:pt idx="1">
                        <c:v>No</c:v>
                      </c:pt>
                    </c:strCache>
                  </c:strRef>
                </c:cat>
                <c:val>
                  <c:numRef>
                    <c:extLst>
                      <c:ext uri="{02D57815-91ED-43cb-92C2-25804820EDAC}">
                        <c15:formulaRef>
                          <c15:sqref>ATLANTICOENCUESTAS2017!$E$29:$E$30</c15:sqref>
                        </c15:formulaRef>
                      </c:ext>
                    </c:extLst>
                    <c:numCache>
                      <c:formatCode>General</c:formatCode>
                      <c:ptCount val="2"/>
                    </c:numCache>
                  </c:numRef>
                </c:val>
                <c:extLst>
                  <c:ext xmlns:c16="http://schemas.microsoft.com/office/drawing/2014/chart" uri="{C3380CC4-5D6E-409C-BE32-E72D297353CC}">
                    <c16:uniqueId val="{00000009-C2D8-47D9-B0BD-32EDAB5A1FC3}"/>
                  </c:ext>
                </c:extLst>
              </c15:ser>
            </c15:filteredPieSeries>
          </c:ext>
        </c:extLst>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4009495200280497E-3"/>
          <c:y val="4.3847968269436953E-2"/>
          <c:w val="0.9117716443733781"/>
          <c:h val="0.92433052461797915"/>
        </c:manualLayout>
      </c:layout>
      <c:pie3DChart>
        <c:varyColors val="1"/>
        <c:ser>
          <c:idx val="1"/>
          <c:order val="1"/>
          <c:dPt>
            <c:idx val="0"/>
            <c:bubble3D val="0"/>
            <c:spPr>
              <a:solidFill>
                <a:schemeClr val="accent6">
                  <a:shade val="76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465E-4B65-B906-ACBF059A6951}"/>
              </c:ext>
            </c:extLst>
          </c:dPt>
          <c:dPt>
            <c:idx val="1"/>
            <c:bubble3D val="0"/>
            <c:spPr>
              <a:solidFill>
                <a:schemeClr val="accent6">
                  <a:tint val="77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465E-4B65-B906-ACBF059A6951}"/>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ATLANTICOENCUESTAS2017!$D$31:$D$32</c:f>
              <c:strCache>
                <c:ptCount val="2"/>
                <c:pt idx="0">
                  <c:v>Si</c:v>
                </c:pt>
                <c:pt idx="1">
                  <c:v>No</c:v>
                </c:pt>
              </c:strCache>
            </c:strRef>
          </c:cat>
          <c:val>
            <c:numRef>
              <c:f>ATLANTICOENCUESTAS2017!$F$31:$F$32</c:f>
              <c:numCache>
                <c:formatCode>General</c:formatCode>
                <c:ptCount val="2"/>
                <c:pt idx="0">
                  <c:v>235</c:v>
                </c:pt>
                <c:pt idx="1">
                  <c:v>5</c:v>
                </c:pt>
              </c:numCache>
            </c:numRef>
          </c:val>
          <c:extLst>
            <c:ext xmlns:c16="http://schemas.microsoft.com/office/drawing/2014/chart" uri="{C3380CC4-5D6E-409C-BE32-E72D297353CC}">
              <c16:uniqueId val="{00000004-465E-4B65-B906-ACBF059A6951}"/>
            </c:ext>
          </c:extLst>
        </c:ser>
        <c:dLbls>
          <c:dLblPos val="ctr"/>
          <c:showLegendKey val="0"/>
          <c:showVal val="0"/>
          <c:showCatName val="1"/>
          <c:showSerName val="0"/>
          <c:showPercent val="0"/>
          <c:showBubbleSize val="0"/>
          <c:showLeaderLines val="1"/>
        </c:dLbls>
        <c:extLst>
          <c:ext xmlns:c15="http://schemas.microsoft.com/office/drawing/2012/chart" uri="{02D57815-91ED-43cb-92C2-25804820EDAC}">
            <c15:filteredPieSeries>
              <c15:ser>
                <c:idx val="0"/>
                <c:order val="0"/>
                <c:dPt>
                  <c:idx val="0"/>
                  <c:bubble3D val="0"/>
                  <c:spPr>
                    <a:solidFill>
                      <a:schemeClr val="accent6">
                        <a:shade val="76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6-465E-4B65-B906-ACBF059A6951}"/>
                    </c:ext>
                  </c:extLst>
                </c:dPt>
                <c:dPt>
                  <c:idx val="1"/>
                  <c:bubble3D val="0"/>
                  <c:spPr>
                    <a:solidFill>
                      <a:schemeClr val="accent6">
                        <a:tint val="77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8-465E-4B65-B906-ACBF059A6951}"/>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1"/>
                  <c:showSerName val="0"/>
                  <c:showPercent val="0"/>
                  <c:showBubbleSize val="0"/>
                  <c:showLeaderLines val="1"/>
                  <c:leaderLines>
                    <c:spPr>
                      <a:ln w="9525">
                        <a:solidFill>
                          <a:schemeClr val="dk1">
                            <a:lumMod val="50000"/>
                            <a:lumOff val="50000"/>
                          </a:schemeClr>
                        </a:solidFill>
                      </a:ln>
                      <a:effectLst/>
                    </c:spPr>
                  </c:leaderLines>
                  <c:extLst>
                    <c:ext uri="{CE6537A1-D6FC-4f65-9D91-7224C49458BB}"/>
                  </c:extLst>
                </c:dLbls>
                <c:cat>
                  <c:strRef>
                    <c:extLst>
                      <c:ext uri="{02D57815-91ED-43cb-92C2-25804820EDAC}">
                        <c15:formulaRef>
                          <c15:sqref>ATLANTICOENCUESTAS2017!$D$31:$D$32</c15:sqref>
                        </c15:formulaRef>
                      </c:ext>
                    </c:extLst>
                    <c:strCache>
                      <c:ptCount val="2"/>
                      <c:pt idx="0">
                        <c:v>Si</c:v>
                      </c:pt>
                      <c:pt idx="1">
                        <c:v>No</c:v>
                      </c:pt>
                    </c:strCache>
                  </c:strRef>
                </c:cat>
                <c:val>
                  <c:numRef>
                    <c:extLst>
                      <c:ext uri="{02D57815-91ED-43cb-92C2-25804820EDAC}">
                        <c15:formulaRef>
                          <c15:sqref>ATLANTICOENCUESTAS2017!$E$31:$E$32</c15:sqref>
                        </c15:formulaRef>
                      </c:ext>
                    </c:extLst>
                    <c:numCache>
                      <c:formatCode>General</c:formatCode>
                      <c:ptCount val="2"/>
                    </c:numCache>
                  </c:numRef>
                </c:val>
                <c:extLst>
                  <c:ext xmlns:c16="http://schemas.microsoft.com/office/drawing/2014/chart" uri="{C3380CC4-5D6E-409C-BE32-E72D297353CC}">
                    <c16:uniqueId val="{00000009-465E-4B65-B906-ACBF059A6951}"/>
                  </c:ext>
                </c:extLst>
              </c15:ser>
            </c15:filteredPieSeries>
          </c:ext>
        </c:extLst>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CO" sz="1600"/>
              <a:t>Organización</a:t>
            </a:r>
            <a:r>
              <a:rPr lang="es-CO" sz="1600" baseline="0"/>
              <a:t> mesas publicas</a:t>
            </a:r>
            <a:endParaRPr lang="es-CO" sz="1600"/>
          </a:p>
        </c:rich>
      </c:tx>
      <c:layout>
        <c:manualLayout>
          <c:xMode val="edge"/>
          <c:yMode val="edge"/>
          <c:x val="0.13330843981717908"/>
          <c:y val="1.7148981779206859E-2"/>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D2C4-446F-AC38-6A3B2881AC36}"/>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D2C4-446F-AC38-6A3B2881AC36}"/>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D2C4-446F-AC38-6A3B2881AC36}"/>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CO"/>
                </a:p>
              </c:txPr>
              <c:dLblPos val="inEnd"/>
              <c:showLegendKey val="0"/>
              <c:showVal val="0"/>
              <c:showCatName val="1"/>
              <c:showSerName val="0"/>
              <c:showPercent val="1"/>
              <c:showBubbleSize val="0"/>
              <c:extLst>
                <c:ext xmlns:c16="http://schemas.microsoft.com/office/drawing/2014/chart" uri="{C3380CC4-5D6E-409C-BE32-E72D297353CC}">
                  <c16:uniqueId val="{00000001-D2C4-446F-AC38-6A3B2881AC36}"/>
                </c:ext>
              </c:extLst>
            </c:dLbl>
            <c:dLbl>
              <c:idx val="1"/>
              <c:layout>
                <c:manualLayout>
                  <c:x val="-5.552090859242071E-2"/>
                  <c:y val="0.26934433838856958"/>
                </c:manualLayout>
              </c:layout>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2C4-446F-AC38-6A3B2881AC36}"/>
                </c:ext>
              </c:extLst>
            </c:dLbl>
            <c:dLbl>
              <c:idx val="2"/>
              <c:layout>
                <c:manualLayout>
                  <c:x val="0.375"/>
                  <c:y val="9.3537109944590233E-2"/>
                </c:manualLayout>
              </c:layout>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2C4-446F-AC38-6A3B2881AC36}"/>
                </c:ext>
              </c:extLst>
            </c:dLbl>
            <c:spPr>
              <a:solidFill>
                <a:sysClr val="window" lastClr="FFFFFF">
                  <a:alpha val="90000"/>
                </a:sysClr>
              </a:solidFill>
              <a:ln w="12700" cap="flat" cmpd="sng" algn="ctr">
                <a:solidFill>
                  <a:srgbClr val="5B9BD5"/>
                </a:solidFill>
                <a:round/>
              </a:ln>
              <a:effectLst>
                <a:outerShdw blurRad="50800" dist="38100" dir="2700000" algn="tl" rotWithShape="0">
                  <a:srgbClr val="5B9BD5">
                    <a:lumMod val="75000"/>
                    <a:alpha val="40000"/>
                  </a:srgbClr>
                </a:outerShdw>
              </a:effectLst>
            </c:spPr>
            <c:dLblPos val="inEnd"/>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 VALLE  ENCUESTAS 2017'!$D$6:$D$8</c:f>
              <c:strCache>
                <c:ptCount val="3"/>
                <c:pt idx="0">
                  <c:v>Bien Organizada</c:v>
                </c:pt>
                <c:pt idx="1">
                  <c:v>Regularmente organizada</c:v>
                </c:pt>
                <c:pt idx="2">
                  <c:v>Mal  organizada</c:v>
                </c:pt>
              </c:strCache>
            </c:strRef>
          </c:cat>
          <c:val>
            <c:numRef>
              <c:f>' VALLE  ENCUESTAS 2017'!$E$6:$E$8</c:f>
              <c:numCache>
                <c:formatCode>General</c:formatCode>
                <c:ptCount val="3"/>
                <c:pt idx="0">
                  <c:v>129</c:v>
                </c:pt>
                <c:pt idx="1">
                  <c:v>9</c:v>
                </c:pt>
                <c:pt idx="2">
                  <c:v>0</c:v>
                </c:pt>
              </c:numCache>
            </c:numRef>
          </c:val>
          <c:extLst>
            <c:ext xmlns:c16="http://schemas.microsoft.com/office/drawing/2014/chart" uri="{C3380CC4-5D6E-409C-BE32-E72D297353CC}">
              <c16:uniqueId val="{00000006-D2C4-446F-AC38-6A3B2881AC36}"/>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CO"/>
              <a:t>DIFUSIÓN MESAS PÚBLICAS</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1-449A-4F05-A633-8AB774468636}"/>
              </c:ext>
            </c:extLst>
          </c:dPt>
          <c:dPt>
            <c:idx val="1"/>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3-449A-4F05-A633-8AB774468636}"/>
              </c:ext>
            </c:extLst>
          </c:dPt>
          <c:dPt>
            <c:idx val="2"/>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5-449A-4F05-A633-8AB774468636}"/>
              </c:ext>
            </c:extLst>
          </c:dPt>
          <c:dLbls>
            <c:dLbl>
              <c:idx val="0"/>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CO"/>
                </a:p>
              </c:txPr>
              <c:dLblPos val="inEnd"/>
              <c:showLegendKey val="0"/>
              <c:showVal val="0"/>
              <c:showCatName val="1"/>
              <c:showSerName val="0"/>
              <c:showPercent val="1"/>
              <c:showBubbleSize val="0"/>
              <c:extLst>
                <c:ext xmlns:c16="http://schemas.microsoft.com/office/drawing/2014/chart" uri="{C3380CC4-5D6E-409C-BE32-E72D297353CC}">
                  <c16:uniqueId val="{00000001-449A-4F05-A633-8AB774468636}"/>
                </c:ext>
              </c:extLst>
            </c:dLbl>
            <c:dLbl>
              <c:idx val="1"/>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s-CO"/>
                </a:p>
              </c:txPr>
              <c:dLblPos val="inEnd"/>
              <c:showLegendKey val="0"/>
              <c:showVal val="0"/>
              <c:showCatName val="1"/>
              <c:showSerName val="0"/>
              <c:showPercent val="1"/>
              <c:showBubbleSize val="0"/>
              <c:extLst>
                <c:ext xmlns:c16="http://schemas.microsoft.com/office/drawing/2014/chart" uri="{C3380CC4-5D6E-409C-BE32-E72D297353CC}">
                  <c16:uniqueId val="{00000003-449A-4F05-A633-8AB774468636}"/>
                </c:ext>
              </c:extLst>
            </c:dLbl>
            <c:dLbl>
              <c:idx val="2"/>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s-CO"/>
                </a:p>
              </c:txPr>
              <c:dLblPos val="inEnd"/>
              <c:showLegendKey val="0"/>
              <c:showVal val="0"/>
              <c:showCatName val="1"/>
              <c:showSerName val="0"/>
              <c:showPercent val="1"/>
              <c:showBubbleSize val="0"/>
              <c:extLst>
                <c:ext xmlns:c16="http://schemas.microsoft.com/office/drawing/2014/chart" uri="{C3380CC4-5D6E-409C-BE32-E72D297353CC}">
                  <c16:uniqueId val="{00000005-449A-4F05-A633-8AB774468636}"/>
                </c:ext>
              </c:extLst>
            </c:dLbl>
            <c:spPr>
              <a:solidFill>
                <a:sysClr val="window" lastClr="FFFFFF">
                  <a:alpha val="90000"/>
                </a:sysClr>
              </a:solidFill>
              <a:ln w="12700" cap="flat" cmpd="sng" algn="ctr">
                <a:solidFill>
                  <a:srgbClr val="ED7D31"/>
                </a:solidFill>
                <a:round/>
              </a:ln>
              <a:effectLst>
                <a:outerShdw blurRad="50800" dist="38100" dir="2700000" algn="tl" rotWithShape="0">
                  <a:srgbClr val="ED7D31">
                    <a:lumMod val="75000"/>
                    <a:alpha val="40000"/>
                  </a:srgbClr>
                </a:outerShdw>
              </a:effectLst>
            </c:spPr>
            <c:dLblPos val="inEnd"/>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 VALLE  ENCUESTAS 2017'!$D$9:$D$11</c:f>
              <c:strCache>
                <c:ptCount val="3"/>
                <c:pt idx="0">
                  <c:v>Buena</c:v>
                </c:pt>
                <c:pt idx="1">
                  <c:v>Adecuada</c:v>
                </c:pt>
                <c:pt idx="2">
                  <c:v>Inadecuada</c:v>
                </c:pt>
              </c:strCache>
            </c:strRef>
          </c:cat>
          <c:val>
            <c:numRef>
              <c:f>' VALLE  ENCUESTAS 2017'!$E$9:$E$11</c:f>
              <c:numCache>
                <c:formatCode>General</c:formatCode>
                <c:ptCount val="3"/>
                <c:pt idx="0">
                  <c:v>105</c:v>
                </c:pt>
                <c:pt idx="1">
                  <c:v>31</c:v>
                </c:pt>
                <c:pt idx="2">
                  <c:v>0</c:v>
                </c:pt>
              </c:numCache>
            </c:numRef>
          </c:val>
          <c:extLst>
            <c:ext xmlns:c16="http://schemas.microsoft.com/office/drawing/2014/chart" uri="{C3380CC4-5D6E-409C-BE32-E72D297353CC}">
              <c16:uniqueId val="{00000006-449A-4F05-A633-8AB774468636}"/>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164"/>
        <c:overlap val="-22"/>
        <c:axId val="223885632"/>
        <c:axId val="223890336"/>
      </c:barChart>
      <c:catAx>
        <c:axId val="2238856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90336"/>
        <c:crosses val="autoZero"/>
        <c:auto val="1"/>
        <c:lblAlgn val="ctr"/>
        <c:lblOffset val="100"/>
        <c:noMultiLvlLbl val="0"/>
      </c:catAx>
      <c:valAx>
        <c:axId val="22389033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85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¿CÓMO</a:t>
            </a:r>
            <a:r>
              <a:rPr lang="es-CO" baseline="0"/>
              <a:t> SE ENTERÓ DE LA MP?</a:t>
            </a:r>
            <a:endParaRPr lang="es-CO"/>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0BE-44E6-9D1B-880D5A2D702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0BE-44E6-9D1B-880D5A2D702C}"/>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0BE-44E6-9D1B-880D5A2D702C}"/>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0BE-44E6-9D1B-880D5A2D702C}"/>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0BE-44E6-9D1B-880D5A2D702C}"/>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C0BE-44E6-9D1B-880D5A2D702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VALLE  ENCUESTAS 2017'!$D$12:$D$17</c:f>
              <c:strCache>
                <c:ptCount val="6"/>
                <c:pt idx="0">
                  <c:v>Por aviso público</c:v>
                </c:pt>
                <c:pt idx="1">
                  <c:v>Prensa, TV Radio </c:v>
                </c:pt>
                <c:pt idx="2">
                  <c:v>Comunidad</c:v>
                </c:pt>
                <c:pt idx="3">
                  <c:v>Boletín</c:v>
                </c:pt>
                <c:pt idx="4">
                  <c:v>Página Web</c:v>
                </c:pt>
                <c:pt idx="5">
                  <c:v>Invitación  directa</c:v>
                </c:pt>
              </c:strCache>
            </c:strRef>
          </c:cat>
          <c:val>
            <c:numRef>
              <c:f>' VALLE  ENCUESTAS 2017'!$E$12:$E$17</c:f>
              <c:numCache>
                <c:formatCode>General</c:formatCode>
                <c:ptCount val="6"/>
                <c:pt idx="0">
                  <c:v>12</c:v>
                </c:pt>
                <c:pt idx="1">
                  <c:v>1</c:v>
                </c:pt>
                <c:pt idx="2">
                  <c:v>11</c:v>
                </c:pt>
                <c:pt idx="3">
                  <c:v>5</c:v>
                </c:pt>
                <c:pt idx="4">
                  <c:v>2</c:v>
                </c:pt>
                <c:pt idx="5">
                  <c:v>109</c:v>
                </c:pt>
              </c:numCache>
            </c:numRef>
          </c:val>
          <c:extLst>
            <c:ext xmlns:c16="http://schemas.microsoft.com/office/drawing/2014/chart" uri="{C3380CC4-5D6E-409C-BE32-E72D297353CC}">
              <c16:uniqueId val="{0000000C-C0BE-44E6-9D1B-880D5A2D702C}"/>
            </c:ext>
          </c:extLst>
        </c:ser>
        <c:dLbls>
          <c:dLblPos val="inEnd"/>
          <c:showLegendKey val="0"/>
          <c:showVal val="0"/>
          <c:showCatName val="0"/>
          <c:showSerName val="0"/>
          <c:showPercent val="1"/>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EXPLICACIÓN PROCEDIMIENTO DE PARTICIPACIÓN</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5AC9-4219-9433-4ADB4FA60101}"/>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5AC9-4219-9433-4ADB4FA60101}"/>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 VALLE  ENCUESTAS 2017'!$D$18:$D$19</c:f>
              <c:strCache>
                <c:ptCount val="2"/>
                <c:pt idx="0">
                  <c:v>Clara</c:v>
                </c:pt>
                <c:pt idx="1">
                  <c:v>Confusa</c:v>
                </c:pt>
              </c:strCache>
            </c:strRef>
          </c:cat>
          <c:val>
            <c:numRef>
              <c:f>' VALLE  ENCUESTAS 2017'!$E$18:$E$19</c:f>
              <c:numCache>
                <c:formatCode>General</c:formatCode>
                <c:ptCount val="2"/>
                <c:pt idx="0">
                  <c:v>134</c:v>
                </c:pt>
                <c:pt idx="1">
                  <c:v>2</c:v>
                </c:pt>
              </c:numCache>
            </c:numRef>
          </c:val>
          <c:extLst>
            <c:ext xmlns:c16="http://schemas.microsoft.com/office/drawing/2014/chart" uri="{C3380CC4-5D6E-409C-BE32-E72D297353CC}">
              <c16:uniqueId val="{00000004-5AC9-4219-9433-4ADB4FA60101}"/>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CO"/>
              <a:t>OPORTUNIDAD</a:t>
            </a:r>
            <a:r>
              <a:rPr lang="es-CO" baseline="0"/>
              <a:t> PARA OPINAR</a:t>
            </a:r>
            <a:endParaRPr lang="es-CO"/>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1-FE02-4EC2-8958-EDC75C1F403A}"/>
              </c:ext>
            </c:extLst>
          </c:dPt>
          <c:dPt>
            <c:idx val="1"/>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3-FE02-4EC2-8958-EDC75C1F403A}"/>
              </c:ext>
            </c:extLst>
          </c:dPt>
          <c:dLbls>
            <c:dLbl>
              <c:idx val="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1-FE02-4EC2-8958-EDC75C1F403A}"/>
                </c:ext>
              </c:extLst>
            </c:dLbl>
            <c:dLbl>
              <c:idx val="1"/>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3-FE02-4EC2-8958-EDC75C1F403A}"/>
                </c:ext>
              </c:extLst>
            </c:dLbl>
            <c:spPr>
              <a:solidFill>
                <a:sysClr val="window" lastClr="FFFFFF">
                  <a:alpha val="90000"/>
                </a:sysClr>
              </a:solidFill>
              <a:ln w="12700" cap="flat" cmpd="sng" algn="ctr">
                <a:solidFill>
                  <a:srgbClr val="70AD47"/>
                </a:solidFill>
                <a:round/>
              </a:ln>
              <a:effectLst>
                <a:outerShdw blurRad="50800" dist="38100" dir="2700000" algn="tl" rotWithShape="0">
                  <a:srgbClr val="70AD47">
                    <a:lumMod val="75000"/>
                    <a:alpha val="40000"/>
                  </a:srgbClr>
                </a:outerShdw>
              </a:effectLst>
            </c:spPr>
            <c:showLegendKey val="0"/>
            <c:showVal val="0"/>
            <c:showCatName val="0"/>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 VALLE  ENCUESTAS 2017'!$D$20:$D$21</c:f>
              <c:strCache>
                <c:ptCount val="2"/>
                <c:pt idx="0">
                  <c:v>Igual </c:v>
                </c:pt>
                <c:pt idx="1">
                  <c:v>Desigual</c:v>
                </c:pt>
              </c:strCache>
            </c:strRef>
          </c:cat>
          <c:val>
            <c:numRef>
              <c:f>' VALLE  ENCUESTAS 2017'!$E$20:$E$21</c:f>
              <c:numCache>
                <c:formatCode>General</c:formatCode>
                <c:ptCount val="2"/>
                <c:pt idx="0">
                  <c:v>112</c:v>
                </c:pt>
                <c:pt idx="1">
                  <c:v>0</c:v>
                </c:pt>
              </c:numCache>
            </c:numRef>
          </c:val>
          <c:extLst>
            <c:ext xmlns:c16="http://schemas.microsoft.com/office/drawing/2014/chart" uri="{C3380CC4-5D6E-409C-BE32-E72D297353CC}">
              <c16:uniqueId val="{00000004-FE02-4EC2-8958-EDC75C1F403A}"/>
            </c:ext>
          </c:extLst>
        </c:ser>
        <c:dLbls>
          <c:showLegendKey val="0"/>
          <c:showVal val="0"/>
          <c:showCatName val="0"/>
          <c:showSerName val="0"/>
          <c:showPercent val="1"/>
          <c:showBubbleSize val="0"/>
          <c:showLeaderLines val="1"/>
        </c:dLbls>
      </c:pie3DChart>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CO"/>
              <a:t>PARTICIPACIÓN EN LA MESA PÚBLICA</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3364-411B-AD72-8F8E4179A92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3364-411B-AD72-8F8E4179A925}"/>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3364-411B-AD72-8F8E4179A92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0"/>
              <c:showCatName val="1"/>
              <c:showSerName val="0"/>
              <c:showPercent val="1"/>
              <c:showBubbleSize val="0"/>
              <c:extLst>
                <c:ext xmlns:c16="http://schemas.microsoft.com/office/drawing/2014/chart" uri="{C3380CC4-5D6E-409C-BE32-E72D297353CC}">
                  <c16:uniqueId val="{00000001-3364-411B-AD72-8F8E4179A925}"/>
                </c:ext>
              </c:extLst>
            </c:dLbl>
            <c:dLbl>
              <c:idx val="1"/>
              <c:layout>
                <c:manualLayout>
                  <c:x val="-0.12951427049577061"/>
                  <c:y val="-2.4369009856154346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364-411B-AD72-8F8E4179A925}"/>
                </c:ext>
              </c:extLst>
            </c:dLbl>
            <c:dLbl>
              <c:idx val="2"/>
              <c:layout>
                <c:manualLayout>
                  <c:x val="0.18762964828233433"/>
                  <c:y val="-3.1911429977592245E-17"/>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layout>
                    <c:manualLayout>
                      <c:w val="0.23945209161755299"/>
                      <c:h val="0.18040029867798807"/>
                    </c:manualLayout>
                  </c15:layout>
                </c:ext>
                <c:ext xmlns:c16="http://schemas.microsoft.com/office/drawing/2014/chart" uri="{C3380CC4-5D6E-409C-BE32-E72D297353CC}">
                  <c16:uniqueId val="{00000005-3364-411B-AD72-8F8E4179A925}"/>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VALLE  ENCUESTAS 2017'!$D$22:$D$24</c:f>
              <c:strCache>
                <c:ptCount val="3"/>
                <c:pt idx="0">
                  <c:v>Tenida en cuenta</c:v>
                </c:pt>
                <c:pt idx="1">
                  <c:v>No se tuvo en cuenta</c:v>
                </c:pt>
                <c:pt idx="2">
                  <c:v>pasó desapercibida</c:v>
                </c:pt>
              </c:strCache>
            </c:strRef>
          </c:cat>
          <c:val>
            <c:numRef>
              <c:f>' VALLE  ENCUESTAS 2017'!$E$22:$E$24</c:f>
              <c:numCache>
                <c:formatCode>General</c:formatCode>
                <c:ptCount val="3"/>
                <c:pt idx="0">
                  <c:v>129</c:v>
                </c:pt>
                <c:pt idx="1">
                  <c:v>0</c:v>
                </c:pt>
                <c:pt idx="2">
                  <c:v>3</c:v>
                </c:pt>
              </c:numCache>
            </c:numRef>
          </c:val>
          <c:extLst>
            <c:ext xmlns:c16="http://schemas.microsoft.com/office/drawing/2014/chart" uri="{C3380CC4-5D6E-409C-BE32-E72D297353CC}">
              <c16:uniqueId val="{00000006-3364-411B-AD72-8F8E4179A925}"/>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CO" b="1">
                <a:solidFill>
                  <a:sysClr val="windowText" lastClr="000000"/>
                </a:solidFill>
              </a:rPr>
              <a:t>CLARIDAD GESTIÓN PROGRAMA O SERVICIO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a:noFill/>
              </a:ln>
              <a:effectLst/>
              <a:sp3d/>
            </c:spPr>
            <c:extLst>
              <c:ext xmlns:c16="http://schemas.microsoft.com/office/drawing/2014/chart" uri="{C3380CC4-5D6E-409C-BE32-E72D297353CC}">
                <c16:uniqueId val="{00000001-E28B-4490-A10C-ABFE0D5E02D2}"/>
              </c:ext>
            </c:extLst>
          </c:dPt>
          <c:dPt>
            <c:idx val="1"/>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a:noFill/>
              </a:ln>
              <a:effectLst/>
              <a:sp3d/>
            </c:spPr>
            <c:extLst>
              <c:ext xmlns:c16="http://schemas.microsoft.com/office/drawing/2014/chart" uri="{C3380CC4-5D6E-409C-BE32-E72D297353CC}">
                <c16:uniqueId val="{00000003-E28B-4490-A10C-ABFE0D5E02D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CO"/>
              </a:p>
            </c:txPr>
            <c:dLblPos val="inEnd"/>
            <c:showLegendKey val="0"/>
            <c:showVal val="0"/>
            <c:showCatName val="0"/>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 VALLE  ENCUESTAS 2017'!$D$25:$D$26</c:f>
              <c:strCache>
                <c:ptCount val="2"/>
                <c:pt idx="0">
                  <c:v>Si</c:v>
                </c:pt>
                <c:pt idx="1">
                  <c:v>No</c:v>
                </c:pt>
              </c:strCache>
            </c:strRef>
          </c:cat>
          <c:val>
            <c:numRef>
              <c:f>' VALLE  ENCUESTAS 2017'!$E$25:$E$26</c:f>
              <c:numCache>
                <c:formatCode>General</c:formatCode>
                <c:ptCount val="2"/>
                <c:pt idx="0">
                  <c:v>133</c:v>
                </c:pt>
                <c:pt idx="1">
                  <c:v>2</c:v>
                </c:pt>
              </c:numCache>
            </c:numRef>
          </c:val>
          <c:extLst>
            <c:ext xmlns:c16="http://schemas.microsoft.com/office/drawing/2014/chart" uri="{C3380CC4-5D6E-409C-BE32-E72D297353CC}">
              <c16:uniqueId val="{00000004-E28B-4490-A10C-ABFE0D5E02D2}"/>
            </c:ext>
          </c:extLst>
        </c:ser>
        <c:dLbls>
          <c:dLblPos val="inEnd"/>
          <c:showLegendKey val="0"/>
          <c:showVal val="0"/>
          <c:showCatName val="0"/>
          <c:showSerName val="0"/>
          <c:showPercent val="1"/>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CO"/>
              <a:t>APERTURA ESPACIOS DE DIALOGO</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FCBD-4797-8C3E-1676ECFB9155}"/>
              </c:ext>
            </c:extLst>
          </c:dPt>
          <c:dPt>
            <c:idx val="1"/>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FCBD-4797-8C3E-1676ECFB915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s-CO"/>
                </a:p>
              </c:txPr>
              <c:dLblPos val="outEnd"/>
              <c:showLegendKey val="0"/>
              <c:showVal val="0"/>
              <c:showCatName val="1"/>
              <c:showSerName val="0"/>
              <c:showPercent val="1"/>
              <c:showBubbleSize val="0"/>
              <c:extLst>
                <c:ext xmlns:c16="http://schemas.microsoft.com/office/drawing/2014/chart" uri="{C3380CC4-5D6E-409C-BE32-E72D297353CC}">
                  <c16:uniqueId val="{00000001-FCBD-4797-8C3E-1676ECFB9155}"/>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CO"/>
                </a:p>
              </c:txPr>
              <c:dLblPos val="outEnd"/>
              <c:showLegendKey val="0"/>
              <c:showVal val="0"/>
              <c:showCatName val="1"/>
              <c:showSerName val="0"/>
              <c:showPercent val="1"/>
              <c:showBubbleSize val="0"/>
              <c:extLst>
                <c:ext xmlns:c16="http://schemas.microsoft.com/office/drawing/2014/chart" uri="{C3380CC4-5D6E-409C-BE32-E72D297353CC}">
                  <c16:uniqueId val="{00000003-FCBD-4797-8C3E-1676ECFB9155}"/>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VALLE  ENCUESTAS 2017'!$D$27:$D$28</c:f>
              <c:strCache>
                <c:ptCount val="2"/>
                <c:pt idx="0">
                  <c:v>Si</c:v>
                </c:pt>
                <c:pt idx="1">
                  <c:v>No</c:v>
                </c:pt>
              </c:strCache>
            </c:strRef>
          </c:cat>
          <c:val>
            <c:numRef>
              <c:f>' VALLE  ENCUESTAS 2017'!$E$27:$E$28</c:f>
              <c:numCache>
                <c:formatCode>General</c:formatCode>
                <c:ptCount val="2"/>
                <c:pt idx="0">
                  <c:v>131</c:v>
                </c:pt>
                <c:pt idx="1">
                  <c:v>5</c:v>
                </c:pt>
              </c:numCache>
            </c:numRef>
          </c:val>
          <c:extLst>
            <c:ext xmlns:c16="http://schemas.microsoft.com/office/drawing/2014/chart" uri="{C3380CC4-5D6E-409C-BE32-E72D297353CC}">
              <c16:uniqueId val="{00000004-FCBD-4797-8C3E-1676ECFB9155}"/>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CO"/>
              <a:t>INFORMACIÓN FRENTE A LA GESTIÓN</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9BCA-4D1C-8B0B-D9307ED2802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9BCA-4D1C-8B0B-D9307ED2802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0"/>
              <c:showCatName val="1"/>
              <c:showSerName val="0"/>
              <c:showPercent val="1"/>
              <c:showBubbleSize val="0"/>
              <c:extLst>
                <c:ext xmlns:c16="http://schemas.microsoft.com/office/drawing/2014/chart" uri="{C3380CC4-5D6E-409C-BE32-E72D297353CC}">
                  <c16:uniqueId val="{00000001-9BCA-4D1C-8B0B-D9307ED2802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0"/>
              <c:showCatName val="1"/>
              <c:showSerName val="0"/>
              <c:showPercent val="1"/>
              <c:showBubbleSize val="0"/>
              <c:extLst>
                <c:ext xmlns:c16="http://schemas.microsoft.com/office/drawing/2014/chart" uri="{C3380CC4-5D6E-409C-BE32-E72D297353CC}">
                  <c16:uniqueId val="{00000003-9BCA-4D1C-8B0B-D9307ED28028}"/>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VALLE  ENCUESTAS 2017'!$D$29:$D$30</c:f>
              <c:strCache>
                <c:ptCount val="2"/>
                <c:pt idx="0">
                  <c:v>Si</c:v>
                </c:pt>
                <c:pt idx="1">
                  <c:v>No</c:v>
                </c:pt>
              </c:strCache>
            </c:strRef>
          </c:cat>
          <c:val>
            <c:numRef>
              <c:f>' VALLE  ENCUESTAS 2017'!$E$29:$E$30</c:f>
              <c:numCache>
                <c:formatCode>General</c:formatCode>
                <c:ptCount val="2"/>
                <c:pt idx="0">
                  <c:v>134</c:v>
                </c:pt>
                <c:pt idx="1">
                  <c:v>5</c:v>
                </c:pt>
              </c:numCache>
            </c:numRef>
          </c:val>
          <c:extLst>
            <c:ext xmlns:c16="http://schemas.microsoft.com/office/drawing/2014/chart" uri="{C3380CC4-5D6E-409C-BE32-E72D297353CC}">
              <c16:uniqueId val="{00000004-9BCA-4D1C-8B0B-D9307ED28028}"/>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SATISFACCIÓN CON LOS COMPROMISOS ADQUIRIDOS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C7BA-4F5A-9318-C5B101424BCE}"/>
              </c:ext>
            </c:extLst>
          </c:dPt>
          <c:dPt>
            <c:idx val="1"/>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C7BA-4F5A-9318-C5B101424BCE}"/>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 VALLE  ENCUESTAS 2017'!$D$31:$D$32</c:f>
              <c:strCache>
                <c:ptCount val="2"/>
                <c:pt idx="0">
                  <c:v>Si</c:v>
                </c:pt>
                <c:pt idx="1">
                  <c:v>No</c:v>
                </c:pt>
              </c:strCache>
            </c:strRef>
          </c:cat>
          <c:val>
            <c:numRef>
              <c:f>' VALLE  ENCUESTAS 2017'!$E$31:$E$32</c:f>
              <c:numCache>
                <c:formatCode>General</c:formatCode>
                <c:ptCount val="2"/>
                <c:pt idx="0">
                  <c:v>130</c:v>
                </c:pt>
                <c:pt idx="1">
                  <c:v>2</c:v>
                </c:pt>
              </c:numCache>
            </c:numRef>
          </c:val>
          <c:extLst>
            <c:ext xmlns:c16="http://schemas.microsoft.com/office/drawing/2014/chart" uri="{C3380CC4-5D6E-409C-BE32-E72D297353CC}">
              <c16:uniqueId val="{00000004-C7BA-4F5A-9318-C5B101424BCE}"/>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200"/>
              <a:t>Cree usted que la Mesas Públicas   realizada por el ICBF fue: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1"/>
          <c:spPr>
            <a:solidFill>
              <a:schemeClr val="accent2"/>
            </a:solidFill>
            <a:ln>
              <a:noFill/>
            </a:ln>
            <a:effectLst/>
            <a:sp3d/>
          </c:spPr>
          <c:invertIfNegative val="0"/>
          <c:dPt>
            <c:idx val="1"/>
            <c:invertIfNegative val="0"/>
            <c:bubble3D val="0"/>
            <c:spPr>
              <a:solidFill>
                <a:srgbClr val="00B0F0"/>
              </a:solidFill>
              <a:ln>
                <a:noFill/>
              </a:ln>
              <a:effectLst/>
              <a:sp3d/>
            </c:spPr>
            <c:extLst>
              <c:ext xmlns:c16="http://schemas.microsoft.com/office/drawing/2014/chart" uri="{C3380CC4-5D6E-409C-BE32-E72D297353CC}">
                <c16:uniqueId val="{00000001-0C09-4E23-B9B4-B927D3A0D9E3}"/>
              </c:ext>
            </c:extLst>
          </c:dPt>
          <c:dPt>
            <c:idx val="2"/>
            <c:invertIfNegative val="0"/>
            <c:bubble3D val="0"/>
            <c:spPr>
              <a:solidFill>
                <a:srgbClr val="92D050"/>
              </a:solidFill>
              <a:ln>
                <a:noFill/>
              </a:ln>
              <a:effectLst/>
              <a:sp3d/>
            </c:spPr>
            <c:extLst>
              <c:ext xmlns:c16="http://schemas.microsoft.com/office/drawing/2014/chart" uri="{C3380CC4-5D6E-409C-BE32-E72D297353CC}">
                <c16:uniqueId val="{00000003-0C09-4E23-B9B4-B927D3A0D9E3}"/>
              </c:ext>
            </c:extLst>
          </c:dPt>
          <c:cat>
            <c:strRef>
              <c:f>'CESAR ENCUESTAS 2017'!$D$6:$D$8</c:f>
              <c:strCache>
                <c:ptCount val="3"/>
                <c:pt idx="0">
                  <c:v>Bien Organizada</c:v>
                </c:pt>
                <c:pt idx="1">
                  <c:v>Regularmente organizada</c:v>
                </c:pt>
                <c:pt idx="2">
                  <c:v>Mal  organizada.</c:v>
                </c:pt>
              </c:strCache>
            </c:strRef>
          </c:cat>
          <c:val>
            <c:numRef>
              <c:f>'CESAR ENCUESTAS 2017'!$F$6:$F$8</c:f>
              <c:numCache>
                <c:formatCode>General</c:formatCode>
                <c:ptCount val="3"/>
                <c:pt idx="0">
                  <c:v>40</c:v>
                </c:pt>
                <c:pt idx="1">
                  <c:v>0</c:v>
                </c:pt>
                <c:pt idx="2">
                  <c:v>0</c:v>
                </c:pt>
              </c:numCache>
            </c:numRef>
          </c:val>
          <c:extLst>
            <c:ext xmlns:c16="http://schemas.microsoft.com/office/drawing/2014/chart" uri="{C3380CC4-5D6E-409C-BE32-E72D297353CC}">
              <c16:uniqueId val="{00000004-0C09-4E23-B9B4-B927D3A0D9E3}"/>
            </c:ext>
          </c:extLst>
        </c:ser>
        <c:dLbls>
          <c:showLegendKey val="0"/>
          <c:showVal val="0"/>
          <c:showCatName val="0"/>
          <c:showSerName val="0"/>
          <c:showPercent val="0"/>
          <c:showBubbleSize val="0"/>
        </c:dLbls>
        <c:gapWidth val="219"/>
        <c:shape val="box"/>
        <c:axId val="291263055"/>
        <c:axId val="291567615"/>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'CESAR ENCUESTAS 2017'!$D$6:$D$8</c15:sqref>
                        </c15:formulaRef>
                      </c:ext>
                    </c:extLst>
                    <c:strCache>
                      <c:ptCount val="3"/>
                      <c:pt idx="0">
                        <c:v>Bien Organizada</c:v>
                      </c:pt>
                      <c:pt idx="1">
                        <c:v>Regularmente organizada</c:v>
                      </c:pt>
                      <c:pt idx="2">
                        <c:v>Mal  organizada.</c:v>
                      </c:pt>
                    </c:strCache>
                  </c:strRef>
                </c:cat>
                <c:val>
                  <c:numRef>
                    <c:extLst>
                      <c:ext uri="{02D57815-91ED-43cb-92C2-25804820EDAC}">
                        <c15:formulaRef>
                          <c15:sqref>'CESAR ENCUESTAS 2017'!$E$6:$E$8</c15:sqref>
                        </c15:formulaRef>
                      </c:ext>
                    </c:extLst>
                    <c:numCache>
                      <c:formatCode>General</c:formatCode>
                      <c:ptCount val="3"/>
                    </c:numCache>
                  </c:numRef>
                </c:val>
                <c:extLst>
                  <c:ext xmlns:c16="http://schemas.microsoft.com/office/drawing/2014/chart" uri="{C3380CC4-5D6E-409C-BE32-E72D297353CC}">
                    <c16:uniqueId val="{00000005-0C09-4E23-B9B4-B927D3A0D9E3}"/>
                  </c:ext>
                </c:extLst>
              </c15:ser>
            </c15:filteredBarSeries>
          </c:ext>
        </c:extLst>
      </c:bar3DChart>
      <c:catAx>
        <c:axId val="291263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1567615"/>
        <c:crosses val="autoZero"/>
        <c:auto val="1"/>
        <c:lblAlgn val="ctr"/>
        <c:lblOffset val="100"/>
        <c:noMultiLvlLbl val="0"/>
      </c:catAx>
      <c:valAx>
        <c:axId val="2915676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12630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a:t>
            </a:r>
            <a:r>
              <a:rPr lang="es-CO" sz="1200"/>
              <a:t>La difusión de la Mesas Pública fue: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'CESAR ENCUESTAS 2017'!$D$9:$D$11</c:f>
              <c:strCache>
                <c:ptCount val="3"/>
                <c:pt idx="0">
                  <c:v>Buena</c:v>
                </c:pt>
                <c:pt idx="1">
                  <c:v>Adecuada</c:v>
                </c:pt>
                <c:pt idx="2">
                  <c:v>Inadecuada</c:v>
                </c:pt>
              </c:strCache>
            </c:strRef>
          </c:cat>
          <c:val>
            <c:numRef>
              <c:f>'CESAR ENCUESTAS 2017'!$E$9:$E$11</c:f>
              <c:numCache>
                <c:formatCode>General</c:formatCode>
                <c:ptCount val="3"/>
              </c:numCache>
            </c:numRef>
          </c:val>
          <c:extLst>
            <c:ext xmlns:c16="http://schemas.microsoft.com/office/drawing/2014/chart" uri="{C3380CC4-5D6E-409C-BE32-E72D297353CC}">
              <c16:uniqueId val="{00000000-0E8E-43D2-8583-859E9B85B390}"/>
            </c:ext>
          </c:extLst>
        </c:ser>
        <c:ser>
          <c:idx val="1"/>
          <c:order val="1"/>
          <c:spPr>
            <a:solidFill>
              <a:schemeClr val="accent2"/>
            </a:solidFill>
            <a:ln>
              <a:noFill/>
            </a:ln>
            <a:effectLst/>
            <a:sp3d/>
          </c:spPr>
          <c:invertIfNegative val="0"/>
          <c:dPt>
            <c:idx val="1"/>
            <c:invertIfNegative val="0"/>
            <c:bubble3D val="0"/>
            <c:spPr>
              <a:solidFill>
                <a:srgbClr val="0070C0"/>
              </a:solidFill>
              <a:ln>
                <a:noFill/>
              </a:ln>
              <a:effectLst/>
              <a:sp3d/>
            </c:spPr>
            <c:extLst>
              <c:ext xmlns:c16="http://schemas.microsoft.com/office/drawing/2014/chart" uri="{C3380CC4-5D6E-409C-BE32-E72D297353CC}">
                <c16:uniqueId val="{00000002-0E8E-43D2-8583-859E9B85B390}"/>
              </c:ext>
            </c:extLst>
          </c:dPt>
          <c:dPt>
            <c:idx val="2"/>
            <c:invertIfNegative val="0"/>
            <c:bubble3D val="0"/>
            <c:spPr>
              <a:solidFill>
                <a:srgbClr val="92D050"/>
              </a:solidFill>
              <a:ln>
                <a:noFill/>
              </a:ln>
              <a:effectLst/>
              <a:sp3d/>
            </c:spPr>
            <c:extLst>
              <c:ext xmlns:c16="http://schemas.microsoft.com/office/drawing/2014/chart" uri="{C3380CC4-5D6E-409C-BE32-E72D297353CC}">
                <c16:uniqueId val="{00000004-0E8E-43D2-8583-859E9B85B390}"/>
              </c:ext>
            </c:extLst>
          </c:dPt>
          <c:cat>
            <c:strRef>
              <c:f>'CESAR ENCUESTAS 2017'!$D$9:$D$11</c:f>
              <c:strCache>
                <c:ptCount val="3"/>
                <c:pt idx="0">
                  <c:v>Buena</c:v>
                </c:pt>
                <c:pt idx="1">
                  <c:v>Adecuada</c:v>
                </c:pt>
                <c:pt idx="2">
                  <c:v>Inadecuada</c:v>
                </c:pt>
              </c:strCache>
            </c:strRef>
          </c:cat>
          <c:val>
            <c:numRef>
              <c:f>'CESAR ENCUESTAS 2017'!$F$9:$F$11</c:f>
              <c:numCache>
                <c:formatCode>General</c:formatCode>
                <c:ptCount val="3"/>
                <c:pt idx="0">
                  <c:v>26</c:v>
                </c:pt>
                <c:pt idx="1">
                  <c:v>14</c:v>
                </c:pt>
                <c:pt idx="2">
                  <c:v>0</c:v>
                </c:pt>
              </c:numCache>
            </c:numRef>
          </c:val>
          <c:extLst>
            <c:ext xmlns:c16="http://schemas.microsoft.com/office/drawing/2014/chart" uri="{C3380CC4-5D6E-409C-BE32-E72D297353CC}">
              <c16:uniqueId val="{00000005-0E8E-43D2-8583-859E9B85B390}"/>
            </c:ext>
          </c:extLst>
        </c:ser>
        <c:dLbls>
          <c:showLegendKey val="0"/>
          <c:showVal val="0"/>
          <c:showCatName val="0"/>
          <c:showSerName val="0"/>
          <c:showPercent val="0"/>
          <c:showBubbleSize val="0"/>
        </c:dLbls>
        <c:gapWidth val="219"/>
        <c:shape val="box"/>
        <c:axId val="291263055"/>
        <c:axId val="291567615"/>
        <c:axId val="0"/>
        <c:extLst/>
      </c:bar3DChart>
      <c:catAx>
        <c:axId val="291263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1567615"/>
        <c:crosses val="autoZero"/>
        <c:auto val="1"/>
        <c:lblAlgn val="ctr"/>
        <c:lblOffset val="100"/>
        <c:noMultiLvlLbl val="0"/>
      </c:catAx>
      <c:valAx>
        <c:axId val="2915676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12630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000" b="0" i="0" baseline="0">
                <a:effectLst/>
              </a:rPr>
              <a:t>Encuesta de Satisfacción 2017  pregunta 1</a:t>
            </a:r>
            <a:endParaRPr lang="es-CO" sz="1000">
              <a:effectLst/>
            </a:endParaRPr>
          </a:p>
        </c:rich>
      </c:tx>
      <c:layout>
        <c:manualLayout>
          <c:xMode val="edge"/>
          <c:yMode val="edge"/>
          <c:x val="0.20289679155344878"/>
          <c:y val="2.675584344811894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980314960629919"/>
          <c:y val="0.13467592592592595"/>
          <c:w val="0.89019685039370078"/>
          <c:h val="0.5119451735199767"/>
        </c:manualLayout>
      </c:layout>
      <c:bar3DChart>
        <c:barDir val="col"/>
        <c:grouping val="clustered"/>
        <c:varyColors val="0"/>
        <c:ser>
          <c:idx val="0"/>
          <c:order val="0"/>
          <c:spPr>
            <a:solidFill>
              <a:schemeClr val="accent1"/>
            </a:solidFill>
            <a:ln>
              <a:noFill/>
            </a:ln>
            <a:effectLst/>
            <a:sp3d/>
          </c:spPr>
          <c:invertIfNegative val="0"/>
          <c:cat>
            <c:multiLvlStrRef>
              <c:f>'TOTAL ANALISIS ENCUESTAS 2017'!$B$6:$D$9</c:f>
              <c:multiLvlStrCache>
                <c:ptCount val="4"/>
                <c:lvl>
                  <c:pt idx="0">
                    <c:v>Bien Organizada</c:v>
                  </c:pt>
                  <c:pt idx="1">
                    <c:v>Regularmente organizada</c:v>
                  </c:pt>
                  <c:pt idx="2">
                    <c:v>Mal  organizada.</c:v>
                  </c:pt>
                  <c:pt idx="3">
                    <c:v>No contesto </c:v>
                  </c:pt>
                </c:lvl>
                <c:lvl>
                  <c:pt idx="0">
                    <c:v>1</c:v>
                  </c:pt>
                  <c:pt idx="1">
                    <c:v>2</c:v>
                  </c:pt>
                  <c:pt idx="2">
                    <c:v>3</c:v>
                  </c:pt>
                  <c:pt idx="3">
                    <c:v>4</c:v>
                  </c:pt>
                </c:lvl>
                <c:lvl>
                  <c:pt idx="0">
                    <c:v>Cree usted que la Mesas Públicas   realizada por el ICBF fue: </c:v>
                  </c:pt>
                </c:lvl>
              </c:multiLvlStrCache>
            </c:multiLvlStrRef>
          </c:cat>
          <c:val>
            <c:numRef>
              <c:f>'TOTAL ANALISIS ENCUESTAS 2017'!$E$6:$E$9</c:f>
              <c:numCache>
                <c:formatCode>General</c:formatCode>
                <c:ptCount val="4"/>
              </c:numCache>
            </c:numRef>
          </c:val>
          <c:extLst>
            <c:ext xmlns:c16="http://schemas.microsoft.com/office/drawing/2014/chart" uri="{C3380CC4-5D6E-409C-BE32-E72D297353CC}">
              <c16:uniqueId val="{00000000-D0E2-4E0B-9B65-A967153A3584}"/>
            </c:ext>
          </c:extLst>
        </c:ser>
        <c:ser>
          <c:idx val="1"/>
          <c:order val="1"/>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'TOTAL ANALISIS ENCUESTAS 2017'!$B$6:$D$9</c:f>
              <c:multiLvlStrCache>
                <c:ptCount val="4"/>
                <c:lvl>
                  <c:pt idx="0">
                    <c:v>Bien Organizada</c:v>
                  </c:pt>
                  <c:pt idx="1">
                    <c:v>Regularmente organizada</c:v>
                  </c:pt>
                  <c:pt idx="2">
                    <c:v>Mal  organizada.</c:v>
                  </c:pt>
                  <c:pt idx="3">
                    <c:v>No contesto </c:v>
                  </c:pt>
                </c:lvl>
                <c:lvl>
                  <c:pt idx="0">
                    <c:v>1</c:v>
                  </c:pt>
                  <c:pt idx="1">
                    <c:v>2</c:v>
                  </c:pt>
                  <c:pt idx="2">
                    <c:v>3</c:v>
                  </c:pt>
                  <c:pt idx="3">
                    <c:v>4</c:v>
                  </c:pt>
                </c:lvl>
                <c:lvl>
                  <c:pt idx="0">
                    <c:v>Cree usted que la Mesas Públicas   realizada por el ICBF fue: </c:v>
                  </c:pt>
                </c:lvl>
              </c:multiLvlStrCache>
            </c:multiLvlStrRef>
          </c:cat>
          <c:val>
            <c:numRef>
              <c:f>'TOTAL ANALISIS ENCUESTAS 2017'!$F$6:$F$9</c:f>
              <c:numCache>
                <c:formatCode>0%</c:formatCode>
                <c:ptCount val="4"/>
                <c:pt idx="0">
                  <c:v>0.93089263677498968</c:v>
                </c:pt>
                <c:pt idx="1">
                  <c:v>5.8823529411764705E-2</c:v>
                </c:pt>
                <c:pt idx="2">
                  <c:v>4.5248868778280547E-3</c:v>
                </c:pt>
                <c:pt idx="3">
                  <c:v>5.7589469354175239E-3</c:v>
                </c:pt>
              </c:numCache>
            </c:numRef>
          </c:val>
          <c:extLst>
            <c:ext xmlns:c16="http://schemas.microsoft.com/office/drawing/2014/chart" uri="{C3380CC4-5D6E-409C-BE32-E72D297353CC}">
              <c16:uniqueId val="{00000001-D0E2-4E0B-9B65-A967153A3584}"/>
            </c:ext>
          </c:extLst>
        </c:ser>
        <c:ser>
          <c:idx val="2"/>
          <c:order val="2"/>
          <c:spPr>
            <a:solidFill>
              <a:srgbClr val="7030A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'TOTAL ANALISIS ENCUESTAS 2017'!$B$6:$D$9</c:f>
              <c:multiLvlStrCache>
                <c:ptCount val="4"/>
                <c:lvl>
                  <c:pt idx="0">
                    <c:v>Bien Organizada</c:v>
                  </c:pt>
                  <c:pt idx="1">
                    <c:v>Regularmente organizada</c:v>
                  </c:pt>
                  <c:pt idx="2">
                    <c:v>Mal  organizada.</c:v>
                  </c:pt>
                  <c:pt idx="3">
                    <c:v>No contesto </c:v>
                  </c:pt>
                </c:lvl>
                <c:lvl>
                  <c:pt idx="0">
                    <c:v>1</c:v>
                  </c:pt>
                  <c:pt idx="1">
                    <c:v>2</c:v>
                  </c:pt>
                  <c:pt idx="2">
                    <c:v>3</c:v>
                  </c:pt>
                  <c:pt idx="3">
                    <c:v>4</c:v>
                  </c:pt>
                </c:lvl>
                <c:lvl>
                  <c:pt idx="0">
                    <c:v>Cree usted que la Mesas Públicas   realizada por el ICBF fue: </c:v>
                  </c:pt>
                </c:lvl>
              </c:multiLvlStrCache>
            </c:multiLvlStrRef>
          </c:cat>
          <c:val>
            <c:numRef>
              <c:f>'TOTAL ANALISIS ENCUESTAS 2017'!$G$6:$G$9</c:f>
              <c:numCache>
                <c:formatCode>0</c:formatCode>
                <c:ptCount val="4"/>
                <c:pt idx="0">
                  <c:v>2263</c:v>
                </c:pt>
                <c:pt idx="1">
                  <c:v>143</c:v>
                </c:pt>
                <c:pt idx="2" formatCode="General">
                  <c:v>11</c:v>
                </c:pt>
                <c:pt idx="3" formatCode="General">
                  <c:v>14</c:v>
                </c:pt>
              </c:numCache>
            </c:numRef>
          </c:val>
          <c:extLst>
            <c:ext xmlns:c16="http://schemas.microsoft.com/office/drawing/2014/chart" uri="{C3380CC4-5D6E-409C-BE32-E72D297353CC}">
              <c16:uniqueId val="{00000002-D0E2-4E0B-9B65-A967153A3584}"/>
            </c:ext>
          </c:extLst>
        </c:ser>
        <c:dLbls>
          <c:showLegendKey val="0"/>
          <c:showVal val="0"/>
          <c:showCatName val="0"/>
          <c:showSerName val="0"/>
          <c:showPercent val="0"/>
          <c:showBubbleSize val="0"/>
        </c:dLbls>
        <c:gapWidth val="150"/>
        <c:shape val="box"/>
        <c:axId val="557947976"/>
        <c:axId val="557945024"/>
        <c:axId val="0"/>
      </c:bar3DChart>
      <c:catAx>
        <c:axId val="557947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57945024"/>
        <c:crosses val="autoZero"/>
        <c:auto val="1"/>
        <c:lblAlgn val="ctr"/>
        <c:lblOffset val="100"/>
        <c:noMultiLvlLbl val="0"/>
      </c:catAx>
      <c:valAx>
        <c:axId val="557945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57947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2"/>
            </a:solidFill>
            <a:ln>
              <a:noFill/>
            </a:ln>
            <a:effectLst/>
          </c:spPr>
          <c:invertIfNegative val="0"/>
          <c:cat>
            <c:strRef>
              <c:f>'[4]CONSOLIDADO TOTAL'!$D$6:$D$8</c:f>
              <c:strCache>
                <c:ptCount val="3"/>
                <c:pt idx="0">
                  <c:v>Bien Organizada</c:v>
                </c:pt>
                <c:pt idx="1">
                  <c:v>Regularmente organizada</c:v>
                </c:pt>
                <c:pt idx="2">
                  <c:v>Mal  organizada.</c:v>
                </c:pt>
              </c:strCache>
            </c:strRef>
          </c:cat>
          <c:val>
            <c:numRef>
              <c:f>'[4]CONSOLIDADO TOTAL'!$F$6:$F$8</c:f>
              <c:numCache>
                <c:formatCode>General</c:formatCode>
                <c:ptCount val="3"/>
                <c:pt idx="0">
                  <c:v>67</c:v>
                </c:pt>
              </c:numCache>
            </c:numRef>
          </c:val>
          <c:extLst>
            <c:ext xmlns:c16="http://schemas.microsoft.com/office/drawing/2014/chart" uri="{C3380CC4-5D6E-409C-BE32-E72D297353CC}">
              <c16:uniqueId val="{00000000-3E59-4249-9433-8EACB246F4A8}"/>
            </c:ext>
          </c:extLst>
        </c:ser>
        <c:dLbls>
          <c:showLegendKey val="0"/>
          <c:showVal val="0"/>
          <c:showCatName val="0"/>
          <c:showSerName val="0"/>
          <c:showPercent val="0"/>
          <c:showBubbleSize val="0"/>
        </c:dLbls>
        <c:gapWidth val="219"/>
        <c:overlap val="-27"/>
        <c:axId val="223878968"/>
        <c:axId val="223886416"/>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'[4]CONSOLIDADO TOTAL'!$D$6:$D$8</c15:sqref>
                        </c15:formulaRef>
                      </c:ext>
                    </c:extLst>
                    <c:strCache>
                      <c:ptCount val="3"/>
                      <c:pt idx="0">
                        <c:v>Bien Organizada</c:v>
                      </c:pt>
                      <c:pt idx="1">
                        <c:v>Regularmente organizada</c:v>
                      </c:pt>
                      <c:pt idx="2">
                        <c:v>Mal  organizada.</c:v>
                      </c:pt>
                    </c:strCache>
                  </c:strRef>
                </c:cat>
                <c:val>
                  <c:numRef>
                    <c:extLst>
                      <c:ext uri="{02D57815-91ED-43cb-92C2-25804820EDAC}">
                        <c15:formulaRef>
                          <c15:sqref>'[4]CONSOLIDADO TOTAL'!$E$6:$E$8</c15:sqref>
                        </c15:formulaRef>
                      </c:ext>
                    </c:extLst>
                    <c:numCache>
                      <c:formatCode>General</c:formatCode>
                      <c:ptCount val="3"/>
                    </c:numCache>
                  </c:numRef>
                </c:val>
                <c:extLst>
                  <c:ext xmlns:c16="http://schemas.microsoft.com/office/drawing/2014/chart" uri="{C3380CC4-5D6E-409C-BE32-E72D297353CC}">
                    <c16:uniqueId val="{00000001-3E59-4249-9433-8EACB246F4A8}"/>
                  </c:ext>
                </c:extLst>
              </c15:ser>
            </c15:filteredBarSeries>
          </c:ext>
        </c:extLst>
      </c:barChart>
      <c:catAx>
        <c:axId val="223878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86416"/>
        <c:crosses val="autoZero"/>
        <c:auto val="1"/>
        <c:lblAlgn val="ctr"/>
        <c:lblOffset val="100"/>
        <c:noMultiLvlLbl val="0"/>
      </c:catAx>
      <c:valAx>
        <c:axId val="223886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78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200"/>
              <a:t> Cómo se enteró  de la realización de esta Mesa Pública.</a:t>
            </a:r>
          </a:p>
        </c:rich>
      </c:tx>
      <c:layout>
        <c:manualLayout>
          <c:xMode val="edge"/>
          <c:yMode val="edge"/>
          <c:x val="0.12466843752964614"/>
          <c:y val="3.065134099616858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'CESAR ENCUESTAS 2017'!$D$12:$D$17</c:f>
              <c:strCache>
                <c:ptCount val="6"/>
                <c:pt idx="0">
                  <c:v>Por aviso público</c:v>
                </c:pt>
                <c:pt idx="1">
                  <c:v>Prensa, TV Radio </c:v>
                </c:pt>
                <c:pt idx="2">
                  <c:v>Comunidad</c:v>
                </c:pt>
                <c:pt idx="3">
                  <c:v>Boletín</c:v>
                </c:pt>
                <c:pt idx="4">
                  <c:v>Página Web</c:v>
                </c:pt>
                <c:pt idx="5">
                  <c:v>Invitación  directa</c:v>
                </c:pt>
              </c:strCache>
            </c:strRef>
          </c:cat>
          <c:val>
            <c:numRef>
              <c:f>'CESAR ENCUESTAS 2017'!$E$12:$E$17</c:f>
              <c:numCache>
                <c:formatCode>General</c:formatCode>
                <c:ptCount val="6"/>
              </c:numCache>
            </c:numRef>
          </c:val>
          <c:extLst>
            <c:ext xmlns:c16="http://schemas.microsoft.com/office/drawing/2014/chart" uri="{C3380CC4-5D6E-409C-BE32-E72D297353CC}">
              <c16:uniqueId val="{00000000-B973-460D-A745-75B01BD76E6E}"/>
            </c:ext>
          </c:extLst>
        </c:ser>
        <c:ser>
          <c:idx val="1"/>
          <c:order val="1"/>
          <c:spPr>
            <a:solidFill>
              <a:schemeClr val="accent2"/>
            </a:solidFill>
            <a:ln>
              <a:noFill/>
            </a:ln>
            <a:effectLst/>
            <a:sp3d/>
          </c:spPr>
          <c:invertIfNegative val="0"/>
          <c:dPt>
            <c:idx val="1"/>
            <c:invertIfNegative val="0"/>
            <c:bubble3D val="0"/>
            <c:spPr>
              <a:solidFill>
                <a:srgbClr val="00B0F0"/>
              </a:solidFill>
              <a:ln>
                <a:noFill/>
              </a:ln>
              <a:effectLst/>
              <a:sp3d/>
            </c:spPr>
            <c:extLst>
              <c:ext xmlns:c16="http://schemas.microsoft.com/office/drawing/2014/chart" uri="{C3380CC4-5D6E-409C-BE32-E72D297353CC}">
                <c16:uniqueId val="{00000002-B973-460D-A745-75B01BD76E6E}"/>
              </c:ext>
            </c:extLst>
          </c:dPt>
          <c:dPt>
            <c:idx val="2"/>
            <c:invertIfNegative val="0"/>
            <c:bubble3D val="0"/>
            <c:spPr>
              <a:solidFill>
                <a:srgbClr val="92D050"/>
              </a:solidFill>
              <a:ln>
                <a:noFill/>
              </a:ln>
              <a:effectLst/>
              <a:sp3d/>
            </c:spPr>
            <c:extLst>
              <c:ext xmlns:c16="http://schemas.microsoft.com/office/drawing/2014/chart" uri="{C3380CC4-5D6E-409C-BE32-E72D297353CC}">
                <c16:uniqueId val="{00000004-B973-460D-A745-75B01BD76E6E}"/>
              </c:ext>
            </c:extLst>
          </c:dPt>
          <c:dPt>
            <c:idx val="4"/>
            <c:invertIfNegative val="0"/>
            <c:bubble3D val="0"/>
            <c:spPr>
              <a:solidFill>
                <a:srgbClr val="FFFF00"/>
              </a:solidFill>
              <a:ln>
                <a:noFill/>
              </a:ln>
              <a:effectLst/>
              <a:sp3d/>
            </c:spPr>
            <c:extLst>
              <c:ext xmlns:c16="http://schemas.microsoft.com/office/drawing/2014/chart" uri="{C3380CC4-5D6E-409C-BE32-E72D297353CC}">
                <c16:uniqueId val="{00000006-B973-460D-A745-75B01BD76E6E}"/>
              </c:ext>
            </c:extLst>
          </c:dPt>
          <c:dPt>
            <c:idx val="5"/>
            <c:invertIfNegative val="0"/>
            <c:bubble3D val="0"/>
            <c:spPr>
              <a:solidFill>
                <a:srgbClr val="002060"/>
              </a:solidFill>
              <a:ln>
                <a:noFill/>
              </a:ln>
              <a:effectLst/>
              <a:sp3d/>
            </c:spPr>
            <c:extLst>
              <c:ext xmlns:c16="http://schemas.microsoft.com/office/drawing/2014/chart" uri="{C3380CC4-5D6E-409C-BE32-E72D297353CC}">
                <c16:uniqueId val="{00000008-B973-460D-A745-75B01BD76E6E}"/>
              </c:ext>
            </c:extLst>
          </c:dPt>
          <c:cat>
            <c:strRef>
              <c:f>'CESAR ENCUESTAS 2017'!$D$12:$D$17</c:f>
              <c:strCache>
                <c:ptCount val="6"/>
                <c:pt idx="0">
                  <c:v>Por aviso público</c:v>
                </c:pt>
                <c:pt idx="1">
                  <c:v>Prensa, TV Radio </c:v>
                </c:pt>
                <c:pt idx="2">
                  <c:v>Comunidad</c:v>
                </c:pt>
                <c:pt idx="3">
                  <c:v>Boletín</c:v>
                </c:pt>
                <c:pt idx="4">
                  <c:v>Página Web</c:v>
                </c:pt>
                <c:pt idx="5">
                  <c:v>Invitación  directa</c:v>
                </c:pt>
              </c:strCache>
            </c:strRef>
          </c:cat>
          <c:val>
            <c:numRef>
              <c:f>'CESAR ENCUESTAS 2017'!$F$12:$F$17</c:f>
              <c:numCache>
                <c:formatCode>General</c:formatCode>
                <c:ptCount val="6"/>
                <c:pt idx="0">
                  <c:v>8</c:v>
                </c:pt>
                <c:pt idx="1">
                  <c:v>0</c:v>
                </c:pt>
                <c:pt idx="2">
                  <c:v>3</c:v>
                </c:pt>
                <c:pt idx="3">
                  <c:v>0</c:v>
                </c:pt>
                <c:pt idx="4">
                  <c:v>0</c:v>
                </c:pt>
                <c:pt idx="5">
                  <c:v>29</c:v>
                </c:pt>
              </c:numCache>
            </c:numRef>
          </c:val>
          <c:extLst>
            <c:ext xmlns:c16="http://schemas.microsoft.com/office/drawing/2014/chart" uri="{C3380CC4-5D6E-409C-BE32-E72D297353CC}">
              <c16:uniqueId val="{00000009-B973-460D-A745-75B01BD76E6E}"/>
            </c:ext>
          </c:extLst>
        </c:ser>
        <c:dLbls>
          <c:showLegendKey val="0"/>
          <c:showVal val="0"/>
          <c:showCatName val="0"/>
          <c:showSerName val="0"/>
          <c:showPercent val="0"/>
          <c:showBubbleSize val="0"/>
        </c:dLbls>
        <c:gapWidth val="219"/>
        <c:shape val="box"/>
        <c:axId val="291263055"/>
        <c:axId val="291567615"/>
        <c:axId val="0"/>
        <c:extLst/>
      </c:bar3DChart>
      <c:catAx>
        <c:axId val="291263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91567615"/>
        <c:crosses val="autoZero"/>
        <c:auto val="1"/>
        <c:lblAlgn val="ctr"/>
        <c:lblOffset val="100"/>
        <c:noMultiLvlLbl val="0"/>
      </c:catAx>
      <c:valAx>
        <c:axId val="2915676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12630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a:t>
            </a:r>
            <a:r>
              <a:rPr lang="es-CO" sz="900"/>
              <a:t>La explicación inicial sobre el procedimiento de participación,  trasparencia institucional  y ley anticorrupción   en la Mesa Pública  fue: </a:t>
            </a:r>
          </a:p>
        </c:rich>
      </c:tx>
      <c:layout>
        <c:manualLayout>
          <c:xMode val="edge"/>
          <c:yMode val="edge"/>
          <c:x val="0.16839342450614725"/>
          <c:y val="2.66666666666666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'CESAR ENCUESTAS 2017'!$D$18:$D$19</c:f>
              <c:strCache>
                <c:ptCount val="2"/>
                <c:pt idx="0">
                  <c:v>Clara</c:v>
                </c:pt>
                <c:pt idx="1">
                  <c:v>Confusa</c:v>
                </c:pt>
              </c:strCache>
            </c:strRef>
          </c:cat>
          <c:val>
            <c:numRef>
              <c:f>'CESAR ENCUESTAS 2017'!$E$18:$E$19</c:f>
              <c:numCache>
                <c:formatCode>General</c:formatCode>
                <c:ptCount val="2"/>
              </c:numCache>
            </c:numRef>
          </c:val>
          <c:extLst>
            <c:ext xmlns:c16="http://schemas.microsoft.com/office/drawing/2014/chart" uri="{C3380CC4-5D6E-409C-BE32-E72D297353CC}">
              <c16:uniqueId val="{00000000-EE6A-4331-92D9-D3ED92E72443}"/>
            </c:ext>
          </c:extLst>
        </c:ser>
        <c:ser>
          <c:idx val="1"/>
          <c:order val="1"/>
          <c:spPr>
            <a:solidFill>
              <a:schemeClr val="accent2"/>
            </a:solidFill>
            <a:ln>
              <a:noFill/>
            </a:ln>
            <a:effectLst/>
            <a:sp3d/>
          </c:spPr>
          <c:invertIfNegative val="0"/>
          <c:dPt>
            <c:idx val="1"/>
            <c:invertIfNegative val="0"/>
            <c:bubble3D val="0"/>
            <c:spPr>
              <a:solidFill>
                <a:srgbClr val="00B0F0"/>
              </a:solidFill>
              <a:ln>
                <a:noFill/>
              </a:ln>
              <a:effectLst/>
              <a:sp3d/>
            </c:spPr>
            <c:extLst>
              <c:ext xmlns:c16="http://schemas.microsoft.com/office/drawing/2014/chart" uri="{C3380CC4-5D6E-409C-BE32-E72D297353CC}">
                <c16:uniqueId val="{00000002-EE6A-4331-92D9-D3ED92E72443}"/>
              </c:ext>
            </c:extLst>
          </c:dPt>
          <c:cat>
            <c:strRef>
              <c:f>'CESAR ENCUESTAS 2017'!$D$18:$D$19</c:f>
              <c:strCache>
                <c:ptCount val="2"/>
                <c:pt idx="0">
                  <c:v>Clara</c:v>
                </c:pt>
                <c:pt idx="1">
                  <c:v>Confusa</c:v>
                </c:pt>
              </c:strCache>
            </c:strRef>
          </c:cat>
          <c:val>
            <c:numRef>
              <c:f>'CESAR ENCUESTAS 2017'!$F$18:$F$19</c:f>
              <c:numCache>
                <c:formatCode>General</c:formatCode>
                <c:ptCount val="2"/>
                <c:pt idx="0">
                  <c:v>40</c:v>
                </c:pt>
                <c:pt idx="1">
                  <c:v>0</c:v>
                </c:pt>
              </c:numCache>
            </c:numRef>
          </c:val>
          <c:extLst>
            <c:ext xmlns:c16="http://schemas.microsoft.com/office/drawing/2014/chart" uri="{C3380CC4-5D6E-409C-BE32-E72D297353CC}">
              <c16:uniqueId val="{00000003-EE6A-4331-92D9-D3ED92E72443}"/>
            </c:ext>
          </c:extLst>
        </c:ser>
        <c:dLbls>
          <c:showLegendKey val="0"/>
          <c:showVal val="0"/>
          <c:showCatName val="0"/>
          <c:showSerName val="0"/>
          <c:showPercent val="0"/>
          <c:showBubbleSize val="0"/>
        </c:dLbls>
        <c:gapWidth val="219"/>
        <c:shape val="box"/>
        <c:axId val="291263055"/>
        <c:axId val="291567615"/>
        <c:axId val="0"/>
        <c:extLst/>
      </c:bar3DChart>
      <c:catAx>
        <c:axId val="291263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1567615"/>
        <c:crosses val="autoZero"/>
        <c:auto val="1"/>
        <c:lblAlgn val="ctr"/>
        <c:lblOffset val="100"/>
        <c:noMultiLvlLbl val="0"/>
      </c:catAx>
      <c:valAx>
        <c:axId val="2915676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12630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a:t>
            </a:r>
            <a:r>
              <a:rPr lang="es-CO" sz="900"/>
              <a:t>La oportunidad de los asistentes inscritos para opinar durante la Mesa Pública  fue: </a:t>
            </a:r>
          </a:p>
        </c:rich>
      </c:tx>
      <c:layout>
        <c:manualLayout>
          <c:xMode val="edge"/>
          <c:yMode val="edge"/>
          <c:x val="0.16839342450614725"/>
          <c:y val="2.66666666666666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'CESAR ENCUESTAS 2017'!$D$20:$D$21</c:f>
              <c:strCache>
                <c:ptCount val="2"/>
                <c:pt idx="0">
                  <c:v>Igual </c:v>
                </c:pt>
                <c:pt idx="1">
                  <c:v>Desigual</c:v>
                </c:pt>
              </c:strCache>
            </c:strRef>
          </c:cat>
          <c:val>
            <c:numRef>
              <c:f>'CESAR ENCUESTAS 2017'!$E$20:$E$21</c:f>
              <c:numCache>
                <c:formatCode>General</c:formatCode>
                <c:ptCount val="2"/>
              </c:numCache>
            </c:numRef>
          </c:val>
          <c:extLst>
            <c:ext xmlns:c16="http://schemas.microsoft.com/office/drawing/2014/chart" uri="{C3380CC4-5D6E-409C-BE32-E72D297353CC}">
              <c16:uniqueId val="{00000000-1878-4436-81B1-D805C20B8530}"/>
            </c:ext>
          </c:extLst>
        </c:ser>
        <c:ser>
          <c:idx val="1"/>
          <c:order val="1"/>
          <c:spPr>
            <a:solidFill>
              <a:schemeClr val="accent2"/>
            </a:solidFill>
            <a:ln>
              <a:noFill/>
            </a:ln>
            <a:effectLst/>
            <a:sp3d/>
          </c:spPr>
          <c:invertIfNegative val="0"/>
          <c:dPt>
            <c:idx val="1"/>
            <c:invertIfNegative val="0"/>
            <c:bubble3D val="0"/>
            <c:spPr>
              <a:solidFill>
                <a:srgbClr val="00B0F0"/>
              </a:solidFill>
              <a:ln>
                <a:noFill/>
              </a:ln>
              <a:effectLst/>
              <a:sp3d/>
            </c:spPr>
            <c:extLst>
              <c:ext xmlns:c16="http://schemas.microsoft.com/office/drawing/2014/chart" uri="{C3380CC4-5D6E-409C-BE32-E72D297353CC}">
                <c16:uniqueId val="{00000002-1878-4436-81B1-D805C20B8530}"/>
              </c:ext>
            </c:extLst>
          </c:dPt>
          <c:cat>
            <c:strRef>
              <c:f>'CESAR ENCUESTAS 2017'!$D$20:$D$21</c:f>
              <c:strCache>
                <c:ptCount val="2"/>
                <c:pt idx="0">
                  <c:v>Igual </c:v>
                </c:pt>
                <c:pt idx="1">
                  <c:v>Desigual</c:v>
                </c:pt>
              </c:strCache>
            </c:strRef>
          </c:cat>
          <c:val>
            <c:numRef>
              <c:f>'CESAR ENCUESTAS 2017'!$F$20:$F$21</c:f>
              <c:numCache>
                <c:formatCode>General</c:formatCode>
                <c:ptCount val="2"/>
                <c:pt idx="0">
                  <c:v>40</c:v>
                </c:pt>
                <c:pt idx="1">
                  <c:v>0</c:v>
                </c:pt>
              </c:numCache>
            </c:numRef>
          </c:val>
          <c:extLst>
            <c:ext xmlns:c16="http://schemas.microsoft.com/office/drawing/2014/chart" uri="{C3380CC4-5D6E-409C-BE32-E72D297353CC}">
              <c16:uniqueId val="{00000003-1878-4436-81B1-D805C20B8530}"/>
            </c:ext>
          </c:extLst>
        </c:ser>
        <c:dLbls>
          <c:showLegendKey val="0"/>
          <c:showVal val="0"/>
          <c:showCatName val="0"/>
          <c:showSerName val="0"/>
          <c:showPercent val="0"/>
          <c:showBubbleSize val="0"/>
        </c:dLbls>
        <c:gapWidth val="219"/>
        <c:shape val="box"/>
        <c:axId val="291263055"/>
        <c:axId val="291567615"/>
        <c:axId val="0"/>
        <c:extLst/>
      </c:bar3DChart>
      <c:catAx>
        <c:axId val="291263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1567615"/>
        <c:crosses val="autoZero"/>
        <c:auto val="1"/>
        <c:lblAlgn val="ctr"/>
        <c:lblOffset val="100"/>
        <c:noMultiLvlLbl val="0"/>
      </c:catAx>
      <c:valAx>
        <c:axId val="2915676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12630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a:t>
            </a:r>
            <a:r>
              <a:rPr lang="es-CO" sz="900"/>
              <a:t>Considera que su participación,  en la Mesa Pública organizada por el Centro Zonal del ICBF  fue:</a:t>
            </a:r>
          </a:p>
        </c:rich>
      </c:tx>
      <c:layout>
        <c:manualLayout>
          <c:xMode val="edge"/>
          <c:yMode val="edge"/>
          <c:x val="0.16839342450614725"/>
          <c:y val="2.66666666666666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'CESAR ENCUESTAS 2017'!$D$22:$D$24</c:f>
              <c:strCache>
                <c:ptCount val="3"/>
                <c:pt idx="0">
                  <c:v>Buena</c:v>
                </c:pt>
                <c:pt idx="1">
                  <c:v>Adecuada</c:v>
                </c:pt>
                <c:pt idx="2">
                  <c:v>Inadecuada</c:v>
                </c:pt>
              </c:strCache>
            </c:strRef>
          </c:cat>
          <c:val>
            <c:numRef>
              <c:f>'CESAR ENCUESTAS 2017'!$E$22:$E$24</c:f>
              <c:numCache>
                <c:formatCode>General</c:formatCode>
                <c:ptCount val="3"/>
              </c:numCache>
            </c:numRef>
          </c:val>
          <c:extLst>
            <c:ext xmlns:c16="http://schemas.microsoft.com/office/drawing/2014/chart" uri="{C3380CC4-5D6E-409C-BE32-E72D297353CC}">
              <c16:uniqueId val="{00000000-D2CB-4692-87F1-5AEB1B8E4A55}"/>
            </c:ext>
          </c:extLst>
        </c:ser>
        <c:ser>
          <c:idx val="1"/>
          <c:order val="1"/>
          <c:spPr>
            <a:solidFill>
              <a:schemeClr val="accent2"/>
            </a:solidFill>
            <a:ln>
              <a:noFill/>
            </a:ln>
            <a:effectLst/>
            <a:sp3d/>
          </c:spPr>
          <c:invertIfNegative val="0"/>
          <c:dPt>
            <c:idx val="1"/>
            <c:invertIfNegative val="0"/>
            <c:bubble3D val="0"/>
            <c:spPr>
              <a:solidFill>
                <a:srgbClr val="00B0F0"/>
              </a:solidFill>
              <a:ln>
                <a:noFill/>
              </a:ln>
              <a:effectLst/>
              <a:sp3d/>
            </c:spPr>
            <c:extLst>
              <c:ext xmlns:c16="http://schemas.microsoft.com/office/drawing/2014/chart" uri="{C3380CC4-5D6E-409C-BE32-E72D297353CC}">
                <c16:uniqueId val="{00000002-D2CB-4692-87F1-5AEB1B8E4A55}"/>
              </c:ext>
            </c:extLst>
          </c:dPt>
          <c:dPt>
            <c:idx val="2"/>
            <c:invertIfNegative val="0"/>
            <c:bubble3D val="0"/>
            <c:spPr>
              <a:solidFill>
                <a:srgbClr val="00B050"/>
              </a:solidFill>
              <a:ln>
                <a:noFill/>
              </a:ln>
              <a:effectLst/>
              <a:sp3d/>
            </c:spPr>
            <c:extLst>
              <c:ext xmlns:c16="http://schemas.microsoft.com/office/drawing/2014/chart" uri="{C3380CC4-5D6E-409C-BE32-E72D297353CC}">
                <c16:uniqueId val="{00000004-D2CB-4692-87F1-5AEB1B8E4A55}"/>
              </c:ext>
            </c:extLst>
          </c:dPt>
          <c:cat>
            <c:strRef>
              <c:f>'CESAR ENCUESTAS 2017'!$D$22:$D$24</c:f>
              <c:strCache>
                <c:ptCount val="3"/>
                <c:pt idx="0">
                  <c:v>Buena</c:v>
                </c:pt>
                <c:pt idx="1">
                  <c:v>Adecuada</c:v>
                </c:pt>
                <c:pt idx="2">
                  <c:v>Inadecuada</c:v>
                </c:pt>
              </c:strCache>
            </c:strRef>
          </c:cat>
          <c:val>
            <c:numRef>
              <c:f>'CESAR ENCUESTAS 2017'!$F$22:$F$24</c:f>
              <c:numCache>
                <c:formatCode>General</c:formatCode>
                <c:ptCount val="3"/>
                <c:pt idx="0">
                  <c:v>36</c:v>
                </c:pt>
                <c:pt idx="1">
                  <c:v>4</c:v>
                </c:pt>
                <c:pt idx="2">
                  <c:v>0</c:v>
                </c:pt>
              </c:numCache>
            </c:numRef>
          </c:val>
          <c:extLst>
            <c:ext xmlns:c16="http://schemas.microsoft.com/office/drawing/2014/chart" uri="{C3380CC4-5D6E-409C-BE32-E72D297353CC}">
              <c16:uniqueId val="{00000005-D2CB-4692-87F1-5AEB1B8E4A55}"/>
            </c:ext>
          </c:extLst>
        </c:ser>
        <c:dLbls>
          <c:showLegendKey val="0"/>
          <c:showVal val="0"/>
          <c:showCatName val="0"/>
          <c:showSerName val="0"/>
          <c:showPercent val="0"/>
          <c:showBubbleSize val="0"/>
        </c:dLbls>
        <c:gapWidth val="219"/>
        <c:shape val="box"/>
        <c:axId val="291263055"/>
        <c:axId val="291567615"/>
        <c:axId val="0"/>
        <c:extLst/>
      </c:bar3DChart>
      <c:catAx>
        <c:axId val="291263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1567615"/>
        <c:crosses val="autoZero"/>
        <c:auto val="1"/>
        <c:lblAlgn val="ctr"/>
        <c:lblOffset val="100"/>
        <c:noMultiLvlLbl val="0"/>
      </c:catAx>
      <c:valAx>
        <c:axId val="2915676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12630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a:t>
            </a:r>
            <a:r>
              <a:rPr lang="es-CO" sz="900"/>
              <a:t>Cree que  la  Mesa Pública  le dio más claridad sobre la gestión del programa o servicio presentado</a:t>
            </a:r>
          </a:p>
        </c:rich>
      </c:tx>
      <c:layout>
        <c:manualLayout>
          <c:xMode val="edge"/>
          <c:yMode val="edge"/>
          <c:x val="0.16839342450614725"/>
          <c:y val="2.66666666666666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'CESAR ENCUESTAS 2017'!$D$25:$D$26</c:f>
              <c:strCache>
                <c:ptCount val="2"/>
                <c:pt idx="0">
                  <c:v>Si</c:v>
                </c:pt>
                <c:pt idx="1">
                  <c:v>No</c:v>
                </c:pt>
              </c:strCache>
            </c:strRef>
          </c:cat>
          <c:val>
            <c:numRef>
              <c:f>'CESAR ENCUESTAS 2017'!$E$25:$E$26</c:f>
              <c:numCache>
                <c:formatCode>General</c:formatCode>
                <c:ptCount val="2"/>
              </c:numCache>
            </c:numRef>
          </c:val>
          <c:extLst>
            <c:ext xmlns:c16="http://schemas.microsoft.com/office/drawing/2014/chart" uri="{C3380CC4-5D6E-409C-BE32-E72D297353CC}">
              <c16:uniqueId val="{00000000-9BB2-4709-8B23-706B53EC3E21}"/>
            </c:ext>
          </c:extLst>
        </c:ser>
        <c:ser>
          <c:idx val="1"/>
          <c:order val="1"/>
          <c:spPr>
            <a:solidFill>
              <a:schemeClr val="accent2"/>
            </a:solidFill>
            <a:ln>
              <a:noFill/>
            </a:ln>
            <a:effectLst/>
            <a:sp3d/>
          </c:spPr>
          <c:invertIfNegative val="0"/>
          <c:dPt>
            <c:idx val="1"/>
            <c:invertIfNegative val="0"/>
            <c:bubble3D val="0"/>
            <c:spPr>
              <a:solidFill>
                <a:srgbClr val="00B0F0"/>
              </a:solidFill>
              <a:ln>
                <a:noFill/>
              </a:ln>
              <a:effectLst/>
              <a:sp3d/>
            </c:spPr>
            <c:extLst>
              <c:ext xmlns:c16="http://schemas.microsoft.com/office/drawing/2014/chart" uri="{C3380CC4-5D6E-409C-BE32-E72D297353CC}">
                <c16:uniqueId val="{00000002-9BB2-4709-8B23-706B53EC3E21}"/>
              </c:ext>
            </c:extLst>
          </c:dPt>
          <c:cat>
            <c:strRef>
              <c:f>'CESAR ENCUESTAS 2017'!$D$25:$D$26</c:f>
              <c:strCache>
                <c:ptCount val="2"/>
                <c:pt idx="0">
                  <c:v>Si</c:v>
                </c:pt>
                <c:pt idx="1">
                  <c:v>No</c:v>
                </c:pt>
              </c:strCache>
            </c:strRef>
          </c:cat>
          <c:val>
            <c:numRef>
              <c:f>'CESAR ENCUESTAS 2017'!$F$25:$F$26</c:f>
              <c:numCache>
                <c:formatCode>General</c:formatCode>
                <c:ptCount val="2"/>
                <c:pt idx="0">
                  <c:v>40</c:v>
                </c:pt>
                <c:pt idx="1">
                  <c:v>0</c:v>
                </c:pt>
              </c:numCache>
            </c:numRef>
          </c:val>
          <c:extLst>
            <c:ext xmlns:c16="http://schemas.microsoft.com/office/drawing/2014/chart" uri="{C3380CC4-5D6E-409C-BE32-E72D297353CC}">
              <c16:uniqueId val="{00000003-9BB2-4709-8B23-706B53EC3E21}"/>
            </c:ext>
          </c:extLst>
        </c:ser>
        <c:dLbls>
          <c:showLegendKey val="0"/>
          <c:showVal val="0"/>
          <c:showCatName val="0"/>
          <c:showSerName val="0"/>
          <c:showPercent val="0"/>
          <c:showBubbleSize val="0"/>
        </c:dLbls>
        <c:gapWidth val="219"/>
        <c:shape val="box"/>
        <c:axId val="291263055"/>
        <c:axId val="291567615"/>
        <c:axId val="0"/>
        <c:extLst/>
      </c:bar3DChart>
      <c:catAx>
        <c:axId val="291263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1567615"/>
        <c:crosses val="autoZero"/>
        <c:auto val="1"/>
        <c:lblAlgn val="ctr"/>
        <c:lblOffset val="100"/>
        <c:noMultiLvlLbl val="0"/>
      </c:catAx>
      <c:valAx>
        <c:axId val="2915676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12630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a:t>
            </a:r>
            <a:r>
              <a:rPr lang="es-CO" sz="900"/>
              <a:t>Considera que en el desarrollo de la Mesa Pública se abrieron  espacios de dialogo que facilitaron reflexiones y discusiones en torno a los temas tratados?  </a:t>
            </a:r>
          </a:p>
        </c:rich>
      </c:tx>
      <c:layout>
        <c:manualLayout>
          <c:xMode val="edge"/>
          <c:yMode val="edge"/>
          <c:x val="0.17953545500405765"/>
          <c:y val="2.66666666666666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'CESAR ENCUESTAS 2017'!$D$27:$D$28</c:f>
              <c:strCache>
                <c:ptCount val="2"/>
                <c:pt idx="0">
                  <c:v>Si</c:v>
                </c:pt>
                <c:pt idx="1">
                  <c:v>No</c:v>
                </c:pt>
              </c:strCache>
            </c:strRef>
          </c:cat>
          <c:val>
            <c:numRef>
              <c:f>'CESAR ENCUESTAS 2017'!$E$27:$E$28</c:f>
              <c:numCache>
                <c:formatCode>General</c:formatCode>
                <c:ptCount val="2"/>
              </c:numCache>
            </c:numRef>
          </c:val>
          <c:extLst>
            <c:ext xmlns:c16="http://schemas.microsoft.com/office/drawing/2014/chart" uri="{C3380CC4-5D6E-409C-BE32-E72D297353CC}">
              <c16:uniqueId val="{00000000-F944-47B2-A39C-AA79A164CAD4}"/>
            </c:ext>
          </c:extLst>
        </c:ser>
        <c:ser>
          <c:idx val="1"/>
          <c:order val="1"/>
          <c:spPr>
            <a:solidFill>
              <a:schemeClr val="accent2"/>
            </a:solidFill>
            <a:ln>
              <a:noFill/>
            </a:ln>
            <a:effectLst/>
            <a:sp3d/>
          </c:spPr>
          <c:invertIfNegative val="0"/>
          <c:dPt>
            <c:idx val="1"/>
            <c:invertIfNegative val="0"/>
            <c:bubble3D val="0"/>
            <c:spPr>
              <a:solidFill>
                <a:srgbClr val="00B0F0"/>
              </a:solidFill>
              <a:ln>
                <a:noFill/>
              </a:ln>
              <a:effectLst/>
              <a:sp3d/>
            </c:spPr>
            <c:extLst>
              <c:ext xmlns:c16="http://schemas.microsoft.com/office/drawing/2014/chart" uri="{C3380CC4-5D6E-409C-BE32-E72D297353CC}">
                <c16:uniqueId val="{00000002-F944-47B2-A39C-AA79A164CAD4}"/>
              </c:ext>
            </c:extLst>
          </c:dPt>
          <c:cat>
            <c:strRef>
              <c:f>'CESAR ENCUESTAS 2017'!$D$27:$D$28</c:f>
              <c:strCache>
                <c:ptCount val="2"/>
                <c:pt idx="0">
                  <c:v>Si</c:v>
                </c:pt>
                <c:pt idx="1">
                  <c:v>No</c:v>
                </c:pt>
              </c:strCache>
            </c:strRef>
          </c:cat>
          <c:val>
            <c:numRef>
              <c:f>'CESAR ENCUESTAS 2017'!$F$27:$F$28</c:f>
              <c:numCache>
                <c:formatCode>General</c:formatCode>
                <c:ptCount val="2"/>
                <c:pt idx="0">
                  <c:v>37</c:v>
                </c:pt>
                <c:pt idx="1">
                  <c:v>3</c:v>
                </c:pt>
              </c:numCache>
            </c:numRef>
          </c:val>
          <c:extLst>
            <c:ext xmlns:c16="http://schemas.microsoft.com/office/drawing/2014/chart" uri="{C3380CC4-5D6E-409C-BE32-E72D297353CC}">
              <c16:uniqueId val="{00000003-F944-47B2-A39C-AA79A164CAD4}"/>
            </c:ext>
          </c:extLst>
        </c:ser>
        <c:dLbls>
          <c:showLegendKey val="0"/>
          <c:showVal val="0"/>
          <c:showCatName val="0"/>
          <c:showSerName val="0"/>
          <c:showPercent val="0"/>
          <c:showBubbleSize val="0"/>
        </c:dLbls>
        <c:gapWidth val="219"/>
        <c:shape val="box"/>
        <c:axId val="291263055"/>
        <c:axId val="291567615"/>
        <c:axId val="0"/>
        <c:extLst/>
      </c:bar3DChart>
      <c:catAx>
        <c:axId val="291263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1567615"/>
        <c:crosses val="autoZero"/>
        <c:auto val="1"/>
        <c:lblAlgn val="ctr"/>
        <c:lblOffset val="100"/>
        <c:noMultiLvlLbl val="0"/>
      </c:catAx>
      <c:valAx>
        <c:axId val="2915676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12630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a:t>
            </a:r>
            <a:r>
              <a:rPr lang="es-CO" sz="900"/>
              <a:t>La información  que brindó  el Centro Zonal, frente gestión, fue clara, suficiente, oportuna y fácil de entender?</a:t>
            </a:r>
          </a:p>
        </c:rich>
      </c:tx>
      <c:layout>
        <c:manualLayout>
          <c:xMode val="edge"/>
          <c:yMode val="edge"/>
          <c:x val="0.17953545500405765"/>
          <c:y val="2.66666666666666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'CESAR ENCUESTAS 2017'!$D$29:$D$30</c:f>
              <c:strCache>
                <c:ptCount val="2"/>
                <c:pt idx="0">
                  <c:v>Si</c:v>
                </c:pt>
                <c:pt idx="1">
                  <c:v>No</c:v>
                </c:pt>
              </c:strCache>
            </c:strRef>
          </c:cat>
          <c:val>
            <c:numRef>
              <c:f>'CESAR ENCUESTAS 2017'!$E$29:$E$30</c:f>
              <c:numCache>
                <c:formatCode>General</c:formatCode>
                <c:ptCount val="2"/>
              </c:numCache>
            </c:numRef>
          </c:val>
          <c:extLst>
            <c:ext xmlns:c16="http://schemas.microsoft.com/office/drawing/2014/chart" uri="{C3380CC4-5D6E-409C-BE32-E72D297353CC}">
              <c16:uniqueId val="{00000000-A7E2-4C57-907A-50448D235BB7}"/>
            </c:ext>
          </c:extLst>
        </c:ser>
        <c:ser>
          <c:idx val="1"/>
          <c:order val="1"/>
          <c:spPr>
            <a:solidFill>
              <a:schemeClr val="accent2"/>
            </a:solidFill>
            <a:ln>
              <a:noFill/>
            </a:ln>
            <a:effectLst/>
            <a:sp3d/>
          </c:spPr>
          <c:invertIfNegative val="0"/>
          <c:dPt>
            <c:idx val="1"/>
            <c:invertIfNegative val="0"/>
            <c:bubble3D val="0"/>
            <c:spPr>
              <a:solidFill>
                <a:srgbClr val="00B0F0"/>
              </a:solidFill>
              <a:ln>
                <a:noFill/>
              </a:ln>
              <a:effectLst/>
              <a:sp3d/>
            </c:spPr>
            <c:extLst>
              <c:ext xmlns:c16="http://schemas.microsoft.com/office/drawing/2014/chart" uri="{C3380CC4-5D6E-409C-BE32-E72D297353CC}">
                <c16:uniqueId val="{00000002-A7E2-4C57-907A-50448D235BB7}"/>
              </c:ext>
            </c:extLst>
          </c:dPt>
          <c:cat>
            <c:strRef>
              <c:f>'CESAR ENCUESTAS 2017'!$D$29:$D$30</c:f>
              <c:strCache>
                <c:ptCount val="2"/>
                <c:pt idx="0">
                  <c:v>Si</c:v>
                </c:pt>
                <c:pt idx="1">
                  <c:v>No</c:v>
                </c:pt>
              </c:strCache>
            </c:strRef>
          </c:cat>
          <c:val>
            <c:numRef>
              <c:f>'CESAR ENCUESTAS 2017'!$F$29:$F$30</c:f>
              <c:numCache>
                <c:formatCode>General</c:formatCode>
                <c:ptCount val="2"/>
                <c:pt idx="0">
                  <c:v>40</c:v>
                </c:pt>
                <c:pt idx="1">
                  <c:v>0</c:v>
                </c:pt>
              </c:numCache>
            </c:numRef>
          </c:val>
          <c:extLst>
            <c:ext xmlns:c16="http://schemas.microsoft.com/office/drawing/2014/chart" uri="{C3380CC4-5D6E-409C-BE32-E72D297353CC}">
              <c16:uniqueId val="{00000003-A7E2-4C57-907A-50448D235BB7}"/>
            </c:ext>
          </c:extLst>
        </c:ser>
        <c:dLbls>
          <c:showLegendKey val="0"/>
          <c:showVal val="0"/>
          <c:showCatName val="0"/>
          <c:showSerName val="0"/>
          <c:showPercent val="0"/>
          <c:showBubbleSize val="0"/>
        </c:dLbls>
        <c:gapWidth val="219"/>
        <c:shape val="box"/>
        <c:axId val="291263055"/>
        <c:axId val="291567615"/>
        <c:axId val="0"/>
        <c:extLst/>
      </c:bar3DChart>
      <c:catAx>
        <c:axId val="291263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1567615"/>
        <c:crosses val="autoZero"/>
        <c:auto val="1"/>
        <c:lblAlgn val="ctr"/>
        <c:lblOffset val="100"/>
        <c:noMultiLvlLbl val="0"/>
      </c:catAx>
      <c:valAx>
        <c:axId val="2915676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12630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a:t>
            </a:r>
            <a:r>
              <a:rPr lang="es-CO" sz="900"/>
              <a:t>Se siente satisfecho con los compromisos  adquiridos en esta Mesa Pública, para mejorar y cualificar los servicios y programas brindados? </a:t>
            </a:r>
          </a:p>
        </c:rich>
      </c:tx>
      <c:layout>
        <c:manualLayout>
          <c:xMode val="edge"/>
          <c:yMode val="edge"/>
          <c:x val="0.17953545500405765"/>
          <c:y val="2.66666666666666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'CESAR ENCUESTAS 2017'!$D$31:$D$32</c:f>
              <c:strCache>
                <c:ptCount val="2"/>
                <c:pt idx="0">
                  <c:v>Si</c:v>
                </c:pt>
                <c:pt idx="1">
                  <c:v>No</c:v>
                </c:pt>
              </c:strCache>
            </c:strRef>
          </c:cat>
          <c:val>
            <c:numRef>
              <c:f>'CESAR ENCUESTAS 2017'!$E$31:$E$32</c:f>
              <c:numCache>
                <c:formatCode>General</c:formatCode>
                <c:ptCount val="2"/>
              </c:numCache>
            </c:numRef>
          </c:val>
          <c:extLst>
            <c:ext xmlns:c16="http://schemas.microsoft.com/office/drawing/2014/chart" uri="{C3380CC4-5D6E-409C-BE32-E72D297353CC}">
              <c16:uniqueId val="{00000000-2C6A-4972-93FC-C5EC7895B379}"/>
            </c:ext>
          </c:extLst>
        </c:ser>
        <c:ser>
          <c:idx val="1"/>
          <c:order val="1"/>
          <c:spPr>
            <a:solidFill>
              <a:schemeClr val="accent2"/>
            </a:solidFill>
            <a:ln>
              <a:noFill/>
            </a:ln>
            <a:effectLst/>
            <a:sp3d/>
          </c:spPr>
          <c:invertIfNegative val="0"/>
          <c:dPt>
            <c:idx val="1"/>
            <c:invertIfNegative val="0"/>
            <c:bubble3D val="0"/>
            <c:spPr>
              <a:solidFill>
                <a:srgbClr val="00B0F0"/>
              </a:solidFill>
              <a:ln>
                <a:noFill/>
              </a:ln>
              <a:effectLst/>
              <a:sp3d/>
            </c:spPr>
            <c:extLst>
              <c:ext xmlns:c16="http://schemas.microsoft.com/office/drawing/2014/chart" uri="{C3380CC4-5D6E-409C-BE32-E72D297353CC}">
                <c16:uniqueId val="{00000002-2C6A-4972-93FC-C5EC7895B379}"/>
              </c:ext>
            </c:extLst>
          </c:dPt>
          <c:cat>
            <c:strRef>
              <c:f>'CESAR ENCUESTAS 2017'!$D$31:$D$32</c:f>
              <c:strCache>
                <c:ptCount val="2"/>
                <c:pt idx="0">
                  <c:v>Si</c:v>
                </c:pt>
                <c:pt idx="1">
                  <c:v>No</c:v>
                </c:pt>
              </c:strCache>
            </c:strRef>
          </c:cat>
          <c:val>
            <c:numRef>
              <c:f>'CESAR ENCUESTAS 2017'!$F$31:$F$32</c:f>
              <c:numCache>
                <c:formatCode>General</c:formatCode>
                <c:ptCount val="2"/>
                <c:pt idx="0">
                  <c:v>36</c:v>
                </c:pt>
                <c:pt idx="1">
                  <c:v>4</c:v>
                </c:pt>
              </c:numCache>
            </c:numRef>
          </c:val>
          <c:extLst>
            <c:ext xmlns:c16="http://schemas.microsoft.com/office/drawing/2014/chart" uri="{C3380CC4-5D6E-409C-BE32-E72D297353CC}">
              <c16:uniqueId val="{00000003-2C6A-4972-93FC-C5EC7895B379}"/>
            </c:ext>
          </c:extLst>
        </c:ser>
        <c:dLbls>
          <c:showLegendKey val="0"/>
          <c:showVal val="0"/>
          <c:showCatName val="0"/>
          <c:showSerName val="0"/>
          <c:showPercent val="0"/>
          <c:showBubbleSize val="0"/>
        </c:dLbls>
        <c:gapWidth val="219"/>
        <c:shape val="box"/>
        <c:axId val="291263055"/>
        <c:axId val="291567615"/>
        <c:axId val="0"/>
        <c:extLst/>
      </c:bar3DChart>
      <c:catAx>
        <c:axId val="291263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1567615"/>
        <c:crosses val="autoZero"/>
        <c:auto val="1"/>
        <c:lblAlgn val="ctr"/>
        <c:lblOffset val="100"/>
        <c:noMultiLvlLbl val="0"/>
      </c:catAx>
      <c:valAx>
        <c:axId val="2915676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12630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a:t>Cree usted que la Mesas Públicas   realizada por el ICBF fue: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'TOLIMA ENCUESTAS 2017'!$D$6:$D$8</c:f>
              <c:strCache>
                <c:ptCount val="3"/>
                <c:pt idx="0">
                  <c:v>Bien Organizada</c:v>
                </c:pt>
                <c:pt idx="1">
                  <c:v>Regularmente organizada</c:v>
                </c:pt>
                <c:pt idx="2">
                  <c:v>Mal  organizada.</c:v>
                </c:pt>
              </c:strCache>
            </c:strRef>
          </c:cat>
          <c:val>
            <c:numRef>
              <c:f>'TOLIMA ENCUESTAS 2017'!$E$6:$E$8</c:f>
              <c:numCache>
                <c:formatCode>General</c:formatCode>
                <c:ptCount val="3"/>
              </c:numCache>
            </c:numRef>
          </c:val>
          <c:extLst>
            <c:ext xmlns:c16="http://schemas.microsoft.com/office/drawing/2014/chart" uri="{C3380CC4-5D6E-409C-BE32-E72D297353CC}">
              <c16:uniqueId val="{00000000-EB36-4E3F-B8BF-DAEC599B28C7}"/>
            </c:ext>
          </c:extLst>
        </c:ser>
        <c:ser>
          <c:idx val="1"/>
          <c:order val="1"/>
          <c:spPr>
            <a:solidFill>
              <a:schemeClr val="accent2"/>
            </a:solidFill>
            <a:ln>
              <a:noFill/>
            </a:ln>
            <a:effectLst/>
            <a:sp3d/>
          </c:spPr>
          <c:invertIfNegative val="0"/>
          <c:dPt>
            <c:idx val="0"/>
            <c:invertIfNegative val="0"/>
            <c:bubble3D val="0"/>
            <c:spPr>
              <a:solidFill>
                <a:schemeClr val="accent1"/>
              </a:solidFill>
              <a:ln>
                <a:noFill/>
              </a:ln>
              <a:effectLst/>
              <a:sp3d/>
            </c:spPr>
            <c:extLst>
              <c:ext xmlns:c16="http://schemas.microsoft.com/office/drawing/2014/chart" uri="{C3380CC4-5D6E-409C-BE32-E72D297353CC}">
                <c16:uniqueId val="{00000002-EB36-4E3F-B8BF-DAEC599B28C7}"/>
              </c:ext>
            </c:extLst>
          </c:dPt>
          <c:dPt>
            <c:idx val="1"/>
            <c:invertIfNegative val="0"/>
            <c:bubble3D val="0"/>
            <c:spPr>
              <a:solidFill>
                <a:srgbClr val="92D050"/>
              </a:solidFill>
              <a:ln>
                <a:noFill/>
              </a:ln>
              <a:effectLst/>
              <a:sp3d/>
            </c:spPr>
            <c:extLst>
              <c:ext xmlns:c16="http://schemas.microsoft.com/office/drawing/2014/chart" uri="{C3380CC4-5D6E-409C-BE32-E72D297353CC}">
                <c16:uniqueId val="{00000004-EB36-4E3F-B8BF-DAEC599B28C7}"/>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'TOLIMA ENCUESTAS 2017'!$D$6:$D$8</c:f>
              <c:strCache>
                <c:ptCount val="3"/>
                <c:pt idx="0">
                  <c:v>Bien Organizada</c:v>
                </c:pt>
                <c:pt idx="1">
                  <c:v>Regularmente organizada</c:v>
                </c:pt>
                <c:pt idx="2">
                  <c:v>Mal  organizada.</c:v>
                </c:pt>
              </c:strCache>
            </c:strRef>
          </c:cat>
          <c:val>
            <c:numRef>
              <c:f>'TOLIMA ENCUESTAS 2017'!$F$6:$F$8</c:f>
              <c:numCache>
                <c:formatCode>0</c:formatCode>
                <c:ptCount val="3"/>
                <c:pt idx="0">
                  <c:v>97</c:v>
                </c:pt>
                <c:pt idx="1">
                  <c:v>3</c:v>
                </c:pt>
                <c:pt idx="2">
                  <c:v>0</c:v>
                </c:pt>
              </c:numCache>
            </c:numRef>
          </c:val>
          <c:extLst>
            <c:ext xmlns:c16="http://schemas.microsoft.com/office/drawing/2014/chart" uri="{C3380CC4-5D6E-409C-BE32-E72D297353CC}">
              <c16:uniqueId val="{00000005-EB36-4E3F-B8BF-DAEC599B28C7}"/>
            </c:ext>
          </c:extLst>
        </c:ser>
        <c:dLbls>
          <c:showLegendKey val="0"/>
          <c:showVal val="0"/>
          <c:showCatName val="0"/>
          <c:showSerName val="0"/>
          <c:showPercent val="0"/>
          <c:showBubbleSize val="0"/>
        </c:dLbls>
        <c:gapWidth val="150"/>
        <c:shape val="box"/>
        <c:axId val="214348288"/>
        <c:axId val="214345336"/>
        <c:axId val="0"/>
      </c:bar3DChart>
      <c:catAx>
        <c:axId val="2143482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4345336"/>
        <c:crosses val="autoZero"/>
        <c:auto val="1"/>
        <c:lblAlgn val="ctr"/>
        <c:lblOffset val="100"/>
        <c:noMultiLvlLbl val="0"/>
      </c:catAx>
      <c:valAx>
        <c:axId val="214345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4348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a:t> La difusión de la Mesas Pública fue: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'TOLIMA ENCUESTAS 2017'!$D$9:$D$11</c:f>
              <c:strCache>
                <c:ptCount val="3"/>
                <c:pt idx="0">
                  <c:v>Buena</c:v>
                </c:pt>
                <c:pt idx="1">
                  <c:v>Adecuada</c:v>
                </c:pt>
                <c:pt idx="2">
                  <c:v>Inadecuada</c:v>
                </c:pt>
              </c:strCache>
            </c:strRef>
          </c:cat>
          <c:val>
            <c:numRef>
              <c:f>'TOLIMA ENCUESTAS 2017'!$E$6:$E$8</c:f>
              <c:numCache>
                <c:formatCode>General</c:formatCode>
                <c:ptCount val="3"/>
              </c:numCache>
            </c:numRef>
          </c:val>
          <c:extLst>
            <c:ext xmlns:c16="http://schemas.microsoft.com/office/drawing/2014/chart" uri="{C3380CC4-5D6E-409C-BE32-E72D297353CC}">
              <c16:uniqueId val="{00000000-E566-4C2F-97CD-E838AD27DF02}"/>
            </c:ext>
          </c:extLst>
        </c:ser>
        <c:ser>
          <c:idx val="1"/>
          <c:order val="1"/>
          <c:spPr>
            <a:solidFill>
              <a:schemeClr val="accent2"/>
            </a:solidFill>
            <a:ln>
              <a:noFill/>
            </a:ln>
            <a:effectLst/>
            <a:sp3d/>
          </c:spPr>
          <c:invertIfNegative val="0"/>
          <c:dPt>
            <c:idx val="0"/>
            <c:invertIfNegative val="0"/>
            <c:bubble3D val="0"/>
            <c:spPr>
              <a:solidFill>
                <a:schemeClr val="accent1"/>
              </a:solidFill>
              <a:ln>
                <a:noFill/>
              </a:ln>
              <a:effectLst/>
              <a:sp3d/>
            </c:spPr>
            <c:extLst>
              <c:ext xmlns:c16="http://schemas.microsoft.com/office/drawing/2014/chart" uri="{C3380CC4-5D6E-409C-BE32-E72D297353CC}">
                <c16:uniqueId val="{00000002-E566-4C2F-97CD-E838AD27DF02}"/>
              </c:ext>
            </c:extLst>
          </c:dPt>
          <c:dPt>
            <c:idx val="1"/>
            <c:invertIfNegative val="0"/>
            <c:bubble3D val="0"/>
            <c:spPr>
              <a:solidFill>
                <a:srgbClr val="92D050"/>
              </a:solidFill>
              <a:ln>
                <a:noFill/>
              </a:ln>
              <a:effectLst/>
              <a:sp3d/>
            </c:spPr>
            <c:extLst>
              <c:ext xmlns:c16="http://schemas.microsoft.com/office/drawing/2014/chart" uri="{C3380CC4-5D6E-409C-BE32-E72D297353CC}">
                <c16:uniqueId val="{00000004-E566-4C2F-97CD-E838AD27DF02}"/>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66-4C2F-97CD-E838AD27DF02}"/>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66-4C2F-97CD-E838AD27DF02}"/>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66-4C2F-97CD-E838AD27DF02}"/>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'TOLIMA ENCUESTAS 2017'!$D$9:$D$11</c:f>
              <c:strCache>
                <c:ptCount val="3"/>
                <c:pt idx="0">
                  <c:v>Buena</c:v>
                </c:pt>
                <c:pt idx="1">
                  <c:v>Adecuada</c:v>
                </c:pt>
                <c:pt idx="2">
                  <c:v>Inadecuada</c:v>
                </c:pt>
              </c:strCache>
            </c:strRef>
          </c:cat>
          <c:val>
            <c:numRef>
              <c:f>'TOLIMA ENCUESTAS 2017'!$F$9:$F$11</c:f>
              <c:numCache>
                <c:formatCode>0</c:formatCode>
                <c:ptCount val="3"/>
                <c:pt idx="0">
                  <c:v>80</c:v>
                </c:pt>
                <c:pt idx="1">
                  <c:v>20</c:v>
                </c:pt>
                <c:pt idx="2">
                  <c:v>0</c:v>
                </c:pt>
              </c:numCache>
            </c:numRef>
          </c:val>
          <c:extLst>
            <c:ext xmlns:c16="http://schemas.microsoft.com/office/drawing/2014/chart" uri="{C3380CC4-5D6E-409C-BE32-E72D297353CC}">
              <c16:uniqueId val="{00000006-E566-4C2F-97CD-E838AD27DF02}"/>
            </c:ext>
          </c:extLst>
        </c:ser>
        <c:dLbls>
          <c:showLegendKey val="0"/>
          <c:showVal val="0"/>
          <c:showCatName val="0"/>
          <c:showSerName val="0"/>
          <c:showPercent val="0"/>
          <c:showBubbleSize val="0"/>
        </c:dLbls>
        <c:gapWidth val="150"/>
        <c:shape val="box"/>
        <c:axId val="214348288"/>
        <c:axId val="214345336"/>
        <c:axId val="0"/>
      </c:bar3DChart>
      <c:catAx>
        <c:axId val="2143482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4345336"/>
        <c:crosses val="autoZero"/>
        <c:auto val="1"/>
        <c:lblAlgn val="ctr"/>
        <c:lblOffset val="100"/>
        <c:noMultiLvlLbl val="0"/>
      </c:catAx>
      <c:valAx>
        <c:axId val="214345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4348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2"/>
            </a:solidFill>
            <a:ln>
              <a:noFill/>
            </a:ln>
            <a:effectLst/>
          </c:spPr>
          <c:invertIfNegative val="0"/>
          <c:cat>
            <c:strRef>
              <c:f>'[4]CONSOLIDADO TOTAL'!$D$9:$D$11</c:f>
              <c:strCache>
                <c:ptCount val="3"/>
                <c:pt idx="0">
                  <c:v>Buena</c:v>
                </c:pt>
                <c:pt idx="1">
                  <c:v>Adecuada</c:v>
                </c:pt>
                <c:pt idx="2">
                  <c:v>Inadecuada</c:v>
                </c:pt>
              </c:strCache>
            </c:strRef>
          </c:cat>
          <c:val>
            <c:numRef>
              <c:f>'[4]CONSOLIDADO TOTAL'!$F$9:$F$11</c:f>
              <c:numCache>
                <c:formatCode>General</c:formatCode>
                <c:ptCount val="3"/>
                <c:pt idx="0">
                  <c:v>55</c:v>
                </c:pt>
                <c:pt idx="1">
                  <c:v>12</c:v>
                </c:pt>
              </c:numCache>
            </c:numRef>
          </c:val>
          <c:extLst>
            <c:ext xmlns:c16="http://schemas.microsoft.com/office/drawing/2014/chart" uri="{C3380CC4-5D6E-409C-BE32-E72D297353CC}">
              <c16:uniqueId val="{00000000-227F-452F-9CFA-D0D3BA8ED753}"/>
            </c:ext>
          </c:extLst>
        </c:ser>
        <c:dLbls>
          <c:showLegendKey val="0"/>
          <c:showVal val="0"/>
          <c:showCatName val="0"/>
          <c:showSerName val="0"/>
          <c:showPercent val="0"/>
          <c:showBubbleSize val="0"/>
        </c:dLbls>
        <c:gapWidth val="219"/>
        <c:overlap val="-27"/>
        <c:axId val="223884456"/>
        <c:axId val="223879360"/>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'[4]CONSOLIDADO TOTAL'!$D$9:$D$11</c15:sqref>
                        </c15:formulaRef>
                      </c:ext>
                    </c:extLst>
                    <c:strCache>
                      <c:ptCount val="3"/>
                      <c:pt idx="0">
                        <c:v>Buena</c:v>
                      </c:pt>
                      <c:pt idx="1">
                        <c:v>Adecuada</c:v>
                      </c:pt>
                      <c:pt idx="2">
                        <c:v>Inadecuada</c:v>
                      </c:pt>
                    </c:strCache>
                  </c:strRef>
                </c:cat>
                <c:val>
                  <c:numRef>
                    <c:extLst>
                      <c:ext uri="{02D57815-91ED-43cb-92C2-25804820EDAC}">
                        <c15:formulaRef>
                          <c15:sqref>'[4]CONSOLIDADO TOTAL'!$E$9:$E$11</c15:sqref>
                        </c15:formulaRef>
                      </c:ext>
                    </c:extLst>
                    <c:numCache>
                      <c:formatCode>General</c:formatCode>
                      <c:ptCount val="3"/>
                    </c:numCache>
                  </c:numRef>
                </c:val>
                <c:extLst>
                  <c:ext xmlns:c16="http://schemas.microsoft.com/office/drawing/2014/chart" uri="{C3380CC4-5D6E-409C-BE32-E72D297353CC}">
                    <c16:uniqueId val="{00000001-227F-452F-9CFA-D0D3BA8ED753}"/>
                  </c:ext>
                </c:extLst>
              </c15:ser>
            </c15:filteredBarSeries>
          </c:ext>
        </c:extLst>
      </c:barChart>
      <c:catAx>
        <c:axId val="223884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79360"/>
        <c:crosses val="autoZero"/>
        <c:auto val="1"/>
        <c:lblAlgn val="ctr"/>
        <c:lblOffset val="100"/>
        <c:noMultiLvlLbl val="0"/>
      </c:catAx>
      <c:valAx>
        <c:axId val="223879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84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a:t> Cómo se enteró  de la realización de esta Mesa Pública.</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'TOLIMA ENCUESTAS 2017'!$D$12:$D$17</c:f>
              <c:strCache>
                <c:ptCount val="6"/>
                <c:pt idx="0">
                  <c:v>Por aviso público</c:v>
                </c:pt>
                <c:pt idx="1">
                  <c:v>Prensa, TV Radio </c:v>
                </c:pt>
                <c:pt idx="2">
                  <c:v>Comunidad</c:v>
                </c:pt>
                <c:pt idx="3">
                  <c:v>Boletín</c:v>
                </c:pt>
                <c:pt idx="4">
                  <c:v>Página Web</c:v>
                </c:pt>
                <c:pt idx="5">
                  <c:v>Invitación  directa</c:v>
                </c:pt>
              </c:strCache>
            </c:strRef>
          </c:cat>
          <c:val>
            <c:numRef>
              <c:f>'TOLIMA ENCUESTAS 2017'!$E$6:$E$8</c:f>
              <c:numCache>
                <c:formatCode>General</c:formatCode>
                <c:ptCount val="3"/>
              </c:numCache>
            </c:numRef>
          </c:val>
          <c:extLst>
            <c:ext xmlns:c16="http://schemas.microsoft.com/office/drawing/2014/chart" uri="{C3380CC4-5D6E-409C-BE32-E72D297353CC}">
              <c16:uniqueId val="{00000000-62C7-4DE3-A0D1-D4ABD3B191A4}"/>
            </c:ext>
          </c:extLst>
        </c:ser>
        <c:ser>
          <c:idx val="1"/>
          <c:order val="1"/>
          <c:spPr>
            <a:solidFill>
              <a:schemeClr val="accent2"/>
            </a:solidFill>
            <a:ln>
              <a:noFill/>
            </a:ln>
            <a:effectLst/>
            <a:sp3d/>
          </c:spPr>
          <c:invertIfNegative val="0"/>
          <c:dPt>
            <c:idx val="0"/>
            <c:invertIfNegative val="0"/>
            <c:bubble3D val="0"/>
            <c:spPr>
              <a:solidFill>
                <a:srgbClr val="92D050"/>
              </a:solidFill>
              <a:ln>
                <a:noFill/>
              </a:ln>
              <a:effectLst/>
              <a:sp3d/>
            </c:spPr>
            <c:extLst>
              <c:ext xmlns:c16="http://schemas.microsoft.com/office/drawing/2014/chart" uri="{C3380CC4-5D6E-409C-BE32-E72D297353CC}">
                <c16:uniqueId val="{00000002-62C7-4DE3-A0D1-D4ABD3B191A4}"/>
              </c:ext>
            </c:extLst>
          </c:dPt>
          <c:dPt>
            <c:idx val="1"/>
            <c:invertIfNegative val="0"/>
            <c:bubble3D val="0"/>
            <c:spPr>
              <a:solidFill>
                <a:schemeClr val="tx2">
                  <a:lumMod val="60000"/>
                  <a:lumOff val="40000"/>
                </a:schemeClr>
              </a:solidFill>
              <a:ln>
                <a:noFill/>
              </a:ln>
              <a:effectLst/>
              <a:sp3d/>
            </c:spPr>
            <c:extLst>
              <c:ext xmlns:c16="http://schemas.microsoft.com/office/drawing/2014/chart" uri="{C3380CC4-5D6E-409C-BE32-E72D297353CC}">
                <c16:uniqueId val="{00000004-62C7-4DE3-A0D1-D4ABD3B191A4}"/>
              </c:ext>
            </c:extLst>
          </c:dPt>
          <c:dPt>
            <c:idx val="3"/>
            <c:invertIfNegative val="0"/>
            <c:bubble3D val="0"/>
            <c:spPr>
              <a:solidFill>
                <a:schemeClr val="accent4"/>
              </a:solidFill>
              <a:ln>
                <a:noFill/>
              </a:ln>
              <a:effectLst/>
              <a:sp3d/>
            </c:spPr>
            <c:extLst>
              <c:ext xmlns:c16="http://schemas.microsoft.com/office/drawing/2014/chart" uri="{C3380CC4-5D6E-409C-BE32-E72D297353CC}">
                <c16:uniqueId val="{00000006-62C7-4DE3-A0D1-D4ABD3B191A4}"/>
              </c:ext>
            </c:extLst>
          </c:dPt>
          <c:dPt>
            <c:idx val="4"/>
            <c:invertIfNegative val="0"/>
            <c:bubble3D val="0"/>
            <c:spPr>
              <a:solidFill>
                <a:schemeClr val="bg1">
                  <a:lumMod val="50000"/>
                </a:schemeClr>
              </a:solidFill>
              <a:ln>
                <a:noFill/>
              </a:ln>
              <a:effectLst/>
              <a:sp3d/>
            </c:spPr>
            <c:extLst>
              <c:ext xmlns:c16="http://schemas.microsoft.com/office/drawing/2014/chart" uri="{C3380CC4-5D6E-409C-BE32-E72D297353CC}">
                <c16:uniqueId val="{00000008-62C7-4DE3-A0D1-D4ABD3B191A4}"/>
              </c:ext>
            </c:extLst>
          </c:dPt>
          <c:dPt>
            <c:idx val="5"/>
            <c:invertIfNegative val="0"/>
            <c:bubble3D val="0"/>
            <c:spPr>
              <a:solidFill>
                <a:schemeClr val="accent1"/>
              </a:solidFill>
              <a:ln>
                <a:noFill/>
              </a:ln>
              <a:effectLst/>
              <a:sp3d/>
            </c:spPr>
            <c:extLst>
              <c:ext xmlns:c16="http://schemas.microsoft.com/office/drawing/2014/chart" uri="{C3380CC4-5D6E-409C-BE32-E72D297353CC}">
                <c16:uniqueId val="{0000000A-62C7-4DE3-A0D1-D4ABD3B191A4}"/>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'TOLIMA ENCUESTAS 2017'!$D$12:$D$17</c:f>
              <c:strCache>
                <c:ptCount val="6"/>
                <c:pt idx="0">
                  <c:v>Por aviso público</c:v>
                </c:pt>
                <c:pt idx="1">
                  <c:v>Prensa, TV Radio </c:v>
                </c:pt>
                <c:pt idx="2">
                  <c:v>Comunidad</c:v>
                </c:pt>
                <c:pt idx="3">
                  <c:v>Boletín</c:v>
                </c:pt>
                <c:pt idx="4">
                  <c:v>Página Web</c:v>
                </c:pt>
                <c:pt idx="5">
                  <c:v>Invitación  directa</c:v>
                </c:pt>
              </c:strCache>
            </c:strRef>
          </c:cat>
          <c:val>
            <c:numRef>
              <c:f>'TOLIMA ENCUESTAS 2017'!$F$12:$F$17</c:f>
              <c:numCache>
                <c:formatCode>0</c:formatCode>
                <c:ptCount val="6"/>
                <c:pt idx="0">
                  <c:v>13</c:v>
                </c:pt>
                <c:pt idx="1">
                  <c:v>0</c:v>
                </c:pt>
                <c:pt idx="2">
                  <c:v>6</c:v>
                </c:pt>
                <c:pt idx="3">
                  <c:v>1</c:v>
                </c:pt>
                <c:pt idx="4">
                  <c:v>1</c:v>
                </c:pt>
                <c:pt idx="5">
                  <c:v>79</c:v>
                </c:pt>
              </c:numCache>
            </c:numRef>
          </c:val>
          <c:extLst>
            <c:ext xmlns:c16="http://schemas.microsoft.com/office/drawing/2014/chart" uri="{C3380CC4-5D6E-409C-BE32-E72D297353CC}">
              <c16:uniqueId val="{0000000B-62C7-4DE3-A0D1-D4ABD3B191A4}"/>
            </c:ext>
          </c:extLst>
        </c:ser>
        <c:dLbls>
          <c:showLegendKey val="0"/>
          <c:showVal val="0"/>
          <c:showCatName val="0"/>
          <c:showSerName val="0"/>
          <c:showPercent val="0"/>
          <c:showBubbleSize val="0"/>
        </c:dLbls>
        <c:gapWidth val="150"/>
        <c:shape val="box"/>
        <c:axId val="214348288"/>
        <c:axId val="214345336"/>
        <c:axId val="0"/>
      </c:bar3DChart>
      <c:catAx>
        <c:axId val="2143482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4345336"/>
        <c:crosses val="autoZero"/>
        <c:auto val="1"/>
        <c:lblAlgn val="ctr"/>
        <c:lblOffset val="100"/>
        <c:noMultiLvlLbl val="0"/>
      </c:catAx>
      <c:valAx>
        <c:axId val="214345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4348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CO" sz="1100"/>
              <a:t> La explicación inicial sobre el procedimiento de participación,  trasparencia institucional  y ley anticorrupción   en la Mesa Pública  fue:</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'TOLIMA ENCUESTAS 2017'!$D$18:$D$20</c:f>
              <c:strCache>
                <c:ptCount val="3"/>
                <c:pt idx="0">
                  <c:v>Clara</c:v>
                </c:pt>
                <c:pt idx="1">
                  <c:v>Confusa</c:v>
                </c:pt>
                <c:pt idx="2">
                  <c:v>No contesto</c:v>
                </c:pt>
              </c:strCache>
            </c:strRef>
          </c:cat>
          <c:val>
            <c:numRef>
              <c:f>'TOLIMA ENCUESTAS 2017'!$E$6:$E$8</c:f>
              <c:numCache>
                <c:formatCode>General</c:formatCode>
                <c:ptCount val="3"/>
              </c:numCache>
            </c:numRef>
          </c:val>
          <c:extLst>
            <c:ext xmlns:c16="http://schemas.microsoft.com/office/drawing/2014/chart" uri="{C3380CC4-5D6E-409C-BE32-E72D297353CC}">
              <c16:uniqueId val="{00000000-837F-431C-BE29-942F2545B929}"/>
            </c:ext>
          </c:extLst>
        </c:ser>
        <c:ser>
          <c:idx val="1"/>
          <c:order val="1"/>
          <c:spPr>
            <a:solidFill>
              <a:schemeClr val="accent1"/>
            </a:solidFill>
            <a:ln>
              <a:noFill/>
            </a:ln>
            <a:effectLst/>
            <a:sp3d/>
          </c:spPr>
          <c:invertIfNegative val="0"/>
          <c:dPt>
            <c:idx val="1"/>
            <c:invertIfNegative val="0"/>
            <c:bubble3D val="0"/>
            <c:spPr>
              <a:solidFill>
                <a:srgbClr val="92D050"/>
              </a:solidFill>
              <a:ln>
                <a:noFill/>
              </a:ln>
              <a:effectLst/>
              <a:sp3d/>
            </c:spPr>
            <c:extLst>
              <c:ext xmlns:c16="http://schemas.microsoft.com/office/drawing/2014/chart" uri="{C3380CC4-5D6E-409C-BE32-E72D297353CC}">
                <c16:uniqueId val="{00000002-837F-431C-BE29-942F2545B929}"/>
              </c:ext>
            </c:extLst>
          </c:dPt>
          <c:dPt>
            <c:idx val="2"/>
            <c:invertIfNegative val="0"/>
            <c:bubble3D val="0"/>
            <c:spPr>
              <a:solidFill>
                <a:schemeClr val="accent2"/>
              </a:solidFill>
              <a:ln>
                <a:noFill/>
              </a:ln>
              <a:effectLst/>
              <a:sp3d/>
            </c:spPr>
            <c:extLst>
              <c:ext xmlns:c16="http://schemas.microsoft.com/office/drawing/2014/chart" uri="{C3380CC4-5D6E-409C-BE32-E72D297353CC}">
                <c16:uniqueId val="{00000004-837F-431C-BE29-942F2545B929}"/>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'TOLIMA ENCUESTAS 2017'!$D$18:$D$20</c:f>
              <c:strCache>
                <c:ptCount val="3"/>
                <c:pt idx="0">
                  <c:v>Clara</c:v>
                </c:pt>
                <c:pt idx="1">
                  <c:v>Confusa</c:v>
                </c:pt>
                <c:pt idx="2">
                  <c:v>No contesto</c:v>
                </c:pt>
              </c:strCache>
            </c:strRef>
          </c:cat>
          <c:val>
            <c:numRef>
              <c:f>'TOLIMA ENCUESTAS 2017'!$F$18:$F$20</c:f>
              <c:numCache>
                <c:formatCode>0</c:formatCode>
                <c:ptCount val="3"/>
                <c:pt idx="0">
                  <c:v>90</c:v>
                </c:pt>
                <c:pt idx="1">
                  <c:v>10</c:v>
                </c:pt>
                <c:pt idx="2">
                  <c:v>0</c:v>
                </c:pt>
              </c:numCache>
            </c:numRef>
          </c:val>
          <c:extLst>
            <c:ext xmlns:c16="http://schemas.microsoft.com/office/drawing/2014/chart" uri="{C3380CC4-5D6E-409C-BE32-E72D297353CC}">
              <c16:uniqueId val="{00000005-837F-431C-BE29-942F2545B929}"/>
            </c:ext>
          </c:extLst>
        </c:ser>
        <c:dLbls>
          <c:showLegendKey val="0"/>
          <c:showVal val="0"/>
          <c:showCatName val="0"/>
          <c:showSerName val="0"/>
          <c:showPercent val="0"/>
          <c:showBubbleSize val="0"/>
        </c:dLbls>
        <c:gapWidth val="150"/>
        <c:shape val="box"/>
        <c:axId val="214348288"/>
        <c:axId val="214345336"/>
        <c:axId val="0"/>
      </c:bar3DChart>
      <c:catAx>
        <c:axId val="2143482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4345336"/>
        <c:crosses val="autoZero"/>
        <c:auto val="1"/>
        <c:lblAlgn val="ctr"/>
        <c:lblOffset val="100"/>
        <c:noMultiLvlLbl val="0"/>
      </c:catAx>
      <c:valAx>
        <c:axId val="214345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4348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CO" sz="1100"/>
              <a:t>La oportunidad de los asistentes inscritos para opinar durante la Mesa Pública  fue:</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extLst>
                <c:ext xmlns:c15="http://schemas.microsoft.com/office/drawing/2012/chart" uri="{02D57815-91ED-43cb-92C2-25804820EDAC}">
                  <c15:fullRef>
                    <c15:sqref>'TOLIMA ENCUESTAS 2017'!$D$21:$D$22</c15:sqref>
                  </c15:fullRef>
                </c:ext>
              </c:extLst>
              <c:f>'TOLIMA ENCUESTAS 2017'!$D$21:$D$22</c:f>
              <c:strCache>
                <c:ptCount val="2"/>
                <c:pt idx="0">
                  <c:v>Igual </c:v>
                </c:pt>
                <c:pt idx="1">
                  <c:v>Desigual</c:v>
                </c:pt>
              </c:strCache>
            </c:strRef>
          </c:cat>
          <c:val>
            <c:numRef>
              <c:extLst>
                <c:ext xmlns:c15="http://schemas.microsoft.com/office/drawing/2012/chart" uri="{02D57815-91ED-43cb-92C2-25804820EDAC}">
                  <c15:fullRef>
                    <c15:sqref>'TOLIMA ENCUESTAS 2017'!$E$6:$E$8</c15:sqref>
                  </c15:fullRef>
                </c:ext>
              </c:extLst>
              <c:f>'TOLIMA ENCUESTAS 2017'!$E$6:$E$7</c:f>
              <c:numCache>
                <c:formatCode>General</c:formatCode>
                <c:ptCount val="2"/>
              </c:numCache>
            </c:numRef>
          </c:val>
          <c:extLst>
            <c:ext xmlns:c16="http://schemas.microsoft.com/office/drawing/2014/chart" uri="{C3380CC4-5D6E-409C-BE32-E72D297353CC}">
              <c16:uniqueId val="{00000000-BA94-4040-8017-AF96B6E5D0BC}"/>
            </c:ext>
          </c:extLst>
        </c:ser>
        <c:ser>
          <c:idx val="1"/>
          <c:order val="1"/>
          <c:spPr>
            <a:solidFill>
              <a:schemeClr val="accent1"/>
            </a:solidFill>
            <a:ln>
              <a:noFill/>
            </a:ln>
            <a:effectLst/>
            <a:sp3d/>
          </c:spPr>
          <c:invertIfNegative val="0"/>
          <c:dPt>
            <c:idx val="1"/>
            <c:invertIfNegative val="0"/>
            <c:bubble3D val="0"/>
            <c:spPr>
              <a:solidFill>
                <a:schemeClr val="accent2"/>
              </a:solidFill>
              <a:ln>
                <a:noFill/>
              </a:ln>
              <a:effectLst/>
              <a:sp3d/>
            </c:spPr>
            <c:extLst>
              <c:ext xmlns:c16="http://schemas.microsoft.com/office/drawing/2014/chart" uri="{C3380CC4-5D6E-409C-BE32-E72D297353CC}">
                <c16:uniqueId val="{00000002-BA94-4040-8017-AF96B6E5D0BC}"/>
              </c:ext>
            </c:extLst>
          </c:dPt>
          <c:dLbls>
            <c:dLbl>
              <c:idx val="0"/>
              <c:layout>
                <c:manualLayout>
                  <c:x val="2.2222222222222171E-2"/>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94-4040-8017-AF96B6E5D0BC}"/>
                </c:ext>
              </c:extLst>
            </c:dLbl>
            <c:dLbl>
              <c:idx val="1"/>
              <c:layout>
                <c:manualLayout>
                  <c:x val="1.6666666666666666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94-4040-8017-AF96B6E5D0BC}"/>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'TOLIMA ENCUESTAS 2017'!$D$21:$D$22</c15:sqref>
                  </c15:fullRef>
                </c:ext>
              </c:extLst>
              <c:f>'TOLIMA ENCUESTAS 2017'!$D$21:$D$22</c:f>
              <c:strCache>
                <c:ptCount val="2"/>
                <c:pt idx="0">
                  <c:v>Igual </c:v>
                </c:pt>
                <c:pt idx="1">
                  <c:v>Desigual</c:v>
                </c:pt>
              </c:strCache>
            </c:strRef>
          </c:cat>
          <c:val>
            <c:numRef>
              <c:extLst>
                <c:ext xmlns:c15="http://schemas.microsoft.com/office/drawing/2012/chart" uri="{02D57815-91ED-43cb-92C2-25804820EDAC}">
                  <c15:fullRef>
                    <c15:sqref>'TOLIMA ENCUESTAS 2017'!$F$21:$F$22</c15:sqref>
                  </c15:fullRef>
                </c:ext>
              </c:extLst>
              <c:f>'TOLIMA ENCUESTAS 2017'!$F$21:$F$22</c:f>
              <c:numCache>
                <c:formatCode>0</c:formatCode>
                <c:ptCount val="2"/>
                <c:pt idx="0">
                  <c:v>100</c:v>
                </c:pt>
                <c:pt idx="1">
                  <c:v>0</c:v>
                </c:pt>
              </c:numCache>
            </c:numRef>
          </c:val>
          <c:extLst>
            <c:ext xmlns:c16="http://schemas.microsoft.com/office/drawing/2014/chart" uri="{C3380CC4-5D6E-409C-BE32-E72D297353CC}">
              <c16:uniqueId val="{00000004-BA94-4040-8017-AF96B6E5D0BC}"/>
            </c:ext>
          </c:extLst>
        </c:ser>
        <c:dLbls>
          <c:showLegendKey val="0"/>
          <c:showVal val="0"/>
          <c:showCatName val="0"/>
          <c:showSerName val="0"/>
          <c:showPercent val="0"/>
          <c:showBubbleSize val="0"/>
        </c:dLbls>
        <c:gapWidth val="150"/>
        <c:shape val="box"/>
        <c:axId val="214348288"/>
        <c:axId val="214345336"/>
        <c:axId val="0"/>
      </c:bar3DChart>
      <c:catAx>
        <c:axId val="2143482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214345336"/>
        <c:crosses val="autoZero"/>
        <c:auto val="1"/>
        <c:lblAlgn val="ctr"/>
        <c:lblOffset val="100"/>
        <c:noMultiLvlLbl val="0"/>
      </c:catAx>
      <c:valAx>
        <c:axId val="214345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4348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CO" sz="1100"/>
              <a:t>Considera que su participación,  en la Mesa Pública organizada por el Centro Zonal del ICBF  fue:</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'TOLIMA ENCUESTAS 2017'!$D$23:$D$25</c:f>
              <c:strCache>
                <c:ptCount val="3"/>
                <c:pt idx="0">
                  <c:v>Tenida en cuenta </c:v>
                </c:pt>
                <c:pt idx="1">
                  <c:v>No se  tuvo en  cuenta </c:v>
                </c:pt>
                <c:pt idx="2">
                  <c:v>Paso desapercibida </c:v>
                </c:pt>
              </c:strCache>
            </c:strRef>
          </c:cat>
          <c:val>
            <c:numRef>
              <c:f>'TOLIMA ENCUESTAS 2017'!$E$6:$E$8</c:f>
              <c:numCache>
                <c:formatCode>General</c:formatCode>
                <c:ptCount val="3"/>
              </c:numCache>
            </c:numRef>
          </c:val>
          <c:extLst>
            <c:ext xmlns:c16="http://schemas.microsoft.com/office/drawing/2014/chart" uri="{C3380CC4-5D6E-409C-BE32-E72D297353CC}">
              <c16:uniqueId val="{00000000-763E-4278-BB7A-19E470F1CAAA}"/>
            </c:ext>
          </c:extLst>
        </c:ser>
        <c:ser>
          <c:idx val="1"/>
          <c:order val="1"/>
          <c:spPr>
            <a:solidFill>
              <a:schemeClr val="accent2"/>
            </a:solidFill>
            <a:ln>
              <a:noFill/>
            </a:ln>
            <a:effectLst/>
            <a:sp3d/>
          </c:spPr>
          <c:invertIfNegative val="0"/>
          <c:dPt>
            <c:idx val="0"/>
            <c:invertIfNegative val="0"/>
            <c:bubble3D val="0"/>
            <c:spPr>
              <a:solidFill>
                <a:schemeClr val="accent1"/>
              </a:solidFill>
              <a:ln>
                <a:noFill/>
              </a:ln>
              <a:effectLst/>
              <a:sp3d/>
            </c:spPr>
            <c:extLst>
              <c:ext xmlns:c16="http://schemas.microsoft.com/office/drawing/2014/chart" uri="{C3380CC4-5D6E-409C-BE32-E72D297353CC}">
                <c16:uniqueId val="{00000002-763E-4278-BB7A-19E470F1CAAA}"/>
              </c:ext>
            </c:extLst>
          </c:dPt>
          <c:dPt>
            <c:idx val="1"/>
            <c:invertIfNegative val="0"/>
            <c:bubble3D val="0"/>
            <c:spPr>
              <a:solidFill>
                <a:srgbClr val="92D050"/>
              </a:solidFill>
              <a:ln>
                <a:noFill/>
              </a:ln>
              <a:effectLst/>
              <a:sp3d/>
            </c:spPr>
            <c:extLst>
              <c:ext xmlns:c16="http://schemas.microsoft.com/office/drawing/2014/chart" uri="{C3380CC4-5D6E-409C-BE32-E72D297353CC}">
                <c16:uniqueId val="{00000004-763E-4278-BB7A-19E470F1CAAA}"/>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'TOLIMA ENCUESTAS 2017'!$D$23:$D$25</c:f>
              <c:strCache>
                <c:ptCount val="3"/>
                <c:pt idx="0">
                  <c:v>Tenida en cuenta </c:v>
                </c:pt>
                <c:pt idx="1">
                  <c:v>No se  tuvo en  cuenta </c:v>
                </c:pt>
                <c:pt idx="2">
                  <c:v>Paso desapercibida </c:v>
                </c:pt>
              </c:strCache>
            </c:strRef>
          </c:cat>
          <c:val>
            <c:numRef>
              <c:f>'TOLIMA ENCUESTAS 2017'!$F$23:$F$25</c:f>
              <c:numCache>
                <c:formatCode>0</c:formatCode>
                <c:ptCount val="3"/>
                <c:pt idx="0">
                  <c:v>99</c:v>
                </c:pt>
                <c:pt idx="1">
                  <c:v>0</c:v>
                </c:pt>
                <c:pt idx="2">
                  <c:v>1</c:v>
                </c:pt>
              </c:numCache>
            </c:numRef>
          </c:val>
          <c:extLst>
            <c:ext xmlns:c16="http://schemas.microsoft.com/office/drawing/2014/chart" uri="{C3380CC4-5D6E-409C-BE32-E72D297353CC}">
              <c16:uniqueId val="{00000005-763E-4278-BB7A-19E470F1CAAA}"/>
            </c:ext>
          </c:extLst>
        </c:ser>
        <c:dLbls>
          <c:showLegendKey val="0"/>
          <c:showVal val="0"/>
          <c:showCatName val="0"/>
          <c:showSerName val="0"/>
          <c:showPercent val="0"/>
          <c:showBubbleSize val="0"/>
        </c:dLbls>
        <c:gapWidth val="150"/>
        <c:shape val="box"/>
        <c:axId val="214348288"/>
        <c:axId val="214345336"/>
        <c:axId val="0"/>
      </c:bar3DChart>
      <c:catAx>
        <c:axId val="2143482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214345336"/>
        <c:crosses val="autoZero"/>
        <c:auto val="1"/>
        <c:lblAlgn val="ctr"/>
        <c:lblOffset val="100"/>
        <c:noMultiLvlLbl val="0"/>
      </c:catAx>
      <c:valAx>
        <c:axId val="214345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4348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CO" sz="1100"/>
              <a:t>Cree que  la  Mesa Pública  le dio más claridad sobre la gestión del programa o servicio presentado.</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extLst>
                <c:ext xmlns:c15="http://schemas.microsoft.com/office/drawing/2012/chart" uri="{02D57815-91ED-43cb-92C2-25804820EDAC}">
                  <c15:fullRef>
                    <c15:sqref>'TOLIMA ENCUESTAS 2017'!$D$26:$D$27</c15:sqref>
                  </c15:fullRef>
                </c:ext>
              </c:extLst>
              <c:f>'TOLIMA ENCUESTAS 2017'!$D$26:$D$27</c:f>
              <c:strCache>
                <c:ptCount val="2"/>
                <c:pt idx="0">
                  <c:v>Si</c:v>
                </c:pt>
                <c:pt idx="1">
                  <c:v>No</c:v>
                </c:pt>
              </c:strCache>
            </c:strRef>
          </c:cat>
          <c:val>
            <c:numRef>
              <c:extLst>
                <c:ext xmlns:c15="http://schemas.microsoft.com/office/drawing/2012/chart" uri="{02D57815-91ED-43cb-92C2-25804820EDAC}">
                  <c15:fullRef>
                    <c15:sqref>'TOLIMA ENCUESTAS 2017'!$E$6:$E$8</c15:sqref>
                  </c15:fullRef>
                </c:ext>
              </c:extLst>
              <c:f>'TOLIMA ENCUESTAS 2017'!$E$6:$E$7</c:f>
              <c:numCache>
                <c:formatCode>General</c:formatCode>
                <c:ptCount val="2"/>
              </c:numCache>
            </c:numRef>
          </c:val>
          <c:extLst>
            <c:ext xmlns:c16="http://schemas.microsoft.com/office/drawing/2014/chart" uri="{C3380CC4-5D6E-409C-BE32-E72D297353CC}">
              <c16:uniqueId val="{00000000-8C14-4632-BDDE-248D8354B482}"/>
            </c:ext>
          </c:extLst>
        </c:ser>
        <c:ser>
          <c:idx val="1"/>
          <c:order val="1"/>
          <c:spPr>
            <a:solidFill>
              <a:schemeClr val="accent2"/>
            </a:solidFill>
            <a:ln>
              <a:noFill/>
            </a:ln>
            <a:effectLst/>
            <a:sp3d/>
          </c:spPr>
          <c:invertIfNegative val="0"/>
          <c:dPt>
            <c:idx val="0"/>
            <c:invertIfNegative val="0"/>
            <c:bubble3D val="0"/>
            <c:spPr>
              <a:solidFill>
                <a:schemeClr val="accent1"/>
              </a:solidFill>
              <a:ln>
                <a:noFill/>
              </a:ln>
              <a:effectLst/>
              <a:sp3d/>
            </c:spPr>
            <c:extLst>
              <c:ext xmlns:c16="http://schemas.microsoft.com/office/drawing/2014/chart" uri="{C3380CC4-5D6E-409C-BE32-E72D297353CC}">
                <c16:uniqueId val="{00000002-8C14-4632-BDDE-248D8354B482}"/>
              </c:ext>
            </c:extLst>
          </c:dPt>
          <c:dLbls>
            <c:dLbl>
              <c:idx val="0"/>
              <c:layout>
                <c:manualLayout>
                  <c:x val="1.9444444444444445E-2"/>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14-4632-BDDE-248D8354B48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'TOLIMA ENCUESTAS 2017'!$D$26:$D$27</c15:sqref>
                  </c15:fullRef>
                </c:ext>
              </c:extLst>
              <c:f>'TOLIMA ENCUESTAS 2017'!$D$26:$D$27</c:f>
              <c:strCache>
                <c:ptCount val="2"/>
                <c:pt idx="0">
                  <c:v>Si</c:v>
                </c:pt>
                <c:pt idx="1">
                  <c:v>No</c:v>
                </c:pt>
              </c:strCache>
            </c:strRef>
          </c:cat>
          <c:val>
            <c:numRef>
              <c:extLst>
                <c:ext xmlns:c15="http://schemas.microsoft.com/office/drawing/2012/chart" uri="{02D57815-91ED-43cb-92C2-25804820EDAC}">
                  <c15:fullRef>
                    <c15:sqref>'TOLIMA ENCUESTAS 2017'!$F$26:$F$27</c15:sqref>
                  </c15:fullRef>
                </c:ext>
              </c:extLst>
              <c:f>'TOLIMA ENCUESTAS 2017'!$F$26:$F$27</c:f>
              <c:numCache>
                <c:formatCode>0</c:formatCode>
                <c:ptCount val="2"/>
                <c:pt idx="0">
                  <c:v>100</c:v>
                </c:pt>
                <c:pt idx="1">
                  <c:v>0</c:v>
                </c:pt>
              </c:numCache>
            </c:numRef>
          </c:val>
          <c:extLst>
            <c:ext xmlns:c16="http://schemas.microsoft.com/office/drawing/2014/chart" uri="{C3380CC4-5D6E-409C-BE32-E72D297353CC}">
              <c16:uniqueId val="{00000003-8C14-4632-BDDE-248D8354B482}"/>
            </c:ext>
          </c:extLst>
        </c:ser>
        <c:dLbls>
          <c:showLegendKey val="0"/>
          <c:showVal val="0"/>
          <c:showCatName val="0"/>
          <c:showSerName val="0"/>
          <c:showPercent val="0"/>
          <c:showBubbleSize val="0"/>
        </c:dLbls>
        <c:gapWidth val="150"/>
        <c:shape val="box"/>
        <c:axId val="214348288"/>
        <c:axId val="214345336"/>
        <c:axId val="0"/>
      </c:bar3DChart>
      <c:catAx>
        <c:axId val="2143482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214345336"/>
        <c:crosses val="autoZero"/>
        <c:auto val="1"/>
        <c:lblAlgn val="ctr"/>
        <c:lblOffset val="100"/>
        <c:noMultiLvlLbl val="0"/>
      </c:catAx>
      <c:valAx>
        <c:axId val="214345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4348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CO" sz="1100"/>
              <a:t>Considera que en el desarrollo de la Mesa Pública se abrieron  espacios de dialogo que facilitaron reflexiones y discusiones en torno a los temas tratados?  </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extLst>
                <c:ext xmlns:c15="http://schemas.microsoft.com/office/drawing/2012/chart" uri="{02D57815-91ED-43cb-92C2-25804820EDAC}">
                  <c15:fullRef>
                    <c15:sqref>'TOLIMA ENCUESTAS 2017'!$D$28:$D$29</c15:sqref>
                  </c15:fullRef>
                </c:ext>
              </c:extLst>
              <c:f>'TOLIMA ENCUESTAS 2017'!$D$28:$D$29</c:f>
              <c:strCache>
                <c:ptCount val="2"/>
                <c:pt idx="0">
                  <c:v>Si</c:v>
                </c:pt>
                <c:pt idx="1">
                  <c:v>No</c:v>
                </c:pt>
              </c:strCache>
            </c:strRef>
          </c:cat>
          <c:val>
            <c:numRef>
              <c:extLst>
                <c:ext xmlns:c15="http://schemas.microsoft.com/office/drawing/2012/chart" uri="{02D57815-91ED-43cb-92C2-25804820EDAC}">
                  <c15:fullRef>
                    <c15:sqref>'TOLIMA ENCUESTAS 2017'!$E$6:$E$8</c15:sqref>
                  </c15:fullRef>
                </c:ext>
              </c:extLst>
              <c:f>'TOLIMA ENCUESTAS 2017'!$E$6:$E$7</c:f>
              <c:numCache>
                <c:formatCode>General</c:formatCode>
                <c:ptCount val="2"/>
              </c:numCache>
            </c:numRef>
          </c:val>
          <c:extLst>
            <c:ext xmlns:c16="http://schemas.microsoft.com/office/drawing/2014/chart" uri="{C3380CC4-5D6E-409C-BE32-E72D297353CC}">
              <c16:uniqueId val="{00000000-C7D2-4563-BD73-8D03C52374EE}"/>
            </c:ext>
          </c:extLst>
        </c:ser>
        <c:ser>
          <c:idx val="1"/>
          <c:order val="1"/>
          <c:spPr>
            <a:solidFill>
              <a:schemeClr val="accent2"/>
            </a:solidFill>
            <a:ln>
              <a:noFill/>
            </a:ln>
            <a:effectLst/>
            <a:sp3d/>
          </c:spPr>
          <c:invertIfNegative val="0"/>
          <c:dPt>
            <c:idx val="0"/>
            <c:invertIfNegative val="0"/>
            <c:bubble3D val="0"/>
            <c:spPr>
              <a:solidFill>
                <a:schemeClr val="accent1"/>
              </a:solidFill>
              <a:ln>
                <a:noFill/>
              </a:ln>
              <a:effectLst/>
              <a:sp3d/>
            </c:spPr>
            <c:extLst>
              <c:ext xmlns:c16="http://schemas.microsoft.com/office/drawing/2014/chart" uri="{C3380CC4-5D6E-409C-BE32-E72D297353CC}">
                <c16:uniqueId val="{00000002-C7D2-4563-BD73-8D03C52374EE}"/>
              </c:ext>
            </c:extLst>
          </c:dPt>
          <c:dLbls>
            <c:dLbl>
              <c:idx val="0"/>
              <c:layout>
                <c:manualLayout>
                  <c:x val="3.3333333333333284E-2"/>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D2-4563-BD73-8D03C52374EE}"/>
                </c:ext>
              </c:extLst>
            </c:dLbl>
            <c:dLbl>
              <c:idx val="1"/>
              <c:layout>
                <c:manualLayout>
                  <c:x val="1.3888888888888788E-2"/>
                  <c:y val="-3.2407407407407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D2-4563-BD73-8D03C52374EE}"/>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'TOLIMA ENCUESTAS 2017'!$D$28:$D$29</c15:sqref>
                  </c15:fullRef>
                </c:ext>
              </c:extLst>
              <c:f>'TOLIMA ENCUESTAS 2017'!$D$28:$D$29</c:f>
              <c:strCache>
                <c:ptCount val="2"/>
                <c:pt idx="0">
                  <c:v>Si</c:v>
                </c:pt>
                <c:pt idx="1">
                  <c:v>No</c:v>
                </c:pt>
              </c:strCache>
            </c:strRef>
          </c:cat>
          <c:val>
            <c:numRef>
              <c:extLst>
                <c:ext xmlns:c15="http://schemas.microsoft.com/office/drawing/2012/chart" uri="{02D57815-91ED-43cb-92C2-25804820EDAC}">
                  <c15:fullRef>
                    <c15:sqref>'TOLIMA ENCUESTAS 2017'!$F$28:$F$29</c15:sqref>
                  </c15:fullRef>
                </c:ext>
              </c:extLst>
              <c:f>'TOLIMA ENCUESTAS 2017'!$F$28:$F$29</c:f>
              <c:numCache>
                <c:formatCode>0%</c:formatCode>
                <c:ptCount val="2"/>
                <c:pt idx="0" formatCode="0">
                  <c:v>100</c:v>
                </c:pt>
                <c:pt idx="1">
                  <c:v>0</c:v>
                </c:pt>
              </c:numCache>
            </c:numRef>
          </c:val>
          <c:extLst>
            <c:ext xmlns:c16="http://schemas.microsoft.com/office/drawing/2014/chart" uri="{C3380CC4-5D6E-409C-BE32-E72D297353CC}">
              <c16:uniqueId val="{00000004-C7D2-4563-BD73-8D03C52374EE}"/>
            </c:ext>
          </c:extLst>
        </c:ser>
        <c:dLbls>
          <c:showLegendKey val="0"/>
          <c:showVal val="0"/>
          <c:showCatName val="0"/>
          <c:showSerName val="0"/>
          <c:showPercent val="0"/>
          <c:showBubbleSize val="0"/>
        </c:dLbls>
        <c:gapWidth val="150"/>
        <c:shape val="box"/>
        <c:axId val="214348288"/>
        <c:axId val="214345336"/>
        <c:axId val="0"/>
      </c:bar3DChart>
      <c:catAx>
        <c:axId val="2143482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214345336"/>
        <c:crosses val="autoZero"/>
        <c:auto val="1"/>
        <c:lblAlgn val="ctr"/>
        <c:lblOffset val="100"/>
        <c:noMultiLvlLbl val="0"/>
      </c:catAx>
      <c:valAx>
        <c:axId val="214345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4348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CO" sz="1100"/>
              <a:t>La información  que brindó  el Centro Zonal, frente gestión, fue clara, suficiente, oportuna y fácil de entender?</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extLst>
                <c:ext xmlns:c15="http://schemas.microsoft.com/office/drawing/2012/chart" uri="{02D57815-91ED-43cb-92C2-25804820EDAC}">
                  <c15:fullRef>
                    <c15:sqref>'TOLIMA ENCUESTAS 2017'!$D$30:$D$31</c15:sqref>
                  </c15:fullRef>
                </c:ext>
              </c:extLst>
              <c:f>'TOLIMA ENCUESTAS 2017'!$D$30:$D$31</c:f>
              <c:strCache>
                <c:ptCount val="2"/>
                <c:pt idx="0">
                  <c:v>Si</c:v>
                </c:pt>
                <c:pt idx="1">
                  <c:v>No</c:v>
                </c:pt>
              </c:strCache>
            </c:strRef>
          </c:cat>
          <c:val>
            <c:numRef>
              <c:extLst>
                <c:ext xmlns:c15="http://schemas.microsoft.com/office/drawing/2012/chart" uri="{02D57815-91ED-43cb-92C2-25804820EDAC}">
                  <c15:fullRef>
                    <c15:sqref>'TOLIMA ENCUESTAS 2017'!$E$6:$E$8</c15:sqref>
                  </c15:fullRef>
                </c:ext>
              </c:extLst>
              <c:f>'TOLIMA ENCUESTAS 2017'!$E$6:$E$7</c:f>
              <c:numCache>
                <c:formatCode>General</c:formatCode>
                <c:ptCount val="2"/>
              </c:numCache>
            </c:numRef>
          </c:val>
          <c:extLst>
            <c:ext xmlns:c16="http://schemas.microsoft.com/office/drawing/2014/chart" uri="{C3380CC4-5D6E-409C-BE32-E72D297353CC}">
              <c16:uniqueId val="{00000000-6F46-4166-B72E-CD6CC387C01D}"/>
            </c:ext>
          </c:extLst>
        </c:ser>
        <c:ser>
          <c:idx val="1"/>
          <c:order val="1"/>
          <c:spPr>
            <a:solidFill>
              <a:schemeClr val="accent2"/>
            </a:solidFill>
            <a:ln>
              <a:noFill/>
            </a:ln>
            <a:effectLst/>
            <a:sp3d/>
          </c:spPr>
          <c:invertIfNegative val="0"/>
          <c:dPt>
            <c:idx val="0"/>
            <c:invertIfNegative val="0"/>
            <c:bubble3D val="0"/>
            <c:spPr>
              <a:solidFill>
                <a:schemeClr val="accent1"/>
              </a:solidFill>
              <a:ln>
                <a:noFill/>
              </a:ln>
              <a:effectLst/>
              <a:sp3d/>
            </c:spPr>
            <c:extLst>
              <c:ext xmlns:c16="http://schemas.microsoft.com/office/drawing/2014/chart" uri="{C3380CC4-5D6E-409C-BE32-E72D297353CC}">
                <c16:uniqueId val="{00000002-6F46-4166-B72E-CD6CC387C01D}"/>
              </c:ext>
            </c:extLst>
          </c:dPt>
          <c:dLbls>
            <c:dLbl>
              <c:idx val="0"/>
              <c:layout>
                <c:manualLayout>
                  <c:x val="2.4999999999999949E-2"/>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46-4166-B72E-CD6CC387C01D}"/>
                </c:ext>
              </c:extLst>
            </c:dLbl>
            <c:dLbl>
              <c:idx val="1"/>
              <c:layout>
                <c:manualLayout>
                  <c:x val="2.7777777777777776E-2"/>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46-4166-B72E-CD6CC387C01D}"/>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'TOLIMA ENCUESTAS 2017'!$D$30:$D$31</c15:sqref>
                  </c15:fullRef>
                </c:ext>
              </c:extLst>
              <c:f>'TOLIMA ENCUESTAS 2017'!$D$30:$D$31</c:f>
              <c:strCache>
                <c:ptCount val="2"/>
                <c:pt idx="0">
                  <c:v>Si</c:v>
                </c:pt>
                <c:pt idx="1">
                  <c:v>No</c:v>
                </c:pt>
              </c:strCache>
            </c:strRef>
          </c:cat>
          <c:val>
            <c:numRef>
              <c:extLst>
                <c:ext xmlns:c15="http://schemas.microsoft.com/office/drawing/2012/chart" uri="{02D57815-91ED-43cb-92C2-25804820EDAC}">
                  <c15:fullRef>
                    <c15:sqref>'TOLIMA ENCUESTAS 2017'!$F$30:$F$31</c15:sqref>
                  </c15:fullRef>
                </c:ext>
              </c:extLst>
              <c:f>'TOLIMA ENCUESTAS 2017'!$F$30:$F$31</c:f>
              <c:numCache>
                <c:formatCode>0</c:formatCode>
                <c:ptCount val="2"/>
                <c:pt idx="0">
                  <c:v>100</c:v>
                </c:pt>
                <c:pt idx="1">
                  <c:v>0</c:v>
                </c:pt>
              </c:numCache>
            </c:numRef>
          </c:val>
          <c:extLst>
            <c:ext xmlns:c16="http://schemas.microsoft.com/office/drawing/2014/chart" uri="{C3380CC4-5D6E-409C-BE32-E72D297353CC}">
              <c16:uniqueId val="{00000004-6F46-4166-B72E-CD6CC387C01D}"/>
            </c:ext>
          </c:extLst>
        </c:ser>
        <c:dLbls>
          <c:showLegendKey val="0"/>
          <c:showVal val="0"/>
          <c:showCatName val="0"/>
          <c:showSerName val="0"/>
          <c:showPercent val="0"/>
          <c:showBubbleSize val="0"/>
        </c:dLbls>
        <c:gapWidth val="150"/>
        <c:shape val="box"/>
        <c:axId val="214348288"/>
        <c:axId val="214345336"/>
        <c:axId val="0"/>
      </c:bar3DChart>
      <c:catAx>
        <c:axId val="2143482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214345336"/>
        <c:crosses val="autoZero"/>
        <c:auto val="1"/>
        <c:lblAlgn val="ctr"/>
        <c:lblOffset val="100"/>
        <c:noMultiLvlLbl val="0"/>
      </c:catAx>
      <c:valAx>
        <c:axId val="214345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4348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CO" sz="1100"/>
              <a:t>Se siente satisfecho con los compromisos  adquiridos en esta Mesa Pública, para mejorar y cualificar los servicios y programas brindados? </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extLst>
                <c:ext xmlns:c15="http://schemas.microsoft.com/office/drawing/2012/chart" uri="{02D57815-91ED-43cb-92C2-25804820EDAC}">
                  <c15:fullRef>
                    <c15:sqref>'TOLIMA ENCUESTAS 2017'!$D$32:$D$33</c15:sqref>
                  </c15:fullRef>
                </c:ext>
              </c:extLst>
              <c:f>'TOLIMA ENCUESTAS 2017'!$D$32:$D$33</c:f>
              <c:strCache>
                <c:ptCount val="2"/>
                <c:pt idx="0">
                  <c:v>Si</c:v>
                </c:pt>
                <c:pt idx="1">
                  <c:v>No</c:v>
                </c:pt>
              </c:strCache>
            </c:strRef>
          </c:cat>
          <c:val>
            <c:numRef>
              <c:extLst>
                <c:ext xmlns:c15="http://schemas.microsoft.com/office/drawing/2012/chart" uri="{02D57815-91ED-43cb-92C2-25804820EDAC}">
                  <c15:fullRef>
                    <c15:sqref>'TOLIMA ENCUESTAS 2017'!$E$6:$E$8</c15:sqref>
                  </c15:fullRef>
                </c:ext>
              </c:extLst>
              <c:f>'TOLIMA ENCUESTAS 2017'!$E$6:$E$7</c:f>
              <c:numCache>
                <c:formatCode>General</c:formatCode>
                <c:ptCount val="2"/>
              </c:numCache>
            </c:numRef>
          </c:val>
          <c:extLst>
            <c:ext xmlns:c16="http://schemas.microsoft.com/office/drawing/2014/chart" uri="{C3380CC4-5D6E-409C-BE32-E72D297353CC}">
              <c16:uniqueId val="{00000000-0485-4BA0-B1D3-CD86D4437101}"/>
            </c:ext>
          </c:extLst>
        </c:ser>
        <c:ser>
          <c:idx val="1"/>
          <c:order val="1"/>
          <c:spPr>
            <a:solidFill>
              <a:schemeClr val="accent2"/>
            </a:solidFill>
            <a:ln>
              <a:noFill/>
            </a:ln>
            <a:effectLst/>
            <a:sp3d/>
          </c:spPr>
          <c:invertIfNegative val="0"/>
          <c:dPt>
            <c:idx val="0"/>
            <c:invertIfNegative val="0"/>
            <c:bubble3D val="0"/>
            <c:spPr>
              <a:solidFill>
                <a:schemeClr val="accent1"/>
              </a:solidFill>
              <a:ln>
                <a:noFill/>
              </a:ln>
              <a:effectLst/>
              <a:sp3d/>
            </c:spPr>
            <c:extLst>
              <c:ext xmlns:c16="http://schemas.microsoft.com/office/drawing/2014/chart" uri="{C3380CC4-5D6E-409C-BE32-E72D297353CC}">
                <c16:uniqueId val="{00000002-0485-4BA0-B1D3-CD86D4437101}"/>
              </c:ext>
            </c:extLst>
          </c:dPt>
          <c:dLbls>
            <c:dLbl>
              <c:idx val="0"/>
              <c:layout>
                <c:manualLayout>
                  <c:x val="2.4999999999999949E-2"/>
                  <c:y val="-1.3888888888888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85-4BA0-B1D3-CD86D443710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'TOLIMA ENCUESTAS 2017'!$D$32:$D$33</c15:sqref>
                  </c15:fullRef>
                </c:ext>
              </c:extLst>
              <c:f>'TOLIMA ENCUESTAS 2017'!$D$32:$D$33</c:f>
              <c:strCache>
                <c:ptCount val="2"/>
                <c:pt idx="0">
                  <c:v>Si</c:v>
                </c:pt>
                <c:pt idx="1">
                  <c:v>No</c:v>
                </c:pt>
              </c:strCache>
            </c:strRef>
          </c:cat>
          <c:val>
            <c:numRef>
              <c:extLst>
                <c:ext xmlns:c15="http://schemas.microsoft.com/office/drawing/2012/chart" uri="{02D57815-91ED-43cb-92C2-25804820EDAC}">
                  <c15:fullRef>
                    <c15:sqref>'TOLIMA ENCUESTAS 2017'!$F$32:$F$33</c15:sqref>
                  </c15:fullRef>
                </c:ext>
              </c:extLst>
              <c:f>'TOLIMA ENCUESTAS 2017'!$F$32:$F$33</c:f>
              <c:numCache>
                <c:formatCode>0</c:formatCode>
                <c:ptCount val="2"/>
                <c:pt idx="0">
                  <c:v>100</c:v>
                </c:pt>
                <c:pt idx="1">
                  <c:v>0</c:v>
                </c:pt>
              </c:numCache>
            </c:numRef>
          </c:val>
          <c:extLst>
            <c:ext xmlns:c16="http://schemas.microsoft.com/office/drawing/2014/chart" uri="{C3380CC4-5D6E-409C-BE32-E72D297353CC}">
              <c16:uniqueId val="{00000003-0485-4BA0-B1D3-CD86D4437101}"/>
            </c:ext>
          </c:extLst>
        </c:ser>
        <c:dLbls>
          <c:showLegendKey val="0"/>
          <c:showVal val="0"/>
          <c:showCatName val="0"/>
          <c:showSerName val="0"/>
          <c:showPercent val="0"/>
          <c:showBubbleSize val="0"/>
        </c:dLbls>
        <c:gapWidth val="150"/>
        <c:shape val="box"/>
        <c:axId val="214348288"/>
        <c:axId val="214345336"/>
        <c:axId val="0"/>
      </c:bar3DChart>
      <c:catAx>
        <c:axId val="2143482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214345336"/>
        <c:crosses val="autoZero"/>
        <c:auto val="1"/>
        <c:lblAlgn val="ctr"/>
        <c:lblOffset val="100"/>
        <c:noMultiLvlLbl val="0"/>
      </c:catAx>
      <c:valAx>
        <c:axId val="214345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4348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1.   Cree usted que la Mesas Públicas realizada por el ICBF fue: </a:t>
            </a:r>
          </a:p>
        </c:rich>
      </c:tx>
      <c:layout>
        <c:manualLayout>
          <c:xMode val="edge"/>
          <c:yMode val="edge"/>
          <c:x val="0.12480555555555556"/>
          <c:y val="2.12739261250880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'[10]enecuesta de Evaluacion'!$B$3:$B$5</c:f>
              <c:strCache>
                <c:ptCount val="3"/>
                <c:pt idx="0">
                  <c:v>Bien Organizada</c:v>
                </c:pt>
                <c:pt idx="1">
                  <c:v>Regularmente organizada</c:v>
                </c:pt>
                <c:pt idx="2">
                  <c:v>Mal organizada</c:v>
                </c:pt>
              </c:strCache>
            </c:strRef>
          </c:cat>
          <c:val>
            <c:numRef>
              <c:f>'[10]enecuesta de Evaluacion'!$C$3:$C$5</c:f>
              <c:numCache>
                <c:formatCode>General</c:formatCode>
                <c:ptCount val="3"/>
                <c:pt idx="0">
                  <c:v>1</c:v>
                </c:pt>
                <c:pt idx="1">
                  <c:v>0</c:v>
                </c:pt>
                <c:pt idx="2">
                  <c:v>0</c:v>
                </c:pt>
              </c:numCache>
            </c:numRef>
          </c:val>
          <c:extLst>
            <c:ext xmlns:c16="http://schemas.microsoft.com/office/drawing/2014/chart" uri="{C3380CC4-5D6E-409C-BE32-E72D297353CC}">
              <c16:uniqueId val="{00000000-A03D-4A6F-BADD-6830DBB6423F}"/>
            </c:ext>
          </c:extLst>
        </c:ser>
        <c:dLbls>
          <c:dLblPos val="outEnd"/>
          <c:showLegendKey val="0"/>
          <c:showVal val="1"/>
          <c:showCatName val="0"/>
          <c:showSerName val="0"/>
          <c:showPercent val="0"/>
          <c:showBubbleSize val="0"/>
        </c:dLbls>
        <c:gapWidth val="219"/>
        <c:overlap val="-27"/>
        <c:axId val="661844216"/>
        <c:axId val="661846568"/>
      </c:barChart>
      <c:catAx>
        <c:axId val="661844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1846568"/>
        <c:crosses val="autoZero"/>
        <c:auto val="1"/>
        <c:lblAlgn val="ctr"/>
        <c:lblOffset val="100"/>
        <c:noMultiLvlLbl val="0"/>
      </c:catAx>
      <c:valAx>
        <c:axId val="6618465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1844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2.   La difusión de la Mesas Pública fue: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'[10]enecuesta de Evaluacion'!$B$6:$B$8</c:f>
              <c:strCache>
                <c:ptCount val="3"/>
                <c:pt idx="0">
                  <c:v>Buena</c:v>
                </c:pt>
                <c:pt idx="1">
                  <c:v>Adecuada</c:v>
                </c:pt>
                <c:pt idx="2">
                  <c:v>Inadecuada</c:v>
                </c:pt>
              </c:strCache>
            </c:strRef>
          </c:cat>
          <c:val>
            <c:numRef>
              <c:f>'[10]enecuesta de Evaluacion'!$C$6:$C$8</c:f>
              <c:numCache>
                <c:formatCode>General</c:formatCode>
                <c:ptCount val="3"/>
                <c:pt idx="0">
                  <c:v>0.5</c:v>
                </c:pt>
                <c:pt idx="1">
                  <c:v>0.5</c:v>
                </c:pt>
                <c:pt idx="2">
                  <c:v>0</c:v>
                </c:pt>
              </c:numCache>
            </c:numRef>
          </c:val>
          <c:extLst>
            <c:ext xmlns:c16="http://schemas.microsoft.com/office/drawing/2014/chart" uri="{C3380CC4-5D6E-409C-BE32-E72D297353CC}">
              <c16:uniqueId val="{00000000-2ADB-4608-9B61-31FD2FD3FF24}"/>
            </c:ext>
          </c:extLst>
        </c:ser>
        <c:dLbls>
          <c:dLblPos val="outEnd"/>
          <c:showLegendKey val="0"/>
          <c:showVal val="1"/>
          <c:showCatName val="0"/>
          <c:showSerName val="0"/>
          <c:showPercent val="0"/>
          <c:showBubbleSize val="0"/>
        </c:dLbls>
        <c:gapWidth val="219"/>
        <c:overlap val="-27"/>
        <c:axId val="675326304"/>
        <c:axId val="675327088"/>
      </c:barChart>
      <c:catAx>
        <c:axId val="67532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75327088"/>
        <c:crosses val="autoZero"/>
        <c:auto val="1"/>
        <c:lblAlgn val="ctr"/>
        <c:lblOffset val="100"/>
        <c:noMultiLvlLbl val="0"/>
      </c:catAx>
      <c:valAx>
        <c:axId val="675327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75326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2"/>
            </a:solidFill>
            <a:ln>
              <a:noFill/>
            </a:ln>
            <a:effectLst/>
          </c:spPr>
          <c:invertIfNegative val="0"/>
          <c:cat>
            <c:strRef>
              <c:f>'[4]CONSOLIDADO TOTAL'!$D$12:$D$17</c:f>
              <c:strCache>
                <c:ptCount val="6"/>
                <c:pt idx="0">
                  <c:v>Por aviso público</c:v>
                </c:pt>
                <c:pt idx="1">
                  <c:v>Prensa, TV Radio </c:v>
                </c:pt>
                <c:pt idx="2">
                  <c:v>Comunidad</c:v>
                </c:pt>
                <c:pt idx="3">
                  <c:v>Boletín</c:v>
                </c:pt>
                <c:pt idx="4">
                  <c:v>Página Web</c:v>
                </c:pt>
                <c:pt idx="5">
                  <c:v>Invitación  directa</c:v>
                </c:pt>
              </c:strCache>
            </c:strRef>
          </c:cat>
          <c:val>
            <c:numRef>
              <c:f>'[4]CONSOLIDADO TOTAL'!$F$12:$F$17</c:f>
              <c:numCache>
                <c:formatCode>General</c:formatCode>
                <c:ptCount val="6"/>
                <c:pt idx="0">
                  <c:v>10</c:v>
                </c:pt>
                <c:pt idx="2">
                  <c:v>16</c:v>
                </c:pt>
                <c:pt idx="3">
                  <c:v>0</c:v>
                </c:pt>
                <c:pt idx="4">
                  <c:v>1</c:v>
                </c:pt>
                <c:pt idx="5">
                  <c:v>40</c:v>
                </c:pt>
              </c:numCache>
            </c:numRef>
          </c:val>
          <c:extLst>
            <c:ext xmlns:c16="http://schemas.microsoft.com/office/drawing/2014/chart" uri="{C3380CC4-5D6E-409C-BE32-E72D297353CC}">
              <c16:uniqueId val="{00000000-A0CC-44DF-932F-33DCB2FE5502}"/>
            </c:ext>
          </c:extLst>
        </c:ser>
        <c:dLbls>
          <c:showLegendKey val="0"/>
          <c:showVal val="0"/>
          <c:showCatName val="0"/>
          <c:showSerName val="0"/>
          <c:showPercent val="0"/>
          <c:showBubbleSize val="0"/>
        </c:dLbls>
        <c:gapWidth val="219"/>
        <c:overlap val="-27"/>
        <c:axId val="223884848"/>
        <c:axId val="223885240"/>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'[4]CONSOLIDADO TOTAL'!$D$12:$D$17</c15:sqref>
                        </c15:formulaRef>
                      </c:ext>
                    </c:extLst>
                    <c:strCache>
                      <c:ptCount val="6"/>
                      <c:pt idx="0">
                        <c:v>Por aviso público</c:v>
                      </c:pt>
                      <c:pt idx="1">
                        <c:v>Prensa, TV Radio </c:v>
                      </c:pt>
                      <c:pt idx="2">
                        <c:v>Comunidad</c:v>
                      </c:pt>
                      <c:pt idx="3">
                        <c:v>Boletín</c:v>
                      </c:pt>
                      <c:pt idx="4">
                        <c:v>Página Web</c:v>
                      </c:pt>
                      <c:pt idx="5">
                        <c:v>Invitación  directa</c:v>
                      </c:pt>
                    </c:strCache>
                  </c:strRef>
                </c:cat>
                <c:val>
                  <c:numRef>
                    <c:extLst>
                      <c:ext uri="{02D57815-91ED-43cb-92C2-25804820EDAC}">
                        <c15:formulaRef>
                          <c15:sqref>'[4]CONSOLIDADO TOTAL'!$E$12:$E$17</c15:sqref>
                        </c15:formulaRef>
                      </c:ext>
                    </c:extLst>
                    <c:numCache>
                      <c:formatCode>General</c:formatCode>
                      <c:ptCount val="6"/>
                    </c:numCache>
                  </c:numRef>
                </c:val>
                <c:extLst>
                  <c:ext xmlns:c16="http://schemas.microsoft.com/office/drawing/2014/chart" uri="{C3380CC4-5D6E-409C-BE32-E72D297353CC}">
                    <c16:uniqueId val="{00000001-A0CC-44DF-932F-33DCB2FE5502}"/>
                  </c:ext>
                </c:extLst>
              </c15:ser>
            </c15:filteredBarSeries>
          </c:ext>
        </c:extLst>
      </c:barChart>
      <c:catAx>
        <c:axId val="223884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85240"/>
        <c:crosses val="autoZero"/>
        <c:auto val="1"/>
        <c:lblAlgn val="ctr"/>
        <c:lblOffset val="100"/>
        <c:noMultiLvlLbl val="0"/>
      </c:catAx>
      <c:valAx>
        <c:axId val="223885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84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3.   Cómo se enteró de la realización de esta Mesa Pública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'[10]enecuesta de Evaluacion'!$B$9:$B$15</c:f>
              <c:strCache>
                <c:ptCount val="7"/>
                <c:pt idx="0">
                  <c:v>Por aviso público</c:v>
                </c:pt>
                <c:pt idx="1">
                  <c:v>Prensa, TV Radio </c:v>
                </c:pt>
                <c:pt idx="2">
                  <c:v>Comunidad  </c:v>
                </c:pt>
                <c:pt idx="3">
                  <c:v>Boletín  </c:v>
                </c:pt>
                <c:pt idx="4">
                  <c:v>Página Web  </c:v>
                </c:pt>
                <c:pt idx="5">
                  <c:v>Invitación  directa</c:v>
                </c:pt>
                <c:pt idx="6">
                  <c:v>Por aviso público</c:v>
                </c:pt>
              </c:strCache>
            </c:strRef>
          </c:cat>
          <c:val>
            <c:numRef>
              <c:f>'[10]enecuesta de Evaluacion'!$C$9:$C$15</c:f>
              <c:numCache>
                <c:formatCode>General</c:formatCode>
                <c:ptCount val="7"/>
                <c:pt idx="0">
                  <c:v>0</c:v>
                </c:pt>
                <c:pt idx="1">
                  <c:v>0</c:v>
                </c:pt>
                <c:pt idx="2">
                  <c:v>0</c:v>
                </c:pt>
                <c:pt idx="3">
                  <c:v>0.1</c:v>
                </c:pt>
                <c:pt idx="4">
                  <c:v>0</c:v>
                </c:pt>
                <c:pt idx="5">
                  <c:v>0.9</c:v>
                </c:pt>
                <c:pt idx="6">
                  <c:v>0</c:v>
                </c:pt>
              </c:numCache>
            </c:numRef>
          </c:val>
          <c:extLst>
            <c:ext xmlns:c16="http://schemas.microsoft.com/office/drawing/2014/chart" uri="{C3380CC4-5D6E-409C-BE32-E72D297353CC}">
              <c16:uniqueId val="{00000000-5AD4-40CA-B6EE-A7E697BB012B}"/>
            </c:ext>
          </c:extLst>
        </c:ser>
        <c:dLbls>
          <c:dLblPos val="outEnd"/>
          <c:showLegendKey val="0"/>
          <c:showVal val="1"/>
          <c:showCatName val="0"/>
          <c:showSerName val="0"/>
          <c:showPercent val="0"/>
          <c:showBubbleSize val="0"/>
        </c:dLbls>
        <c:gapWidth val="219"/>
        <c:overlap val="-27"/>
        <c:axId val="533857544"/>
        <c:axId val="533855192"/>
      </c:barChart>
      <c:catAx>
        <c:axId val="533857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3855192"/>
        <c:crosses val="autoZero"/>
        <c:auto val="1"/>
        <c:lblAlgn val="ctr"/>
        <c:lblOffset val="100"/>
        <c:noMultiLvlLbl val="0"/>
      </c:catAx>
      <c:valAx>
        <c:axId val="533855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3857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4.   La explicación inicial sobre el procedimiento de participación,  trasparencia institucional  y ley anticorrupción en la Mesa Pública  fue:</a:t>
            </a:r>
          </a:p>
        </c:rich>
      </c:tx>
      <c:layout>
        <c:manualLayout>
          <c:xMode val="edge"/>
          <c:yMode val="edge"/>
          <c:x val="0.10741666666666666"/>
          <c:y val="1.851851851851851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'[10]enecuesta de Evaluacion'!$B$16:$B$17</c:f>
              <c:strCache>
                <c:ptCount val="2"/>
                <c:pt idx="0">
                  <c:v>Clara</c:v>
                </c:pt>
                <c:pt idx="1">
                  <c:v>Confusa</c:v>
                </c:pt>
              </c:strCache>
            </c:strRef>
          </c:cat>
          <c:val>
            <c:numRef>
              <c:f>'[10]enecuesta de Evaluacion'!$C$16:$C$17</c:f>
              <c:numCache>
                <c:formatCode>General</c:formatCode>
                <c:ptCount val="2"/>
                <c:pt idx="0">
                  <c:v>0.9</c:v>
                </c:pt>
                <c:pt idx="1">
                  <c:v>0.1</c:v>
                </c:pt>
              </c:numCache>
            </c:numRef>
          </c:val>
          <c:extLst>
            <c:ext xmlns:c16="http://schemas.microsoft.com/office/drawing/2014/chart" uri="{C3380CC4-5D6E-409C-BE32-E72D297353CC}">
              <c16:uniqueId val="{00000000-2D8E-4382-A750-FE17379621EF}"/>
            </c:ext>
          </c:extLst>
        </c:ser>
        <c:dLbls>
          <c:dLblPos val="outEnd"/>
          <c:showLegendKey val="0"/>
          <c:showVal val="1"/>
          <c:showCatName val="0"/>
          <c:showSerName val="0"/>
          <c:showPercent val="0"/>
          <c:showBubbleSize val="0"/>
        </c:dLbls>
        <c:gapWidth val="219"/>
        <c:overlap val="-27"/>
        <c:axId val="534898216"/>
        <c:axId val="534903312"/>
      </c:barChart>
      <c:catAx>
        <c:axId val="534898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4903312"/>
        <c:crosses val="autoZero"/>
        <c:auto val="1"/>
        <c:lblAlgn val="ctr"/>
        <c:lblOffset val="100"/>
        <c:noMultiLvlLbl val="0"/>
      </c:catAx>
      <c:valAx>
        <c:axId val="534903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4898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5.   La oportunidad de los asistentes inscritos para opinar durante la Mesa Pública fue: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'[10]enecuesta de Evaluacion'!$B$18:$B$19</c:f>
              <c:strCache>
                <c:ptCount val="2"/>
                <c:pt idx="0">
                  <c:v>Igual</c:v>
                </c:pt>
                <c:pt idx="1">
                  <c:v>Desigual  </c:v>
                </c:pt>
              </c:strCache>
            </c:strRef>
          </c:cat>
          <c:val>
            <c:numRef>
              <c:f>'[10]enecuesta de Evaluacion'!$C$18:$C$19</c:f>
              <c:numCache>
                <c:formatCode>General</c:formatCode>
                <c:ptCount val="2"/>
                <c:pt idx="0">
                  <c:v>0.7142857142857143</c:v>
                </c:pt>
                <c:pt idx="1">
                  <c:v>0.2857142857142857</c:v>
                </c:pt>
              </c:numCache>
            </c:numRef>
          </c:val>
          <c:extLst>
            <c:ext xmlns:c16="http://schemas.microsoft.com/office/drawing/2014/chart" uri="{C3380CC4-5D6E-409C-BE32-E72D297353CC}">
              <c16:uniqueId val="{00000000-EC65-49A1-99E9-FCD2B1B249FB}"/>
            </c:ext>
          </c:extLst>
        </c:ser>
        <c:dLbls>
          <c:dLblPos val="outEnd"/>
          <c:showLegendKey val="0"/>
          <c:showVal val="1"/>
          <c:showCatName val="0"/>
          <c:showSerName val="0"/>
          <c:showPercent val="0"/>
          <c:showBubbleSize val="0"/>
        </c:dLbls>
        <c:gapWidth val="219"/>
        <c:overlap val="-27"/>
        <c:axId val="669427352"/>
        <c:axId val="669427744"/>
      </c:barChart>
      <c:catAx>
        <c:axId val="669427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9427744"/>
        <c:crosses val="autoZero"/>
        <c:auto val="1"/>
        <c:lblAlgn val="ctr"/>
        <c:lblOffset val="100"/>
        <c:noMultiLvlLbl val="0"/>
      </c:catAx>
      <c:valAx>
        <c:axId val="669427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9427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6.   Considera que su participación, en la Mesa Pública organizada por el Centro Zonal del ICBF fue: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'[10]enecuesta de Evaluacion'!$B$20:$B$22</c:f>
              <c:strCache>
                <c:ptCount val="3"/>
                <c:pt idx="0">
                  <c:v>Tenida en cuenta  </c:v>
                </c:pt>
                <c:pt idx="1">
                  <c:v>No se tuvo en cuenta</c:v>
                </c:pt>
                <c:pt idx="2">
                  <c:v>Paso desapercibida</c:v>
                </c:pt>
              </c:strCache>
            </c:strRef>
          </c:cat>
          <c:val>
            <c:numRef>
              <c:f>'[10]enecuesta de Evaluacion'!$C$20:$C$22</c:f>
              <c:numCache>
                <c:formatCode>General</c:formatCode>
                <c:ptCount val="3"/>
                <c:pt idx="0">
                  <c:v>1</c:v>
                </c:pt>
                <c:pt idx="1">
                  <c:v>0</c:v>
                </c:pt>
                <c:pt idx="2">
                  <c:v>0</c:v>
                </c:pt>
              </c:numCache>
            </c:numRef>
          </c:val>
          <c:extLst>
            <c:ext xmlns:c16="http://schemas.microsoft.com/office/drawing/2014/chart" uri="{C3380CC4-5D6E-409C-BE32-E72D297353CC}">
              <c16:uniqueId val="{00000000-592E-45CB-9602-C84E99E9AC06}"/>
            </c:ext>
          </c:extLst>
        </c:ser>
        <c:dLbls>
          <c:dLblPos val="outEnd"/>
          <c:showLegendKey val="0"/>
          <c:showVal val="1"/>
          <c:showCatName val="0"/>
          <c:showSerName val="0"/>
          <c:showPercent val="0"/>
          <c:showBubbleSize val="0"/>
        </c:dLbls>
        <c:gapWidth val="219"/>
        <c:overlap val="-27"/>
        <c:axId val="669429888"/>
        <c:axId val="669428136"/>
      </c:barChart>
      <c:catAx>
        <c:axId val="66942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9428136"/>
        <c:crosses val="autoZero"/>
        <c:auto val="1"/>
        <c:lblAlgn val="ctr"/>
        <c:lblOffset val="100"/>
        <c:noMultiLvlLbl val="0"/>
      </c:catAx>
      <c:valAx>
        <c:axId val="669428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9429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7.   Cree que la Mesa Pública le dio más claridad sobre la gestión del programa o servicio presentado.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'[10]enecuesta de Evaluacion'!$B$23:$B$24</c:f>
              <c:strCache>
                <c:ptCount val="2"/>
                <c:pt idx="0">
                  <c:v>Si  </c:v>
                </c:pt>
                <c:pt idx="1">
                  <c:v>No</c:v>
                </c:pt>
              </c:strCache>
            </c:strRef>
          </c:cat>
          <c:val>
            <c:numRef>
              <c:f>'[10]enecuesta de Evaluacion'!$C$23:$C$24</c:f>
              <c:numCache>
                <c:formatCode>General</c:formatCode>
                <c:ptCount val="2"/>
                <c:pt idx="0">
                  <c:v>1</c:v>
                </c:pt>
                <c:pt idx="1">
                  <c:v>0</c:v>
                </c:pt>
              </c:numCache>
            </c:numRef>
          </c:val>
          <c:extLst>
            <c:ext xmlns:c16="http://schemas.microsoft.com/office/drawing/2014/chart" uri="{C3380CC4-5D6E-409C-BE32-E72D297353CC}">
              <c16:uniqueId val="{00000000-01A7-4AD0-8E51-F323BFB06A3F}"/>
            </c:ext>
          </c:extLst>
        </c:ser>
        <c:dLbls>
          <c:dLblPos val="outEnd"/>
          <c:showLegendKey val="0"/>
          <c:showVal val="1"/>
          <c:showCatName val="0"/>
          <c:showSerName val="0"/>
          <c:showPercent val="0"/>
          <c:showBubbleSize val="0"/>
        </c:dLbls>
        <c:gapWidth val="219"/>
        <c:overlap val="-27"/>
        <c:axId val="674863296"/>
        <c:axId val="674862120"/>
      </c:barChart>
      <c:catAx>
        <c:axId val="674863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74862120"/>
        <c:crosses val="autoZero"/>
        <c:auto val="1"/>
        <c:lblAlgn val="ctr"/>
        <c:lblOffset val="100"/>
        <c:noMultiLvlLbl val="0"/>
      </c:catAx>
      <c:valAx>
        <c:axId val="6748621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74863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8.   Considera que en el desarrollo de la Mesa Pública se abrieron espacios de dialogo que facilitaron reflexiones y discusiones en torno a los temas tratados?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'[10]enecuesta de Evaluacion'!$B$25:$B$26</c:f>
              <c:strCache>
                <c:ptCount val="2"/>
                <c:pt idx="0">
                  <c:v>Si</c:v>
                </c:pt>
                <c:pt idx="1">
                  <c:v>No</c:v>
                </c:pt>
              </c:strCache>
            </c:strRef>
          </c:cat>
          <c:val>
            <c:numRef>
              <c:f>'[10]enecuesta de Evaluacion'!$C$25:$C$26</c:f>
              <c:numCache>
                <c:formatCode>General</c:formatCode>
                <c:ptCount val="2"/>
                <c:pt idx="0">
                  <c:v>0.9</c:v>
                </c:pt>
                <c:pt idx="1">
                  <c:v>0.1</c:v>
                </c:pt>
              </c:numCache>
            </c:numRef>
          </c:val>
          <c:extLst>
            <c:ext xmlns:c16="http://schemas.microsoft.com/office/drawing/2014/chart" uri="{C3380CC4-5D6E-409C-BE32-E72D297353CC}">
              <c16:uniqueId val="{00000000-A9A7-4356-B335-BFE330A42CE8}"/>
            </c:ext>
          </c:extLst>
        </c:ser>
        <c:dLbls>
          <c:dLblPos val="outEnd"/>
          <c:showLegendKey val="0"/>
          <c:showVal val="1"/>
          <c:showCatName val="0"/>
          <c:showSerName val="0"/>
          <c:showPercent val="0"/>
          <c:showBubbleSize val="0"/>
        </c:dLbls>
        <c:gapWidth val="219"/>
        <c:overlap val="-27"/>
        <c:axId val="534893120"/>
        <c:axId val="534900176"/>
      </c:barChart>
      <c:catAx>
        <c:axId val="53489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4900176"/>
        <c:crosses val="autoZero"/>
        <c:auto val="1"/>
        <c:lblAlgn val="ctr"/>
        <c:lblOffset val="100"/>
        <c:noMultiLvlLbl val="0"/>
      </c:catAx>
      <c:valAx>
        <c:axId val="534900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489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9.   ¿La información que brindó el Centro Zonal, frente gestión, fue clara, suficiente, oportuna y fácil de entender?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'[10]enecuesta de Evaluacion'!$B$27:$B$28</c:f>
              <c:strCache>
                <c:ptCount val="2"/>
                <c:pt idx="0">
                  <c:v>Si</c:v>
                </c:pt>
                <c:pt idx="1">
                  <c:v>No</c:v>
                </c:pt>
              </c:strCache>
            </c:strRef>
          </c:cat>
          <c:val>
            <c:numRef>
              <c:f>'[10]enecuesta de Evaluacion'!$C$27:$C$28</c:f>
              <c:numCache>
                <c:formatCode>General</c:formatCode>
                <c:ptCount val="2"/>
                <c:pt idx="0">
                  <c:v>1</c:v>
                </c:pt>
                <c:pt idx="1">
                  <c:v>0</c:v>
                </c:pt>
              </c:numCache>
            </c:numRef>
          </c:val>
          <c:extLst>
            <c:ext xmlns:c16="http://schemas.microsoft.com/office/drawing/2014/chart" uri="{C3380CC4-5D6E-409C-BE32-E72D297353CC}">
              <c16:uniqueId val="{00000000-A8B0-4E93-8B42-3BB1C3443BCA}"/>
            </c:ext>
          </c:extLst>
        </c:ser>
        <c:dLbls>
          <c:dLblPos val="outEnd"/>
          <c:showLegendKey val="0"/>
          <c:showVal val="1"/>
          <c:showCatName val="0"/>
          <c:showSerName val="0"/>
          <c:showPercent val="0"/>
          <c:showBubbleSize val="0"/>
        </c:dLbls>
        <c:gapWidth val="219"/>
        <c:overlap val="-27"/>
        <c:axId val="661847352"/>
        <c:axId val="661846176"/>
      </c:barChart>
      <c:catAx>
        <c:axId val="661847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1846176"/>
        <c:crosses val="autoZero"/>
        <c:auto val="1"/>
        <c:lblAlgn val="ctr"/>
        <c:lblOffset val="100"/>
        <c:noMultiLvlLbl val="0"/>
      </c:catAx>
      <c:valAx>
        <c:axId val="661846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1847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10. ¿Se siente satisfecho con los compromisos adquiridos en esta Mesa Pública, para mejorar y cualificar los servicios y programas brindados?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'[10]enecuesta de Evaluacion'!$B$29:$B$30</c:f>
              <c:strCache>
                <c:ptCount val="2"/>
                <c:pt idx="0">
                  <c:v>Si</c:v>
                </c:pt>
                <c:pt idx="1">
                  <c:v>No</c:v>
                </c:pt>
              </c:strCache>
            </c:strRef>
          </c:cat>
          <c:val>
            <c:numRef>
              <c:f>'[10]enecuesta de Evaluacion'!$C$29:$C$30</c:f>
              <c:numCache>
                <c:formatCode>General</c:formatCode>
                <c:ptCount val="2"/>
                <c:pt idx="0">
                  <c:v>1</c:v>
                </c:pt>
                <c:pt idx="1">
                  <c:v>0</c:v>
                </c:pt>
              </c:numCache>
            </c:numRef>
          </c:val>
          <c:extLst>
            <c:ext xmlns:c16="http://schemas.microsoft.com/office/drawing/2014/chart" uri="{C3380CC4-5D6E-409C-BE32-E72D297353CC}">
              <c16:uniqueId val="{00000000-38A6-4C5B-A567-B59BD095422F}"/>
            </c:ext>
          </c:extLst>
        </c:ser>
        <c:dLbls>
          <c:dLblPos val="outEnd"/>
          <c:showLegendKey val="0"/>
          <c:showVal val="1"/>
          <c:showCatName val="0"/>
          <c:showSerName val="0"/>
          <c:showPercent val="0"/>
          <c:showBubbleSize val="0"/>
        </c:dLbls>
        <c:gapWidth val="219"/>
        <c:overlap val="-27"/>
        <c:axId val="660141664"/>
        <c:axId val="660142840"/>
      </c:barChart>
      <c:catAx>
        <c:axId val="66014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0142840"/>
        <c:crosses val="autoZero"/>
        <c:auto val="1"/>
        <c:lblAlgn val="ctr"/>
        <c:lblOffset val="100"/>
        <c:noMultiLvlLbl val="0"/>
      </c:catAx>
      <c:valAx>
        <c:axId val="660142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0141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solidFill>
                  <a:sysClr val="windowText" lastClr="000000"/>
                </a:solidFill>
              </a:rPr>
              <a:t>2. </a:t>
            </a:r>
            <a:r>
              <a:rPr lang="es-CO" b="1">
                <a:solidFill>
                  <a:srgbClr val="FF0000"/>
                </a:solidFill>
              </a:rPr>
              <a:t>La difusion de la Mesa Publica fue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B1D2-439A-AF2F-3D59CEFB8C87}"/>
              </c:ext>
            </c:extLst>
          </c:dPt>
          <c:dPt>
            <c:idx val="1"/>
            <c:bubble3D val="0"/>
            <c:spPr>
              <a:solidFill>
                <a:schemeClr val="accent2"/>
              </a:solidFill>
              <a:ln>
                <a:noFill/>
              </a:ln>
              <a:effectLst/>
            </c:spPr>
            <c:extLst>
              <c:ext xmlns:c16="http://schemas.microsoft.com/office/drawing/2014/chart" uri="{C3380CC4-5D6E-409C-BE32-E72D297353CC}">
                <c16:uniqueId val="{00000003-B1D2-439A-AF2F-3D59CEFB8C87}"/>
              </c:ext>
            </c:extLst>
          </c:dPt>
          <c:dPt>
            <c:idx val="2"/>
            <c:bubble3D val="0"/>
            <c:spPr>
              <a:solidFill>
                <a:schemeClr val="accent3"/>
              </a:solidFill>
              <a:ln>
                <a:noFill/>
              </a:ln>
              <a:effectLst/>
            </c:spPr>
            <c:extLst>
              <c:ext xmlns:c16="http://schemas.microsoft.com/office/drawing/2014/chart" uri="{C3380CC4-5D6E-409C-BE32-E72D297353CC}">
                <c16:uniqueId val="{00000005-B1D2-439A-AF2F-3D59CEFB8C8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[11]Tabulacion!$B$5:$B$7</c:f>
              <c:strCache>
                <c:ptCount val="3"/>
                <c:pt idx="0">
                  <c:v>Buena</c:v>
                </c:pt>
                <c:pt idx="1">
                  <c:v>Adecuada</c:v>
                </c:pt>
                <c:pt idx="2">
                  <c:v>Inadecuada</c:v>
                </c:pt>
              </c:strCache>
            </c:strRef>
          </c:cat>
          <c:val>
            <c:numRef>
              <c:f>[11]Tabulacion!$C$5:$C$7</c:f>
              <c:numCache>
                <c:formatCode>General</c:formatCode>
                <c:ptCount val="3"/>
                <c:pt idx="0">
                  <c:v>99</c:v>
                </c:pt>
                <c:pt idx="1">
                  <c:v>29</c:v>
                </c:pt>
                <c:pt idx="2">
                  <c:v>0</c:v>
                </c:pt>
              </c:numCache>
            </c:numRef>
          </c:val>
          <c:extLst>
            <c:ext xmlns:c16="http://schemas.microsoft.com/office/drawing/2014/chart" uri="{C3380CC4-5D6E-409C-BE32-E72D297353CC}">
              <c16:uniqueId val="{00000006-B1D2-439A-AF2F-3D59CEFB8C8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solidFill>
                  <a:sysClr val="windowText" lastClr="000000"/>
                </a:solidFill>
              </a:rPr>
              <a:t>3. </a:t>
            </a:r>
            <a:r>
              <a:rPr lang="es-CO" b="1">
                <a:solidFill>
                  <a:srgbClr val="FF0000"/>
                </a:solidFill>
              </a:rPr>
              <a:t>Como se entero de la Mesa Publica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631-4BF5-ABD5-8A837EFE056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631-4BF5-ABD5-8A837EFE056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631-4BF5-ABD5-8A837EFE056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631-4BF5-ABD5-8A837EFE056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631-4BF5-ABD5-8A837EFE056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631-4BF5-ABD5-8A837EFE056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631-4BF5-ABD5-8A837EFE056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[11]Tabulacion!$B$8:$B$14</c:f>
              <c:strCache>
                <c:ptCount val="7"/>
                <c:pt idx="0">
                  <c:v>Aviso Publico</c:v>
                </c:pt>
                <c:pt idx="1">
                  <c:v>Prensa, Radio</c:v>
                </c:pt>
                <c:pt idx="2">
                  <c:v>Comunidad</c:v>
                </c:pt>
                <c:pt idx="3">
                  <c:v>Boletin</c:v>
                </c:pt>
                <c:pt idx="4">
                  <c:v>Pagina web</c:v>
                </c:pt>
                <c:pt idx="5">
                  <c:v>Invitacion directa</c:v>
                </c:pt>
              </c:strCache>
            </c:strRef>
          </c:cat>
          <c:val>
            <c:numRef>
              <c:f>[11]Tabulacion!$C$8:$C$14</c:f>
              <c:numCache>
                <c:formatCode>General</c:formatCode>
                <c:ptCount val="7"/>
                <c:pt idx="0">
                  <c:v>28</c:v>
                </c:pt>
                <c:pt idx="1">
                  <c:v>0</c:v>
                </c:pt>
                <c:pt idx="2">
                  <c:v>5</c:v>
                </c:pt>
                <c:pt idx="3">
                  <c:v>2</c:v>
                </c:pt>
                <c:pt idx="4">
                  <c:v>1</c:v>
                </c:pt>
                <c:pt idx="5">
                  <c:v>98</c:v>
                </c:pt>
              </c:numCache>
            </c:numRef>
          </c:val>
          <c:extLst>
            <c:ext xmlns:c16="http://schemas.microsoft.com/office/drawing/2014/chart" uri="{C3380CC4-5D6E-409C-BE32-E72D297353CC}">
              <c16:uniqueId val="{0000000E-E631-4BF5-ABD5-8A837EFE0561}"/>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2"/>
            </a:solidFill>
            <a:ln>
              <a:noFill/>
            </a:ln>
            <a:effectLst/>
          </c:spPr>
          <c:invertIfNegative val="0"/>
          <c:cat>
            <c:strRef>
              <c:f>'[4]CONSOLIDADO TOTAL'!$D$18:$D$19</c:f>
              <c:strCache>
                <c:ptCount val="2"/>
                <c:pt idx="0">
                  <c:v>Clara</c:v>
                </c:pt>
                <c:pt idx="1">
                  <c:v>Confusa</c:v>
                </c:pt>
              </c:strCache>
            </c:strRef>
          </c:cat>
          <c:val>
            <c:numRef>
              <c:f>'[4]CONSOLIDADO TOTAL'!$F$18:$F$19</c:f>
              <c:numCache>
                <c:formatCode>General</c:formatCode>
                <c:ptCount val="2"/>
                <c:pt idx="0">
                  <c:v>60</c:v>
                </c:pt>
                <c:pt idx="1">
                  <c:v>7</c:v>
                </c:pt>
              </c:numCache>
            </c:numRef>
          </c:val>
          <c:extLst>
            <c:ext xmlns:c16="http://schemas.microsoft.com/office/drawing/2014/chart" uri="{C3380CC4-5D6E-409C-BE32-E72D297353CC}">
              <c16:uniqueId val="{00000000-439F-4C37-B1FA-F2BAEB1F0C2A}"/>
            </c:ext>
          </c:extLst>
        </c:ser>
        <c:dLbls>
          <c:showLegendKey val="0"/>
          <c:showVal val="0"/>
          <c:showCatName val="0"/>
          <c:showSerName val="0"/>
          <c:showPercent val="0"/>
          <c:showBubbleSize val="0"/>
        </c:dLbls>
        <c:gapWidth val="219"/>
        <c:overlap val="-27"/>
        <c:axId val="223894256"/>
        <c:axId val="223891512"/>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'[4]CONSOLIDADO TOTAL'!$D$18:$D$19</c15:sqref>
                        </c15:formulaRef>
                      </c:ext>
                    </c:extLst>
                    <c:strCache>
                      <c:ptCount val="2"/>
                      <c:pt idx="0">
                        <c:v>Clara</c:v>
                      </c:pt>
                      <c:pt idx="1">
                        <c:v>Confusa</c:v>
                      </c:pt>
                    </c:strCache>
                  </c:strRef>
                </c:cat>
                <c:val>
                  <c:numRef>
                    <c:extLst>
                      <c:ext uri="{02D57815-91ED-43cb-92C2-25804820EDAC}">
                        <c15:formulaRef>
                          <c15:sqref>'[4]CONSOLIDADO TOTAL'!$E$18:$E$19</c15:sqref>
                        </c15:formulaRef>
                      </c:ext>
                    </c:extLst>
                    <c:numCache>
                      <c:formatCode>General</c:formatCode>
                      <c:ptCount val="2"/>
                    </c:numCache>
                  </c:numRef>
                </c:val>
                <c:extLst>
                  <c:ext xmlns:c16="http://schemas.microsoft.com/office/drawing/2014/chart" uri="{C3380CC4-5D6E-409C-BE32-E72D297353CC}">
                    <c16:uniqueId val="{00000001-439F-4C37-B1FA-F2BAEB1F0C2A}"/>
                  </c:ext>
                </c:extLst>
              </c15:ser>
            </c15:filteredBarSeries>
          </c:ext>
        </c:extLst>
      </c:barChart>
      <c:catAx>
        <c:axId val="223894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91512"/>
        <c:crosses val="autoZero"/>
        <c:auto val="1"/>
        <c:lblAlgn val="ctr"/>
        <c:lblOffset val="100"/>
        <c:noMultiLvlLbl val="0"/>
      </c:catAx>
      <c:valAx>
        <c:axId val="223891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94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000" b="1">
                <a:solidFill>
                  <a:sysClr val="windowText" lastClr="000000"/>
                </a:solidFill>
              </a:rPr>
              <a:t>4</a:t>
            </a:r>
            <a:r>
              <a:rPr lang="es-CO" sz="1000" b="1">
                <a:solidFill>
                  <a:srgbClr val="FF0000"/>
                </a:solidFill>
              </a:rPr>
              <a:t>. La explicacion inicial sobre el procedimiento de participacion, transparencia institucional y ley anticorrupcion en la Mesa Publica fue</a:t>
            </a:r>
          </a:p>
        </c:rich>
      </c:tx>
      <c:layout>
        <c:manualLayout>
          <c:xMode val="edge"/>
          <c:yMode val="edge"/>
          <c:x val="0.16764705882352937"/>
          <c:y val="2.259887005649717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8D74-4164-8E51-DCCF69605514}"/>
              </c:ext>
            </c:extLst>
          </c:dPt>
          <c:dPt>
            <c:idx val="1"/>
            <c:bubble3D val="0"/>
            <c:spPr>
              <a:solidFill>
                <a:schemeClr val="accent2"/>
              </a:solidFill>
              <a:ln>
                <a:noFill/>
              </a:ln>
              <a:effectLst/>
            </c:spPr>
            <c:extLst>
              <c:ext xmlns:c16="http://schemas.microsoft.com/office/drawing/2014/chart" uri="{C3380CC4-5D6E-409C-BE32-E72D297353CC}">
                <c16:uniqueId val="{00000003-8D74-4164-8E51-DCCF696055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[11]Tabulacion!$B$15:$B$16</c:f>
              <c:strCache>
                <c:ptCount val="2"/>
                <c:pt idx="0">
                  <c:v>Clara</c:v>
                </c:pt>
                <c:pt idx="1">
                  <c:v>Confusa</c:v>
                </c:pt>
              </c:strCache>
            </c:strRef>
          </c:cat>
          <c:val>
            <c:numRef>
              <c:f>[11]Tabulacion!$C$15:$C$16</c:f>
              <c:numCache>
                <c:formatCode>General</c:formatCode>
                <c:ptCount val="2"/>
                <c:pt idx="0">
                  <c:v>127</c:v>
                </c:pt>
                <c:pt idx="1">
                  <c:v>0</c:v>
                </c:pt>
              </c:numCache>
            </c:numRef>
          </c:val>
          <c:extLst>
            <c:ext xmlns:c16="http://schemas.microsoft.com/office/drawing/2014/chart" uri="{C3380CC4-5D6E-409C-BE32-E72D297353CC}">
              <c16:uniqueId val="{00000004-8D74-4164-8E51-DCCF6960551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solidFill>
                  <a:sysClr val="windowText" lastClr="000000"/>
                </a:solidFill>
              </a:rPr>
              <a:t>5. </a:t>
            </a:r>
            <a:r>
              <a:rPr lang="es-CO" b="1">
                <a:solidFill>
                  <a:srgbClr val="FF0000"/>
                </a:solidFill>
              </a:rPr>
              <a:t>La oportunidad de los asistentes inscritos para opinar durante la Mesa Publica fue</a:t>
            </a:r>
          </a:p>
        </c:rich>
      </c:tx>
      <c:layout>
        <c:manualLayout>
          <c:xMode val="edge"/>
          <c:yMode val="edge"/>
          <c:x val="0.12801874291776685"/>
          <c:y val="4.43213167502586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E0A-422A-B637-D42E2322B71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E0A-422A-B637-D42E2322B71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[11]Tabulacion!$B$17:$B$18</c:f>
              <c:strCache>
                <c:ptCount val="2"/>
                <c:pt idx="0">
                  <c:v>Igual</c:v>
                </c:pt>
                <c:pt idx="1">
                  <c:v>Desigual</c:v>
                </c:pt>
              </c:strCache>
            </c:strRef>
          </c:cat>
          <c:val>
            <c:numRef>
              <c:f>[11]Tabulacion!$C$17:$C$18</c:f>
              <c:numCache>
                <c:formatCode>General</c:formatCode>
                <c:ptCount val="2"/>
                <c:pt idx="0">
                  <c:v>126</c:v>
                </c:pt>
                <c:pt idx="1">
                  <c:v>2</c:v>
                </c:pt>
              </c:numCache>
            </c:numRef>
          </c:val>
          <c:extLst>
            <c:ext xmlns:c16="http://schemas.microsoft.com/office/drawing/2014/chart" uri="{C3380CC4-5D6E-409C-BE32-E72D297353CC}">
              <c16:uniqueId val="{00000004-7E0A-422A-B637-D42E2322B71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050" b="1">
                <a:solidFill>
                  <a:sysClr val="windowText" lastClr="000000"/>
                </a:solidFill>
              </a:rPr>
              <a:t>6</a:t>
            </a:r>
            <a:r>
              <a:rPr lang="es-CO" sz="1050" b="1">
                <a:solidFill>
                  <a:srgbClr val="FF0000"/>
                </a:solidFill>
              </a:rPr>
              <a:t>. Considera que su participacion, en la Mesa Publica organizada por la regional del ICBF fue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2978-4261-9AF4-6014F996F1E2}"/>
              </c:ext>
            </c:extLst>
          </c:dPt>
          <c:dPt>
            <c:idx val="1"/>
            <c:bubble3D val="0"/>
            <c:spPr>
              <a:solidFill>
                <a:schemeClr val="accent2"/>
              </a:solidFill>
              <a:ln>
                <a:noFill/>
              </a:ln>
              <a:effectLst/>
            </c:spPr>
            <c:extLst>
              <c:ext xmlns:c16="http://schemas.microsoft.com/office/drawing/2014/chart" uri="{C3380CC4-5D6E-409C-BE32-E72D297353CC}">
                <c16:uniqueId val="{00000003-2978-4261-9AF4-6014F996F1E2}"/>
              </c:ext>
            </c:extLst>
          </c:dPt>
          <c:dPt>
            <c:idx val="2"/>
            <c:bubble3D val="0"/>
            <c:spPr>
              <a:solidFill>
                <a:schemeClr val="accent3"/>
              </a:solidFill>
              <a:ln>
                <a:noFill/>
              </a:ln>
              <a:effectLst/>
            </c:spPr>
            <c:extLst>
              <c:ext xmlns:c16="http://schemas.microsoft.com/office/drawing/2014/chart" uri="{C3380CC4-5D6E-409C-BE32-E72D297353CC}">
                <c16:uniqueId val="{00000005-2978-4261-9AF4-6014F996F1E2}"/>
              </c:ext>
            </c:extLst>
          </c:dPt>
          <c:dLbls>
            <c:dLbl>
              <c:idx val="1"/>
              <c:delete val="1"/>
              <c:extLst>
                <c:ext xmlns:c15="http://schemas.microsoft.com/office/drawing/2012/chart" uri="{CE6537A1-D6FC-4f65-9D91-7224C49458BB}"/>
                <c:ext xmlns:c16="http://schemas.microsoft.com/office/drawing/2014/chart" uri="{C3380CC4-5D6E-409C-BE32-E72D297353CC}">
                  <c16:uniqueId val="{00000003-2978-4261-9AF4-6014F996F1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[11]Tabulacion!$B$19:$B$21</c:f>
              <c:strCache>
                <c:ptCount val="3"/>
                <c:pt idx="0">
                  <c:v>Tenida en cuenta</c:v>
                </c:pt>
                <c:pt idx="1">
                  <c:v>No se tuvo en cuenta</c:v>
                </c:pt>
                <c:pt idx="2">
                  <c:v>Paso desapercibida</c:v>
                </c:pt>
              </c:strCache>
            </c:strRef>
          </c:cat>
          <c:val>
            <c:numRef>
              <c:f>[11]Tabulacion!$C$19:$C$21</c:f>
              <c:numCache>
                <c:formatCode>General</c:formatCode>
                <c:ptCount val="3"/>
                <c:pt idx="0">
                  <c:v>125</c:v>
                </c:pt>
                <c:pt idx="1">
                  <c:v>0</c:v>
                </c:pt>
                <c:pt idx="2">
                  <c:v>3</c:v>
                </c:pt>
              </c:numCache>
            </c:numRef>
          </c:val>
          <c:extLst>
            <c:ext xmlns:c16="http://schemas.microsoft.com/office/drawing/2014/chart" uri="{C3380CC4-5D6E-409C-BE32-E72D297353CC}">
              <c16:uniqueId val="{00000006-2978-4261-9AF4-6014F996F1E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1. </a:t>
            </a:r>
            <a:r>
              <a:rPr lang="en-US" b="1">
                <a:solidFill>
                  <a:srgbClr val="FF0000"/>
                </a:solidFill>
              </a:rPr>
              <a:t>Cree usted que la mesa publica realizada</a:t>
            </a:r>
            <a:r>
              <a:rPr lang="en-US" b="1" baseline="0">
                <a:solidFill>
                  <a:srgbClr val="FF0000"/>
                </a:solidFill>
              </a:rPr>
              <a:t> por el ICBF fue</a:t>
            </a:r>
            <a:endParaRPr lang="en-US" b="1">
              <a:solidFill>
                <a:srgbClr val="FF0000"/>
              </a:solidFill>
            </a:endParaRPr>
          </a:p>
        </c:rich>
      </c:tx>
      <c:layout>
        <c:manualLayout>
          <c:xMode val="edge"/>
          <c:yMode val="edge"/>
          <c:x val="3.0247489713436923E-2"/>
          <c:y val="3.8790055921842974E-2"/>
        </c:manualLayout>
      </c:layout>
      <c:overlay val="0"/>
      <c:spPr>
        <a:noFill/>
        <a:ln>
          <a:noFill/>
        </a:ln>
        <a:effectLst/>
      </c:sp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96DE-479D-9142-92ABA6F07071}"/>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96DE-479D-9142-92ABA6F07071}"/>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96DE-479D-9142-92ABA6F0707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[11]Tabulacion!$B$2:$B$4</c:f>
              <c:strCache>
                <c:ptCount val="3"/>
                <c:pt idx="0">
                  <c:v>Bien Organizada</c:v>
                </c:pt>
                <c:pt idx="1">
                  <c:v>Regularmenet Organizada</c:v>
                </c:pt>
                <c:pt idx="2">
                  <c:v>Mal Organizada</c:v>
                </c:pt>
              </c:strCache>
            </c:strRef>
          </c:cat>
          <c:val>
            <c:numRef>
              <c:f>[11]Tabulacion!$C$2:$C$4</c:f>
              <c:numCache>
                <c:formatCode>General</c:formatCode>
                <c:ptCount val="3"/>
                <c:pt idx="0">
                  <c:v>119</c:v>
                </c:pt>
                <c:pt idx="1">
                  <c:v>9</c:v>
                </c:pt>
                <c:pt idx="2">
                  <c:v>0</c:v>
                </c:pt>
              </c:numCache>
            </c:numRef>
          </c:val>
          <c:extLst>
            <c:ext xmlns:c16="http://schemas.microsoft.com/office/drawing/2014/chart" uri="{C3380CC4-5D6E-409C-BE32-E72D297353CC}">
              <c16:uniqueId val="{00000006-96DE-479D-9142-92ABA6F07071}"/>
            </c:ext>
          </c:extLst>
        </c:ser>
        <c:dLbls>
          <c:showLegendKey val="0"/>
          <c:showVal val="0"/>
          <c:showCatName val="0"/>
          <c:showSerName val="0"/>
          <c:showPercent val="0"/>
          <c:showBubbleSize val="0"/>
          <c:showLeaderLines val="1"/>
        </c:dLbls>
      </c:pie3DChart>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a:pPr>
      <a:endParaRPr lang="es-CO"/>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r>
              <a:rPr lang="es-CO" b="1">
                <a:solidFill>
                  <a:sysClr val="windowText" lastClr="000000"/>
                </a:solidFill>
              </a:rPr>
              <a:t>7. </a:t>
            </a:r>
            <a:r>
              <a:rPr lang="es-CO" sz="1200" b="1">
                <a:solidFill>
                  <a:srgbClr val="FF0000"/>
                </a:solidFill>
              </a:rPr>
              <a:t>Cree que la Mesa Publica le dio mas claridad sobre la gestion que brinda el ICBF en beneficio de la Niñez y la Familia fue</a:t>
            </a:r>
          </a:p>
        </c:rich>
      </c:tx>
      <c:layout>
        <c:manualLayout>
          <c:xMode val="edge"/>
          <c:yMode val="edge"/>
          <c:x val="0.11484016586378792"/>
          <c:y val="1.8691579615090825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6420901932712954E-2"/>
          <c:y val="0.33592156510454579"/>
          <c:w val="0.91975009104723138"/>
          <c:h val="0.65771212072834873"/>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0B71-4985-B2A8-F416A52481D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0B71-4985-B2A8-F416A52481D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[11]Tabulacion!$B$22:$B$23</c:f>
              <c:strCache>
                <c:ptCount val="2"/>
                <c:pt idx="0">
                  <c:v>Si</c:v>
                </c:pt>
                <c:pt idx="1">
                  <c:v>No  </c:v>
                </c:pt>
              </c:strCache>
            </c:strRef>
          </c:cat>
          <c:val>
            <c:numRef>
              <c:f>[11]Tabulacion!$C$22:$C$23</c:f>
              <c:numCache>
                <c:formatCode>General</c:formatCode>
                <c:ptCount val="2"/>
                <c:pt idx="0">
                  <c:v>126</c:v>
                </c:pt>
                <c:pt idx="1">
                  <c:v>2</c:v>
                </c:pt>
              </c:numCache>
            </c:numRef>
          </c:val>
          <c:extLst>
            <c:ext xmlns:c16="http://schemas.microsoft.com/office/drawing/2014/chart" uri="{C3380CC4-5D6E-409C-BE32-E72D297353CC}">
              <c16:uniqueId val="{00000004-0B71-4985-B2A8-F416A52481D3}"/>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000" b="1">
                <a:solidFill>
                  <a:sysClr val="windowText" lastClr="000000"/>
                </a:solidFill>
              </a:rPr>
              <a:t>8.</a:t>
            </a:r>
            <a:r>
              <a:rPr lang="es-CO" sz="1000"/>
              <a:t> </a:t>
            </a:r>
            <a:r>
              <a:rPr lang="es-CO" sz="1000" b="1">
                <a:solidFill>
                  <a:srgbClr val="FF0000"/>
                </a:solidFill>
              </a:rPr>
              <a:t>Considera que en el desarrollo de la Mesa Publica se abrieron espacios de dialogo que facilitaron reflexiones y discusiones en torno a los temas tratados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2072-4949-9468-D664821FC3AA}"/>
              </c:ext>
            </c:extLst>
          </c:dPt>
          <c:dPt>
            <c:idx val="1"/>
            <c:bubble3D val="0"/>
            <c:spPr>
              <a:solidFill>
                <a:schemeClr val="accent2"/>
              </a:solidFill>
              <a:ln>
                <a:noFill/>
              </a:ln>
              <a:effectLst/>
            </c:spPr>
            <c:extLst>
              <c:ext xmlns:c16="http://schemas.microsoft.com/office/drawing/2014/chart" uri="{C3380CC4-5D6E-409C-BE32-E72D297353CC}">
                <c16:uniqueId val="{00000003-2072-4949-9468-D664821FC3A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[11]Tabulacion!$B$24:$B$25</c:f>
              <c:strCache>
                <c:ptCount val="2"/>
                <c:pt idx="0">
                  <c:v>Si</c:v>
                </c:pt>
                <c:pt idx="1">
                  <c:v>No</c:v>
                </c:pt>
              </c:strCache>
            </c:strRef>
          </c:cat>
          <c:val>
            <c:numRef>
              <c:f>[11]Tabulacion!$C$24:$C$25</c:f>
              <c:numCache>
                <c:formatCode>General</c:formatCode>
                <c:ptCount val="2"/>
                <c:pt idx="0">
                  <c:v>128</c:v>
                </c:pt>
                <c:pt idx="1">
                  <c:v>0</c:v>
                </c:pt>
              </c:numCache>
            </c:numRef>
          </c:val>
          <c:extLst>
            <c:ext xmlns:c16="http://schemas.microsoft.com/office/drawing/2014/chart" uri="{C3380CC4-5D6E-409C-BE32-E72D297353CC}">
              <c16:uniqueId val="{00000004-2072-4949-9468-D664821FC3A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000" b="1">
                <a:solidFill>
                  <a:sysClr val="windowText" lastClr="000000"/>
                </a:solidFill>
              </a:rPr>
              <a:t>8.</a:t>
            </a:r>
            <a:r>
              <a:rPr lang="es-CO" sz="1000"/>
              <a:t> </a:t>
            </a:r>
            <a:r>
              <a:rPr lang="es-CO" sz="1000" b="1">
                <a:solidFill>
                  <a:srgbClr val="FF0000"/>
                </a:solidFill>
              </a:rPr>
              <a:t>Considera que en el desarrollo de la Mesa Publica se abrieron espacios de dialogo que facilitaron reflexiones y discusiones en torno a los temas tratados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643C-48EB-A1F9-51089316DCF1}"/>
              </c:ext>
            </c:extLst>
          </c:dPt>
          <c:dPt>
            <c:idx val="1"/>
            <c:bubble3D val="0"/>
            <c:spPr>
              <a:solidFill>
                <a:schemeClr val="accent2"/>
              </a:solidFill>
              <a:ln>
                <a:noFill/>
              </a:ln>
              <a:effectLst/>
            </c:spPr>
            <c:extLst>
              <c:ext xmlns:c16="http://schemas.microsoft.com/office/drawing/2014/chart" uri="{C3380CC4-5D6E-409C-BE32-E72D297353CC}">
                <c16:uniqueId val="{00000003-643C-48EB-A1F9-51089316DCF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[11]Tabulacion!$B$24:$B$25</c:f>
              <c:strCache>
                <c:ptCount val="2"/>
                <c:pt idx="0">
                  <c:v>Si</c:v>
                </c:pt>
                <c:pt idx="1">
                  <c:v>No</c:v>
                </c:pt>
              </c:strCache>
            </c:strRef>
          </c:cat>
          <c:val>
            <c:numRef>
              <c:f>[11]Tabulacion!$C$24:$C$25</c:f>
              <c:numCache>
                <c:formatCode>General</c:formatCode>
                <c:ptCount val="2"/>
                <c:pt idx="0">
                  <c:v>128</c:v>
                </c:pt>
                <c:pt idx="1">
                  <c:v>0</c:v>
                </c:pt>
              </c:numCache>
            </c:numRef>
          </c:val>
          <c:extLst>
            <c:ext xmlns:c16="http://schemas.microsoft.com/office/drawing/2014/chart" uri="{C3380CC4-5D6E-409C-BE32-E72D297353CC}">
              <c16:uniqueId val="{00000004-643C-48EB-A1F9-51089316DCF1}"/>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solidFill>
                  <a:sysClr val="windowText" lastClr="000000"/>
                </a:solidFill>
              </a:rPr>
              <a:t>10.</a:t>
            </a:r>
            <a:r>
              <a:rPr lang="es-CO"/>
              <a:t> </a:t>
            </a:r>
            <a:r>
              <a:rPr lang="es-CO" b="1">
                <a:solidFill>
                  <a:srgbClr val="FF0000"/>
                </a:solidFill>
              </a:rPr>
              <a:t>Se siente satisfecho con los compromisos adquiridos en la Mesa Publica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C3B0-4E06-96DE-A159918906A1}"/>
              </c:ext>
            </c:extLst>
          </c:dPt>
          <c:dPt>
            <c:idx val="1"/>
            <c:bubble3D val="0"/>
            <c:spPr>
              <a:solidFill>
                <a:schemeClr val="accent2"/>
              </a:solidFill>
              <a:ln>
                <a:noFill/>
              </a:ln>
              <a:effectLst/>
            </c:spPr>
            <c:extLst>
              <c:ext xmlns:c16="http://schemas.microsoft.com/office/drawing/2014/chart" uri="{C3380CC4-5D6E-409C-BE32-E72D297353CC}">
                <c16:uniqueId val="{00000003-C3B0-4E06-96DE-A159918906A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[11]Tabulacion!$B$28:$B$29</c:f>
              <c:strCache>
                <c:ptCount val="2"/>
                <c:pt idx="0">
                  <c:v>Si</c:v>
                </c:pt>
                <c:pt idx="1">
                  <c:v>No</c:v>
                </c:pt>
              </c:strCache>
            </c:strRef>
          </c:cat>
          <c:val>
            <c:numRef>
              <c:f>[11]Tabulacion!$C$28:$C$29</c:f>
              <c:numCache>
                <c:formatCode>General</c:formatCode>
                <c:ptCount val="2"/>
                <c:pt idx="0">
                  <c:v>128</c:v>
                </c:pt>
                <c:pt idx="1">
                  <c:v>0</c:v>
                </c:pt>
              </c:numCache>
            </c:numRef>
          </c:val>
          <c:extLst>
            <c:ext xmlns:c16="http://schemas.microsoft.com/office/drawing/2014/chart" uri="{C3380CC4-5D6E-409C-BE32-E72D297353CC}">
              <c16:uniqueId val="{00000004-C3B0-4E06-96DE-A159918906A1}"/>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Cree usted que la Mesas Públicas realizada por el ICBF fue: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tx>
            <c:strRef>
              <c:f>'[12]PRIMERA PEGUNTA '!$E$12</c:f>
              <c:strCache>
                <c:ptCount val="1"/>
                <c:pt idx="0">
                  <c:v>TOTALES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926-4E45-ABB6-680397BBB6B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926-4E45-ABB6-680397BBB6B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926-4E45-ABB6-680397BBB6B8}"/>
              </c:ext>
            </c:extLst>
          </c:dPt>
          <c:dLbls>
            <c:dLbl>
              <c:idx val="1"/>
              <c:tx>
                <c:rich>
                  <a:bodyPr/>
                  <a:lstStyle/>
                  <a:p>
                    <a:r>
                      <a:rPr lang="en-US"/>
                      <a:t>7</a:t>
                    </a:r>
                  </a:p>
                </c:rich>
              </c:tx>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926-4E45-ABB6-680397BBB6B8}"/>
                </c:ext>
              </c:extLst>
            </c:dLbl>
            <c:dLbl>
              <c:idx val="2"/>
              <c:layout>
                <c:manualLayout>
                  <c:x val="2.3070482498971565E-2"/>
                  <c:y val="0.26427711506121615"/>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t>4.11</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0"/>
              <c:showCatName val="0"/>
              <c:showSerName val="0"/>
              <c:showPercent val="1"/>
              <c:showBubbleSize val="0"/>
              <c:extLst>
                <c:ext xmlns:c15="http://schemas.microsoft.com/office/drawing/2012/chart" uri="{CE6537A1-D6FC-4f65-9D91-7224C49458BB}">
                  <c15:layout>
                    <c:manualLayout>
                      <c:w val="8.9709751348662908E-2"/>
                      <c:h val="0.12369277193644206"/>
                    </c:manualLayout>
                  </c15:layout>
                </c:ext>
                <c:ext xmlns:c16="http://schemas.microsoft.com/office/drawing/2014/chart" uri="{C3380CC4-5D6E-409C-BE32-E72D297353CC}">
                  <c16:uniqueId val="{00000005-0926-4E45-ABB6-680397BBB6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'[12]PRIMERA PEGUNTA '!$C$13:$D$15</c:f>
              <c:multiLvlStrCache>
                <c:ptCount val="3"/>
                <c:lvl>
                  <c:pt idx="0">
                    <c:v>Bien Organizada</c:v>
                  </c:pt>
                  <c:pt idx="1">
                    <c:v>Regularmente organizada</c:v>
                  </c:pt>
                  <c:pt idx="2">
                    <c:v>Mal organizada</c:v>
                  </c:pt>
                </c:lvl>
                <c:lvl>
                  <c:pt idx="0">
                    <c:v>1.   Cree usted que la Mesas Públicas realizada por el ICBF fue: </c:v>
                  </c:pt>
                </c:lvl>
              </c:multiLvlStrCache>
            </c:multiLvlStrRef>
          </c:cat>
          <c:val>
            <c:numRef>
              <c:f>'[12]PRIMERA PEGUNTA '!$E$13:$E$15</c:f>
              <c:numCache>
                <c:formatCode>General</c:formatCode>
                <c:ptCount val="3"/>
                <c:pt idx="0">
                  <c:v>163</c:v>
                </c:pt>
                <c:pt idx="1">
                  <c:v>7</c:v>
                </c:pt>
                <c:pt idx="2">
                  <c:v>0</c:v>
                </c:pt>
              </c:numCache>
            </c:numRef>
          </c:val>
          <c:extLst>
            <c:ext xmlns:c16="http://schemas.microsoft.com/office/drawing/2014/chart" uri="{C3380CC4-5D6E-409C-BE32-E72D297353CC}">
              <c16:uniqueId val="{00000006-0926-4E45-ABB6-680397BBB6B8}"/>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LA DIFUSION DE LAS MESAS PUBLICAS FUE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pieChart>
        <c:varyColors val="1"/>
        <c:ser>
          <c:idx val="0"/>
          <c:order val="0"/>
          <c:tx>
            <c:strRef>
              <c:f>'[12]PRIMERA PEGUNTA '!$E$28</c:f>
              <c:strCache>
                <c:ptCount val="1"/>
                <c:pt idx="0">
                  <c:v>TOTALES </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BD55-4717-90BC-4ABA7C05BAF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BD55-4717-90BC-4ABA7C05BAF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BD55-4717-90BC-4ABA7C05BAF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BD55-4717-90BC-4ABA7C05BAF7}"/>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multiLvlStrRef>
              <c:f>'[12]PRIMERA PEGUNTA '!$C$29:$D$32</c:f>
              <c:multiLvlStrCache>
                <c:ptCount val="4"/>
                <c:lvl>
                  <c:pt idx="0">
                    <c:v>Buena</c:v>
                  </c:pt>
                  <c:pt idx="1">
                    <c:v>Adecuada</c:v>
                  </c:pt>
                  <c:pt idx="2">
                    <c:v>Inadecuada</c:v>
                  </c:pt>
                </c:lvl>
                <c:lvl>
                  <c:pt idx="0">
                    <c:v>2.   La difusión de la Mesas Pública fue:</c:v>
                  </c:pt>
                </c:lvl>
              </c:multiLvlStrCache>
            </c:multiLvlStrRef>
          </c:cat>
          <c:val>
            <c:numRef>
              <c:f>'[12]PRIMERA PEGUNTA '!$E$29:$E$32</c:f>
              <c:numCache>
                <c:formatCode>General</c:formatCode>
                <c:ptCount val="4"/>
                <c:pt idx="0">
                  <c:v>148</c:v>
                </c:pt>
                <c:pt idx="1">
                  <c:v>22</c:v>
                </c:pt>
                <c:pt idx="2">
                  <c:v>0</c:v>
                </c:pt>
              </c:numCache>
            </c:numRef>
          </c:val>
          <c:extLst>
            <c:ext xmlns:c16="http://schemas.microsoft.com/office/drawing/2014/chart" uri="{C3380CC4-5D6E-409C-BE32-E72D297353CC}">
              <c16:uniqueId val="{00000008-BD55-4717-90BC-4ABA7C05BAF7}"/>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legendEntry>
        <c:idx val="2"/>
        <c:delete val="1"/>
      </c:legendEntry>
      <c:legendEntry>
        <c:idx val="3"/>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2"/>
            </a:solidFill>
            <a:ln>
              <a:noFill/>
            </a:ln>
            <a:effectLst/>
          </c:spPr>
          <c:invertIfNegative val="0"/>
          <c:cat>
            <c:strRef>
              <c:f>'[4]CONSOLIDADO TOTAL'!$D$20:$D$21</c:f>
              <c:strCache>
                <c:ptCount val="2"/>
                <c:pt idx="0">
                  <c:v>Igual </c:v>
                </c:pt>
                <c:pt idx="1">
                  <c:v>Desigual</c:v>
                </c:pt>
              </c:strCache>
            </c:strRef>
          </c:cat>
          <c:val>
            <c:numRef>
              <c:f>'[4]CONSOLIDADO TOTAL'!$F$20:$F$21</c:f>
              <c:numCache>
                <c:formatCode>General</c:formatCode>
                <c:ptCount val="2"/>
                <c:pt idx="0">
                  <c:v>38</c:v>
                </c:pt>
                <c:pt idx="1">
                  <c:v>29</c:v>
                </c:pt>
              </c:numCache>
            </c:numRef>
          </c:val>
          <c:extLst>
            <c:ext xmlns:c16="http://schemas.microsoft.com/office/drawing/2014/chart" uri="{C3380CC4-5D6E-409C-BE32-E72D297353CC}">
              <c16:uniqueId val="{00000000-18A1-44B4-A047-09E338EAE089}"/>
            </c:ext>
          </c:extLst>
        </c:ser>
        <c:dLbls>
          <c:showLegendKey val="0"/>
          <c:showVal val="0"/>
          <c:showCatName val="0"/>
          <c:showSerName val="0"/>
          <c:showPercent val="0"/>
          <c:showBubbleSize val="0"/>
        </c:dLbls>
        <c:gapWidth val="219"/>
        <c:overlap val="-27"/>
        <c:axId val="223892296"/>
        <c:axId val="223893472"/>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'[4]CONSOLIDADO TOTAL'!$D$20:$D$21</c15:sqref>
                        </c15:formulaRef>
                      </c:ext>
                    </c:extLst>
                    <c:strCache>
                      <c:ptCount val="2"/>
                      <c:pt idx="0">
                        <c:v>Igual </c:v>
                      </c:pt>
                      <c:pt idx="1">
                        <c:v>Desigual</c:v>
                      </c:pt>
                    </c:strCache>
                  </c:strRef>
                </c:cat>
                <c:val>
                  <c:numRef>
                    <c:extLst>
                      <c:ext uri="{02D57815-91ED-43cb-92C2-25804820EDAC}">
                        <c15:formulaRef>
                          <c15:sqref>'[4]CONSOLIDADO TOTAL'!$E$20:$E$21</c15:sqref>
                        </c15:formulaRef>
                      </c:ext>
                    </c:extLst>
                    <c:numCache>
                      <c:formatCode>General</c:formatCode>
                      <c:ptCount val="2"/>
                    </c:numCache>
                  </c:numRef>
                </c:val>
                <c:extLst>
                  <c:ext xmlns:c16="http://schemas.microsoft.com/office/drawing/2014/chart" uri="{C3380CC4-5D6E-409C-BE32-E72D297353CC}">
                    <c16:uniqueId val="{00000001-18A1-44B4-A047-09E338EAE089}"/>
                  </c:ext>
                </c:extLst>
              </c15:ser>
            </c15:filteredBarSeries>
          </c:ext>
        </c:extLst>
      </c:barChart>
      <c:catAx>
        <c:axId val="223892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93472"/>
        <c:crosses val="autoZero"/>
        <c:auto val="1"/>
        <c:lblAlgn val="ctr"/>
        <c:lblOffset val="100"/>
        <c:noMultiLvlLbl val="0"/>
      </c:catAx>
      <c:valAx>
        <c:axId val="22389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92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Cómo se enteró de la realización de esta Mesa Pública.</a:t>
            </a:r>
          </a:p>
        </c:rich>
      </c:tx>
      <c:layout>
        <c:manualLayout>
          <c:xMode val="edge"/>
          <c:yMode val="edge"/>
          <c:x val="0.39274210583343638"/>
          <c:y val="3.4404407556779128E-2"/>
        </c:manualLayout>
      </c:layout>
      <c:overlay val="0"/>
      <c:spPr>
        <a:noFill/>
        <a:ln>
          <a:noFill/>
        </a:ln>
        <a:effectLst/>
      </c:sp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C1C-4A57-BE62-1440AA153D40}"/>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C1C-4A57-BE62-1440AA153D4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AC1C-4A57-BE62-1440AA153D4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AC1C-4A57-BE62-1440AA153D4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AC1C-4A57-BE62-1440AA153D4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AC1C-4A57-BE62-1440AA153D4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AC1C-4A57-BE62-1440AA153D40}"/>
              </c:ext>
            </c:extLst>
          </c:dPt>
          <c:dLbls>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C1C-4A57-BE62-1440AA153D40}"/>
                </c:ext>
              </c:extLst>
            </c:dLbl>
            <c:dLbl>
              <c:idx val="2"/>
              <c:layout>
                <c:manualLayout>
                  <c:x val="-6.1074728790714489E-2"/>
                  <c:y val="0.27705564640007929"/>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C1C-4A57-BE62-1440AA153D40}"/>
                </c:ext>
              </c:extLst>
            </c:dLbl>
            <c:dLbl>
              <c:idx val="3"/>
              <c:layout>
                <c:manualLayout>
                  <c:x val="-4.9847683577453006E-2"/>
                  <c:y val="8.024214194869758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C1C-4A57-BE62-1440AA153D40}"/>
                </c:ext>
              </c:extLst>
            </c:dLbl>
            <c:dLbl>
              <c:idx val="4"/>
              <c:layout>
                <c:manualLayout>
                  <c:x val="-2.6960211216259338E-2"/>
                  <c:y val="0.23778801843317965"/>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C1C-4A57-BE62-1440AA153D40}"/>
                </c:ext>
              </c:extLst>
            </c:dLbl>
            <c:dLbl>
              <c:idx val="5"/>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AC1C-4A57-BE62-1440AA153D40}"/>
                </c:ext>
              </c:extLst>
            </c:dLbl>
            <c:dLbl>
              <c:idx val="6"/>
              <c:layout>
                <c:manualLayout>
                  <c:x val="-1.9781568496053711E-2"/>
                  <c:y val="0.1288931833572832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C1C-4A57-BE62-1440AA153D40}"/>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'[12]PRIMERA PEGUNTA '!$D$47:$D$53</c:f>
              <c:strCache>
                <c:ptCount val="7"/>
                <c:pt idx="0">
                  <c:v>Por aviso público</c:v>
                </c:pt>
                <c:pt idx="1">
                  <c:v>Prensa, TV Radio </c:v>
                </c:pt>
                <c:pt idx="2">
                  <c:v>Comunidad  </c:v>
                </c:pt>
                <c:pt idx="3">
                  <c:v>Boletín  </c:v>
                </c:pt>
                <c:pt idx="4">
                  <c:v>Página Web  </c:v>
                </c:pt>
                <c:pt idx="5">
                  <c:v>Invitación  directa</c:v>
                </c:pt>
                <c:pt idx="6">
                  <c:v>Por aviso público</c:v>
                </c:pt>
              </c:strCache>
            </c:strRef>
          </c:cat>
          <c:val>
            <c:numRef>
              <c:f>'[12]PRIMERA PEGUNTA '!$E$47:$E$53</c:f>
              <c:numCache>
                <c:formatCode>General</c:formatCode>
                <c:ptCount val="7"/>
                <c:pt idx="0">
                  <c:v>4</c:v>
                </c:pt>
                <c:pt idx="1">
                  <c:v>0</c:v>
                </c:pt>
                <c:pt idx="2">
                  <c:v>7</c:v>
                </c:pt>
                <c:pt idx="3">
                  <c:v>0</c:v>
                </c:pt>
                <c:pt idx="4">
                  <c:v>9</c:v>
                </c:pt>
                <c:pt idx="5">
                  <c:v>150</c:v>
                </c:pt>
                <c:pt idx="6">
                  <c:v>0</c:v>
                </c:pt>
              </c:numCache>
            </c:numRef>
          </c:val>
          <c:extLst>
            <c:ext xmlns:c16="http://schemas.microsoft.com/office/drawing/2014/chart" uri="{C3380CC4-5D6E-409C-BE32-E72D297353CC}">
              <c16:uniqueId val="{0000000E-AC1C-4A57-BE62-1440AA153D40}"/>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legendEntry>
        <c:idx val="1"/>
        <c:delete val="1"/>
      </c:legendEntry>
      <c:legendEntry>
        <c:idx val="3"/>
        <c:delete val="1"/>
      </c:legendEntry>
      <c:legendEntry>
        <c:idx val="6"/>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10.¿Se siente satisfecho con los compromisos adquiridos en esta Mesa Pública, para mejorar y cualificar los servicios y programas brindados?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pieChart>
        <c:varyColors val="1"/>
        <c:ser>
          <c:idx val="0"/>
          <c:order val="0"/>
          <c:tx>
            <c:strRef>
              <c:f>'[13]DECIMA PREGUNTA '!$D$6</c:f>
              <c:strCache>
                <c:ptCount val="1"/>
                <c:pt idx="0">
                  <c:v>TOTALES </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9319-42E7-96F8-99562AB7C27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9319-42E7-96F8-99562AB7C27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multiLvlStrRef>
              <c:f>'[13]DECIMA PREGUNTA '!$B$7:$C$8</c:f>
              <c:multiLvlStrCache>
                <c:ptCount val="2"/>
                <c:lvl>
                  <c:pt idx="0">
                    <c:v>Si</c:v>
                  </c:pt>
                  <c:pt idx="1">
                    <c:v>No</c:v>
                  </c:pt>
                </c:lvl>
                <c:lvl>
                  <c:pt idx="0">
                    <c:v>10.¿Se siente satisfecho con los compromisos adquiridos en esta Mesa Pública, para mejorar y cualificar los servicios y programas brindados? </c:v>
                  </c:pt>
                  <c:pt idx="1">
                    <c:v>0</c:v>
                  </c:pt>
                </c:lvl>
              </c:multiLvlStrCache>
            </c:multiLvlStrRef>
          </c:cat>
          <c:val>
            <c:numRef>
              <c:f>'[13]DECIMA PREGUNTA '!$D$7:$D$8</c:f>
              <c:numCache>
                <c:formatCode>General</c:formatCode>
                <c:ptCount val="2"/>
                <c:pt idx="0">
                  <c:v>169</c:v>
                </c:pt>
                <c:pt idx="1">
                  <c:v>1</c:v>
                </c:pt>
              </c:numCache>
            </c:numRef>
          </c:val>
          <c:extLst>
            <c:ext xmlns:c16="http://schemas.microsoft.com/office/drawing/2014/chart" uri="{C3380CC4-5D6E-409C-BE32-E72D297353CC}">
              <c16:uniqueId val="{00000004-9319-42E7-96F8-99562AB7C276}"/>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¿La información que brindó el Centro Zonal, frente gestión, fue clara, suficiente, oportuna y fácil de entender?</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8B32-4E87-87B6-B1ED9319267D}"/>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8B32-4E87-87B6-B1ED9319267D}"/>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'[13]PRIMERA PEGUNTA '!$D$157:$D$158</c:f>
              <c:strCache>
                <c:ptCount val="2"/>
                <c:pt idx="0">
                  <c:v>Si</c:v>
                </c:pt>
                <c:pt idx="1">
                  <c:v>No</c:v>
                </c:pt>
              </c:strCache>
            </c:strRef>
          </c:cat>
          <c:val>
            <c:numRef>
              <c:f>'[13]PRIMERA PEGUNTA '!$E$157:$E$158</c:f>
              <c:numCache>
                <c:formatCode>General</c:formatCode>
                <c:ptCount val="2"/>
                <c:pt idx="0">
                  <c:v>170</c:v>
                </c:pt>
                <c:pt idx="1">
                  <c:v>0</c:v>
                </c:pt>
              </c:numCache>
            </c:numRef>
          </c:val>
          <c:extLst>
            <c:ext xmlns:c16="http://schemas.microsoft.com/office/drawing/2014/chart" uri="{C3380CC4-5D6E-409C-BE32-E72D297353CC}">
              <c16:uniqueId val="{00000004-8B32-4E87-87B6-B1ED9319267D}"/>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s-CO"/>
              <a:t>8.   Considera que en el desarrollo de la Mesa Pública se abrieron  espacios de dialogo que facilitaron reflexiones y discusiones en torno a los temas tratados?   </a:t>
            </a:r>
            <a:r>
              <a:rPr lang="en-US"/>
              <a:t>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s-CO"/>
        </a:p>
      </c:txPr>
    </c:title>
    <c:autoTitleDeleted val="0"/>
    <c:plotArea>
      <c:layout/>
      <c:pieChart>
        <c:varyColors val="1"/>
        <c:ser>
          <c:idx val="0"/>
          <c:order val="0"/>
          <c:tx>
            <c:strRef>
              <c:f>'[13]PRIMERA PEGUNTA '!$E$133</c:f>
              <c:strCache>
                <c:ptCount val="1"/>
                <c:pt idx="0">
                  <c:v>TOTALES </c:v>
                </c:pt>
              </c:strCache>
            </c:strRef>
          </c:tx>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3241-43FA-9C9A-F8146A267C22}"/>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3241-43FA-9C9A-F8146A267C2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multiLvlStrRef>
              <c:f>'[13]PRIMERA PEGUNTA '!$C$134:$D$135</c:f>
              <c:multiLvlStrCache>
                <c:ptCount val="2"/>
                <c:lvl>
                  <c:pt idx="0">
                    <c:v>Si</c:v>
                  </c:pt>
                  <c:pt idx="1">
                    <c:v>No</c:v>
                  </c:pt>
                </c:lvl>
                <c:lvl>
                  <c:pt idx="0">
                    <c:v>8.   Considera que en el desarrollo de la Mesa Pública se abrieron  espacios de dialogo que facilitaron reflexiones y discusiones en torno a los temas tratados?  </c:v>
                  </c:pt>
                  <c:pt idx="1">
                    <c:v>0</c:v>
                  </c:pt>
                </c:lvl>
              </c:multiLvlStrCache>
            </c:multiLvlStrRef>
          </c:cat>
          <c:val>
            <c:numRef>
              <c:f>'[13]PRIMERA PEGUNTA '!$E$134:$E$135</c:f>
              <c:numCache>
                <c:formatCode>General</c:formatCode>
                <c:ptCount val="2"/>
                <c:pt idx="0">
                  <c:v>169</c:v>
                </c:pt>
                <c:pt idx="1">
                  <c:v>1</c:v>
                </c:pt>
              </c:numCache>
            </c:numRef>
          </c:val>
          <c:extLst>
            <c:ext xmlns:c16="http://schemas.microsoft.com/office/drawing/2014/chart" uri="{C3380CC4-5D6E-409C-BE32-E72D297353CC}">
              <c16:uniqueId val="{00000004-3241-43FA-9C9A-F8146A267C22}"/>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Cree que la Mesa Pública le dio más claridad sobre la gestión del programa o servicio presentado.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pieChart>
        <c:varyColors val="1"/>
        <c:ser>
          <c:idx val="0"/>
          <c:order val="0"/>
          <c:tx>
            <c:strRef>
              <c:f>'[13]PRIMERA PEGUNTA '!$E$111</c:f>
              <c:strCache>
                <c:ptCount val="1"/>
                <c:pt idx="0">
                  <c:v>TOTALES </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0CB3-4989-9A8E-B5E98E337AC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0CB3-4989-9A8E-B5E98E337AC7}"/>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multiLvlStrRef>
              <c:f>'[13]PRIMERA PEGUNTA '!$C$112:$D$113</c:f>
              <c:multiLvlStrCache>
                <c:ptCount val="2"/>
                <c:lvl>
                  <c:pt idx="0">
                    <c:v>Si  </c:v>
                  </c:pt>
                  <c:pt idx="1">
                    <c:v>No</c:v>
                  </c:pt>
                </c:lvl>
                <c:lvl>
                  <c:pt idx="0">
                    <c:v>7.   Cree que la Mesa Pública le dio más claridad sobre la gestión del programa o servicio presentado.</c:v>
                  </c:pt>
                  <c:pt idx="1">
                    <c:v>0</c:v>
                  </c:pt>
                </c:lvl>
              </c:multiLvlStrCache>
            </c:multiLvlStrRef>
          </c:cat>
          <c:val>
            <c:numRef>
              <c:f>'[13]PRIMERA PEGUNTA '!$E$112:$E$113</c:f>
              <c:numCache>
                <c:formatCode>General</c:formatCode>
                <c:ptCount val="2"/>
                <c:pt idx="0">
                  <c:v>170</c:v>
                </c:pt>
                <c:pt idx="1">
                  <c:v>0</c:v>
                </c:pt>
              </c:numCache>
            </c:numRef>
          </c:val>
          <c:extLst>
            <c:ext xmlns:c16="http://schemas.microsoft.com/office/drawing/2014/chart" uri="{C3380CC4-5D6E-409C-BE32-E72D297353CC}">
              <c16:uniqueId val="{00000004-0CB3-4989-9A8E-B5E98E337AC7}"/>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Considera que su participación, en la Mesa Pública organizada por el Centro Zonal del ICBF fue: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pieChart>
        <c:varyColors val="1"/>
        <c:ser>
          <c:idx val="0"/>
          <c:order val="0"/>
          <c:tx>
            <c:strRef>
              <c:f>'[13]PRIMERA PEGUNTA '!$E$87</c:f>
              <c:strCache>
                <c:ptCount val="1"/>
                <c:pt idx="0">
                  <c:v>TOTALES</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3951-4B06-B2B5-7A4F34E63678}"/>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3951-4B06-B2B5-7A4F34E63678}"/>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3951-4B06-B2B5-7A4F34E63678}"/>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'[13]PRIMERA PEGUNTA '!$D$88:$D$90</c:f>
              <c:strCache>
                <c:ptCount val="3"/>
                <c:pt idx="0">
                  <c:v>Tenida en cuenta  </c:v>
                </c:pt>
                <c:pt idx="1">
                  <c:v>No se tuvo en cuenta</c:v>
                </c:pt>
                <c:pt idx="2">
                  <c:v>Paso desapercibida</c:v>
                </c:pt>
              </c:strCache>
            </c:strRef>
          </c:cat>
          <c:val>
            <c:numRef>
              <c:f>'[13]PRIMERA PEGUNTA '!$E$88:$E$90</c:f>
              <c:numCache>
                <c:formatCode>General</c:formatCode>
                <c:ptCount val="3"/>
                <c:pt idx="0">
                  <c:v>170</c:v>
                </c:pt>
                <c:pt idx="1">
                  <c:v>0</c:v>
                </c:pt>
                <c:pt idx="2">
                  <c:v>0</c:v>
                </c:pt>
              </c:numCache>
            </c:numRef>
          </c:val>
          <c:extLst>
            <c:ext xmlns:c16="http://schemas.microsoft.com/office/drawing/2014/chart" uri="{C3380CC4-5D6E-409C-BE32-E72D297353CC}">
              <c16:uniqueId val="{00000006-3951-4B06-B2B5-7A4F34E63678}"/>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5.   La oportunidad de los asistentes inscritos para opinar durante la Mesa Pública fue: </a:t>
            </a:r>
          </a:p>
        </c:rich>
      </c:tx>
      <c:overlay val="0"/>
      <c:spPr>
        <a:noFill/>
        <a:ln>
          <a:noFill/>
        </a:ln>
        <a:effectLst/>
      </c:sp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DD96-4802-9699-AB106CD177DE}"/>
              </c:ext>
            </c:extLst>
          </c:dPt>
          <c:dPt>
            <c:idx val="1"/>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DD96-4802-9699-AB106CD177DE}"/>
              </c:ext>
            </c:extLst>
          </c:dPt>
          <c:dPt>
            <c:idx val="2"/>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DD96-4802-9699-AB106CD177DE}"/>
              </c:ext>
            </c:extLst>
          </c:dPt>
          <c:dLbls>
            <c:dLbl>
              <c:idx val="0"/>
              <c:tx>
                <c:rich>
                  <a:bodyPr rot="0" spcFirstLastPara="1" vertOverflow="ellipsis"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fld id="{4C1EF6B8-873B-4A52-A728-A29E187A248E}" type="VALUE">
                      <a:rPr lang="en-US"/>
                      <a:pPr>
                        <a:defRPr sz="1000" b="1" i="0" u="none" strike="noStrike" kern="1200" baseline="0">
                          <a:solidFill>
                            <a:schemeClr val="lt1"/>
                          </a:solidFill>
                          <a:latin typeface="+mn-lt"/>
                          <a:ea typeface="+mn-ea"/>
                          <a:cs typeface="+mn-cs"/>
                        </a:defRPr>
                      </a:pPr>
                      <a:t>[VALOR]</a:t>
                    </a:fld>
                    <a:r>
                      <a:rPr lang="en-US" baseline="0"/>
                      <a:t>; 0.1%</a:t>
                    </a:r>
                  </a:p>
                  <a:p>
                    <a:pPr>
                      <a:defRPr sz="1000" b="1" i="0" u="none" strike="noStrike" kern="1200" baseline="0">
                        <a:solidFill>
                          <a:schemeClr val="lt1"/>
                        </a:solidFill>
                        <a:latin typeface="+mn-lt"/>
                        <a:ea typeface="+mn-ea"/>
                        <a:cs typeface="+mn-cs"/>
                      </a:defRPr>
                    </a:pPr>
                    <a:endParaRPr lang="es-CO"/>
                  </a:p>
                </c:rich>
              </c:tx>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dLblPos val="ct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1-DD96-4802-9699-AB106CD177DE}"/>
                </c:ext>
              </c:extLst>
            </c:dLbl>
            <c:dLbl>
              <c:idx val="1"/>
              <c:delete val="1"/>
              <c:extLst>
                <c:ext xmlns:c15="http://schemas.microsoft.com/office/drawing/2012/chart" uri="{CE6537A1-D6FC-4f65-9D91-7224C49458BB}"/>
                <c:ext xmlns:c16="http://schemas.microsoft.com/office/drawing/2014/chart" uri="{C3380CC4-5D6E-409C-BE32-E72D297353CC}">
                  <c16:uniqueId val="{00000003-DD96-4802-9699-AB106CD177DE}"/>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val>
            <c:numRef>
              <c:f>'[13]QUINTA PREGUNTA '!$B$9:$D$9</c:f>
              <c:numCache>
                <c:formatCode>General</c:formatCode>
                <c:ptCount val="3"/>
                <c:pt idx="0">
                  <c:v>0</c:v>
                </c:pt>
                <c:pt idx="1">
                  <c:v>0</c:v>
                </c:pt>
                <c:pt idx="2">
                  <c:v>169</c:v>
                </c:pt>
              </c:numCache>
            </c:numRef>
          </c:val>
          <c:extLst>
            <c:ext xmlns:c16="http://schemas.microsoft.com/office/drawing/2014/chart" uri="{C3380CC4-5D6E-409C-BE32-E72D297353CC}">
              <c16:uniqueId val="{00000006-DD96-4802-9699-AB106CD177DE}"/>
            </c:ext>
          </c:extLst>
        </c:ser>
        <c:ser>
          <c:idx val="1"/>
          <c:order val="1"/>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8-DD96-4802-9699-AB106CD177DE}"/>
              </c:ext>
            </c:extLst>
          </c:dPt>
          <c:dPt>
            <c:idx val="1"/>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A-DD96-4802-9699-AB106CD177DE}"/>
              </c:ext>
            </c:extLst>
          </c:dPt>
          <c:dPt>
            <c:idx val="2"/>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C-DD96-4802-9699-AB106CD177DE}"/>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val>
            <c:numRef>
              <c:f>'[13]QUINTA PREGUNTA '!$B$10:$D$10</c:f>
              <c:numCache>
                <c:formatCode>General</c:formatCode>
                <c:ptCount val="3"/>
                <c:pt idx="0">
                  <c:v>0</c:v>
                </c:pt>
                <c:pt idx="1">
                  <c:v>0</c:v>
                </c:pt>
                <c:pt idx="2">
                  <c:v>1</c:v>
                </c:pt>
              </c:numCache>
            </c:numRef>
          </c:val>
          <c:extLst>
            <c:ext xmlns:c16="http://schemas.microsoft.com/office/drawing/2014/chart" uri="{C3380CC4-5D6E-409C-BE32-E72D297353CC}">
              <c16:uniqueId val="{0000000D-DD96-4802-9699-AB106CD177DE}"/>
            </c:ext>
          </c:extLst>
        </c:ser>
        <c:ser>
          <c:idx val="2"/>
          <c:order val="2"/>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DD96-4802-9699-AB106CD177DE}"/>
              </c:ext>
            </c:extLst>
          </c:dPt>
          <c:dPt>
            <c:idx val="1"/>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DD96-4802-9699-AB106CD177DE}"/>
              </c:ext>
            </c:extLst>
          </c:dPt>
          <c:dPt>
            <c:idx val="2"/>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DD96-4802-9699-AB106CD177DE}"/>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val>
            <c:numRef>
              <c:f>'[13]QUINTA PREGUNTA '!$B$11:$D$11</c:f>
              <c:numCache>
                <c:formatCode>General</c:formatCode>
                <c:ptCount val="3"/>
                <c:pt idx="0">
                  <c:v>0</c:v>
                </c:pt>
                <c:pt idx="1">
                  <c:v>0</c:v>
                </c:pt>
                <c:pt idx="2">
                  <c:v>170</c:v>
                </c:pt>
              </c:numCache>
            </c:numRef>
          </c:val>
          <c:extLst>
            <c:ext xmlns:c16="http://schemas.microsoft.com/office/drawing/2014/chart" uri="{C3380CC4-5D6E-409C-BE32-E72D297353CC}">
              <c16:uniqueId val="{00000014-DD96-4802-9699-AB106CD177DE}"/>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 La explicación inicial sobre el procedimiento de participación,  trasparencia institucional  y ley anticorrupción en la Mesa Pública  fue: </a:t>
            </a:r>
          </a:p>
        </c:rich>
      </c:tx>
      <c:layout>
        <c:manualLayout>
          <c:xMode val="edge"/>
          <c:yMode val="edge"/>
          <c:x val="0.10238286754615146"/>
          <c:y val="1.2305236598220212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manualLayout>
          <c:layoutTarget val="inner"/>
          <c:xMode val="edge"/>
          <c:yMode val="edge"/>
          <c:x val="0.2985627734033246"/>
          <c:y val="0.29208333333333336"/>
          <c:w val="0.40287467191601051"/>
          <c:h val="0.6714577865266842"/>
        </c:manualLayout>
      </c:layout>
      <c:pieChart>
        <c:varyColors val="1"/>
        <c:ser>
          <c:idx val="0"/>
          <c:order val="0"/>
          <c:tx>
            <c:strRef>
              <c:f>'[13]PRIMERA PEGUNTA '!$E$69</c:f>
              <c:strCache>
                <c:ptCount val="1"/>
                <c:pt idx="0">
                  <c:v>TOTALES </c:v>
                </c:pt>
              </c:strCache>
            </c:strRef>
          </c:tx>
          <c:explosion val="1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8E0E-4856-A039-E0DEE2EE56D4}"/>
              </c:ext>
            </c:extLst>
          </c:dPt>
          <c:dPt>
            <c:idx val="1"/>
            <c:bubble3D val="0"/>
            <c:explosion val="1"/>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8E0E-4856-A039-E0DEE2EE56D4}"/>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'[13]PRIMERA PEGUNTA '!$D$70:$D$71</c:f>
              <c:strCache>
                <c:ptCount val="2"/>
                <c:pt idx="0">
                  <c:v>Clara</c:v>
                </c:pt>
                <c:pt idx="1">
                  <c:v>Confusa</c:v>
                </c:pt>
              </c:strCache>
            </c:strRef>
          </c:cat>
          <c:val>
            <c:numRef>
              <c:f>'[13]PRIMERA PEGUNTA '!$E$70:$E$71</c:f>
              <c:numCache>
                <c:formatCode>General</c:formatCode>
                <c:ptCount val="2"/>
                <c:pt idx="0">
                  <c:v>168</c:v>
                </c:pt>
                <c:pt idx="1">
                  <c:v>2</c:v>
                </c:pt>
              </c:numCache>
            </c:numRef>
          </c:val>
          <c:extLst>
            <c:ext xmlns:c16="http://schemas.microsoft.com/office/drawing/2014/chart" uri="{C3380CC4-5D6E-409C-BE32-E72D297353CC}">
              <c16:uniqueId val="{00000004-8E0E-4856-A039-E0DEE2EE56D4}"/>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s-CO" sz="1200" b="1"/>
              <a:t>Pregunta No. 1</a:t>
            </a:r>
          </a:p>
        </c:rich>
      </c:tx>
      <c:layout>
        <c:manualLayout>
          <c:xMode val="edge"/>
          <c:yMode val="edge"/>
          <c:x val="0.76205530894275042"/>
          <c:y val="1.492537313432835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556318077823176"/>
          <c:y val="0.15640263250675754"/>
          <c:w val="0.87827823420274453"/>
          <c:h val="0.69648842402162414"/>
        </c:manualLayout>
      </c:layout>
      <c:bar3DChart>
        <c:barDir val="col"/>
        <c:grouping val="clustered"/>
        <c:varyColors val="0"/>
        <c:ser>
          <c:idx val="0"/>
          <c:order val="0"/>
          <c:spPr>
            <a:solidFill>
              <a:schemeClr val="accent1"/>
            </a:solidFill>
            <a:ln>
              <a:noFill/>
            </a:ln>
            <a:effectLst/>
            <a:sp3d/>
          </c:spPr>
          <c:invertIfNegative val="0"/>
          <c:cat>
            <c:strRef>
              <c:f>[14]BOYACAENCUESTAS2017!$D$6:$D$8</c:f>
              <c:strCache>
                <c:ptCount val="3"/>
                <c:pt idx="0">
                  <c:v>Bien Organizada</c:v>
                </c:pt>
                <c:pt idx="1">
                  <c:v>Regularmente organizada</c:v>
                </c:pt>
                <c:pt idx="2">
                  <c:v>Mal  organizada.</c:v>
                </c:pt>
              </c:strCache>
            </c:strRef>
          </c:cat>
          <c:val>
            <c:numRef>
              <c:f>[14]BOYACAENCUESTAS2017!$F$6:$F$8</c:f>
              <c:numCache>
                <c:formatCode>General</c:formatCode>
                <c:ptCount val="3"/>
              </c:numCache>
            </c:numRef>
          </c:val>
          <c:extLst>
            <c:ext xmlns:c16="http://schemas.microsoft.com/office/drawing/2014/chart" uri="{C3380CC4-5D6E-409C-BE32-E72D297353CC}">
              <c16:uniqueId val="{00000000-C41C-43C3-9152-4175B3FEB329}"/>
            </c:ext>
          </c:extLst>
        </c:ser>
        <c:ser>
          <c:idx val="1"/>
          <c:order val="1"/>
          <c:spPr>
            <a:solidFill>
              <a:schemeClr val="accent2"/>
            </a:solidFill>
            <a:ln>
              <a:solidFill>
                <a:schemeClr val="bg1"/>
              </a:solidFill>
            </a:ln>
            <a:effectLst/>
            <a:sp3d>
              <a:contourClr>
                <a:schemeClr val="bg1"/>
              </a:contourClr>
            </a:sp3d>
          </c:spPr>
          <c:invertIfNegative val="0"/>
          <c:dLbls>
            <c:dLbl>
              <c:idx val="0"/>
              <c:layout>
                <c:manualLayout>
                  <c:x val="3.3872217604630425E-2"/>
                  <c:y val="-1.9900497512437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1C-43C3-9152-4175B3FEB3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BOYACAENCUESTAS2017!$D$6:$D$8</c:f>
              <c:strCache>
                <c:ptCount val="3"/>
                <c:pt idx="0">
                  <c:v>Bien Organizada</c:v>
                </c:pt>
                <c:pt idx="1">
                  <c:v>Regularmente organizada</c:v>
                </c:pt>
                <c:pt idx="2">
                  <c:v>Mal  organizada.</c:v>
                </c:pt>
              </c:strCache>
            </c:strRef>
          </c:cat>
          <c:val>
            <c:numRef>
              <c:f>BOYACAENCUESTAS2017!$E$6:$E$8</c:f>
              <c:numCache>
                <c:formatCode>General</c:formatCode>
                <c:ptCount val="3"/>
                <c:pt idx="0">
                  <c:v>104</c:v>
                </c:pt>
                <c:pt idx="1">
                  <c:v>4</c:v>
                </c:pt>
                <c:pt idx="2">
                  <c:v>0</c:v>
                </c:pt>
              </c:numCache>
            </c:numRef>
          </c:val>
          <c:extLst>
            <c:ext xmlns:c16="http://schemas.microsoft.com/office/drawing/2014/chart" uri="{C3380CC4-5D6E-409C-BE32-E72D297353CC}">
              <c16:uniqueId val="{00000002-C41C-43C3-9152-4175B3FEB329}"/>
            </c:ext>
          </c:extLst>
        </c:ser>
        <c:dLbls>
          <c:showLegendKey val="0"/>
          <c:showVal val="0"/>
          <c:showCatName val="0"/>
          <c:showSerName val="0"/>
          <c:showPercent val="0"/>
          <c:showBubbleSize val="0"/>
        </c:dLbls>
        <c:gapWidth val="150"/>
        <c:shape val="box"/>
        <c:axId val="212885152"/>
        <c:axId val="212885712"/>
        <c:axId val="0"/>
      </c:bar3DChart>
      <c:catAx>
        <c:axId val="2128851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885712"/>
        <c:crosses val="autoZero"/>
        <c:auto val="1"/>
        <c:lblAlgn val="ctr"/>
        <c:lblOffset val="100"/>
        <c:noMultiLvlLbl val="0"/>
      </c:catAx>
      <c:valAx>
        <c:axId val="212885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885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b="1" i="0" baseline="0">
                <a:effectLst/>
              </a:rPr>
              <a:t>Pregunta No. 2</a:t>
            </a:r>
            <a:endParaRPr lang="es-CO" sz="1200">
              <a:effectLst/>
            </a:endParaRPr>
          </a:p>
        </c:rich>
      </c:tx>
      <c:layout>
        <c:manualLayout>
          <c:xMode val="edge"/>
          <c:yMode val="edge"/>
          <c:x val="0.75762666763428776"/>
          <c:y val="2.9197080291970802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[14]BOYACAENCUESTAS2017!$D$9:$D$11</c:f>
              <c:strCache>
                <c:ptCount val="3"/>
                <c:pt idx="0">
                  <c:v>Buena</c:v>
                </c:pt>
                <c:pt idx="1">
                  <c:v>Adecuada</c:v>
                </c:pt>
                <c:pt idx="2">
                  <c:v>Inadecuada</c:v>
                </c:pt>
              </c:strCache>
            </c:strRef>
          </c:cat>
          <c:val>
            <c:numRef>
              <c:f>[14]BOYACAENCUESTAS2017!$F$9:$F$11</c:f>
              <c:numCache>
                <c:formatCode>General</c:formatCode>
                <c:ptCount val="3"/>
              </c:numCache>
            </c:numRef>
          </c:val>
          <c:extLst>
            <c:ext xmlns:c16="http://schemas.microsoft.com/office/drawing/2014/chart" uri="{C3380CC4-5D6E-409C-BE32-E72D297353CC}">
              <c16:uniqueId val="{00000000-2B89-41AD-98EC-AAB1A3EA58E5}"/>
            </c:ext>
          </c:extLst>
        </c:ser>
        <c:ser>
          <c:idx val="1"/>
          <c:order val="1"/>
          <c:spPr>
            <a:solidFill>
              <a:srgbClr val="00B050"/>
            </a:solidFill>
            <a:ln>
              <a:solidFill>
                <a:schemeClr val="tx1"/>
              </a:solidFill>
            </a:ln>
            <a:effectLst/>
            <a:sp3d>
              <a:contourClr>
                <a:schemeClr val="tx1"/>
              </a:contourClr>
            </a:sp3d>
          </c:spPr>
          <c:invertIfNegative val="0"/>
          <c:dLbls>
            <c:dLbl>
              <c:idx val="0"/>
              <c:layout>
                <c:manualLayout>
                  <c:x val="3.6866359447004553E-2"/>
                  <c:y val="-1.9826517967781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89-41AD-98EC-AAB1A3EA58E5}"/>
                </c:ext>
              </c:extLst>
            </c:dLbl>
            <c:dLbl>
              <c:idx val="1"/>
              <c:layout>
                <c:manualLayout>
                  <c:x val="2.1505376344086023E-2"/>
                  <c:y val="-9.91325898389095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89-41AD-98EC-AAB1A3EA58E5}"/>
                </c:ext>
              </c:extLst>
            </c:dLbl>
            <c:dLbl>
              <c:idx val="2"/>
              <c:layout>
                <c:manualLayout>
                  <c:x val="1.5360983102918587E-2"/>
                  <c:y val="-9.91325898389086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89-41AD-98EC-AAB1A3EA58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BOYACAENCUESTAS2017!$D$9:$D$11</c:f>
              <c:strCache>
                <c:ptCount val="3"/>
                <c:pt idx="0">
                  <c:v>Buena</c:v>
                </c:pt>
                <c:pt idx="1">
                  <c:v>Adecuada</c:v>
                </c:pt>
                <c:pt idx="2">
                  <c:v>Inadecuada</c:v>
                </c:pt>
              </c:strCache>
            </c:strRef>
          </c:cat>
          <c:val>
            <c:numRef>
              <c:f>BOYACAENCUESTAS2017!$E$9:$E$11</c:f>
              <c:numCache>
                <c:formatCode>General</c:formatCode>
                <c:ptCount val="3"/>
                <c:pt idx="0">
                  <c:v>80</c:v>
                </c:pt>
                <c:pt idx="1">
                  <c:v>21</c:v>
                </c:pt>
                <c:pt idx="2">
                  <c:v>4</c:v>
                </c:pt>
              </c:numCache>
            </c:numRef>
          </c:val>
          <c:extLst>
            <c:ext xmlns:c16="http://schemas.microsoft.com/office/drawing/2014/chart" uri="{C3380CC4-5D6E-409C-BE32-E72D297353CC}">
              <c16:uniqueId val="{00000004-2B89-41AD-98EC-AAB1A3EA58E5}"/>
            </c:ext>
          </c:extLst>
        </c:ser>
        <c:dLbls>
          <c:showLegendKey val="0"/>
          <c:showVal val="0"/>
          <c:showCatName val="0"/>
          <c:showSerName val="0"/>
          <c:showPercent val="0"/>
          <c:showBubbleSize val="0"/>
        </c:dLbls>
        <c:gapWidth val="150"/>
        <c:shape val="box"/>
        <c:axId val="212890192"/>
        <c:axId val="212890752"/>
        <c:axId val="0"/>
      </c:bar3DChart>
      <c:catAx>
        <c:axId val="212890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890752"/>
        <c:crosses val="autoZero"/>
        <c:auto val="1"/>
        <c:lblAlgn val="ctr"/>
        <c:lblOffset val="100"/>
        <c:noMultiLvlLbl val="0"/>
      </c:catAx>
      <c:valAx>
        <c:axId val="2128907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890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2"/>
            </a:solidFill>
            <a:ln>
              <a:noFill/>
            </a:ln>
            <a:effectLst/>
          </c:spPr>
          <c:invertIfNegative val="0"/>
          <c:cat>
            <c:strRef>
              <c:f>'[4]CONSOLIDADO TOTAL'!$D$22:$D$24</c:f>
              <c:strCache>
                <c:ptCount val="3"/>
                <c:pt idx="0">
                  <c:v>Buena</c:v>
                </c:pt>
                <c:pt idx="1">
                  <c:v>Adecuada</c:v>
                </c:pt>
                <c:pt idx="2">
                  <c:v>Inadecuada</c:v>
                </c:pt>
              </c:strCache>
            </c:strRef>
          </c:cat>
          <c:val>
            <c:numRef>
              <c:f>'[4]CONSOLIDADO TOTAL'!$F$22:$F$24</c:f>
              <c:numCache>
                <c:formatCode>General</c:formatCode>
                <c:ptCount val="3"/>
                <c:pt idx="0">
                  <c:v>64</c:v>
                </c:pt>
                <c:pt idx="1">
                  <c:v>3</c:v>
                </c:pt>
              </c:numCache>
            </c:numRef>
          </c:val>
          <c:extLst>
            <c:ext xmlns:c16="http://schemas.microsoft.com/office/drawing/2014/chart" uri="{C3380CC4-5D6E-409C-BE32-E72D297353CC}">
              <c16:uniqueId val="{00000000-0F66-400A-9256-7B6E80AD155B}"/>
            </c:ext>
          </c:extLst>
        </c:ser>
        <c:dLbls>
          <c:showLegendKey val="0"/>
          <c:showVal val="0"/>
          <c:showCatName val="0"/>
          <c:showSerName val="0"/>
          <c:showPercent val="0"/>
          <c:showBubbleSize val="0"/>
        </c:dLbls>
        <c:gapWidth val="219"/>
        <c:overlap val="-27"/>
        <c:axId val="223893864"/>
        <c:axId val="251883496"/>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'[4]CONSOLIDADO TOTAL'!$D$22:$D$24</c15:sqref>
                        </c15:formulaRef>
                      </c:ext>
                    </c:extLst>
                    <c:strCache>
                      <c:ptCount val="3"/>
                      <c:pt idx="0">
                        <c:v>Buena</c:v>
                      </c:pt>
                      <c:pt idx="1">
                        <c:v>Adecuada</c:v>
                      </c:pt>
                      <c:pt idx="2">
                        <c:v>Inadecuada</c:v>
                      </c:pt>
                    </c:strCache>
                  </c:strRef>
                </c:cat>
                <c:val>
                  <c:numRef>
                    <c:extLst>
                      <c:ext uri="{02D57815-91ED-43cb-92C2-25804820EDAC}">
                        <c15:formulaRef>
                          <c15:sqref>'[4]CONSOLIDADO TOTAL'!$E$22:$E$24</c15:sqref>
                        </c15:formulaRef>
                      </c:ext>
                    </c:extLst>
                    <c:numCache>
                      <c:formatCode>General</c:formatCode>
                      <c:ptCount val="3"/>
                    </c:numCache>
                  </c:numRef>
                </c:val>
                <c:extLst>
                  <c:ext xmlns:c16="http://schemas.microsoft.com/office/drawing/2014/chart" uri="{C3380CC4-5D6E-409C-BE32-E72D297353CC}">
                    <c16:uniqueId val="{00000001-0F66-400A-9256-7B6E80AD155B}"/>
                  </c:ext>
                </c:extLst>
              </c15:ser>
            </c15:filteredBarSeries>
          </c:ext>
        </c:extLst>
      </c:barChart>
      <c:catAx>
        <c:axId val="223893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1883496"/>
        <c:crosses val="autoZero"/>
        <c:auto val="1"/>
        <c:lblAlgn val="ctr"/>
        <c:lblOffset val="100"/>
        <c:noMultiLvlLbl val="0"/>
      </c:catAx>
      <c:valAx>
        <c:axId val="251883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3893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sz="1200" b="1"/>
              <a:t>Pregunta No. 3</a:t>
            </a:r>
          </a:p>
        </c:rich>
      </c:tx>
      <c:layout>
        <c:manualLayout>
          <c:xMode val="edge"/>
          <c:yMode val="edge"/>
          <c:x val="0.37615121764318082"/>
          <c:y val="0"/>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7145110125568137E-2"/>
          <c:y val="5.7514149879509716E-2"/>
          <c:w val="0.87925428299503827"/>
          <c:h val="0.57192338267867016"/>
        </c:manualLayout>
      </c:layout>
      <c:bar3DChart>
        <c:barDir val="col"/>
        <c:grouping val="clustered"/>
        <c:varyColors val="0"/>
        <c:ser>
          <c:idx val="0"/>
          <c:order val="0"/>
          <c:spPr>
            <a:solidFill>
              <a:schemeClr val="accent1"/>
            </a:solidFill>
            <a:ln>
              <a:noFill/>
            </a:ln>
            <a:effectLst/>
            <a:sp3d/>
          </c:spPr>
          <c:invertIfNegative val="0"/>
          <c:cat>
            <c:strRef>
              <c:f>[14]BOYACAENCUESTAS2017!$D$12:$D$17</c:f>
              <c:strCache>
                <c:ptCount val="6"/>
                <c:pt idx="0">
                  <c:v>Por aviso público</c:v>
                </c:pt>
                <c:pt idx="1">
                  <c:v>Prensa, TV Radio </c:v>
                </c:pt>
                <c:pt idx="2">
                  <c:v>Comunidad</c:v>
                </c:pt>
                <c:pt idx="3">
                  <c:v>Boletín</c:v>
                </c:pt>
                <c:pt idx="4">
                  <c:v>Página Web</c:v>
                </c:pt>
                <c:pt idx="5">
                  <c:v>Invitación  directa</c:v>
                </c:pt>
              </c:strCache>
            </c:strRef>
          </c:cat>
          <c:val>
            <c:numRef>
              <c:f>[14]BOYACAENCUESTAS2017!$F$12:$F$17</c:f>
              <c:numCache>
                <c:formatCode>General</c:formatCode>
                <c:ptCount val="6"/>
              </c:numCache>
            </c:numRef>
          </c:val>
          <c:extLst>
            <c:ext xmlns:c16="http://schemas.microsoft.com/office/drawing/2014/chart" uri="{C3380CC4-5D6E-409C-BE32-E72D297353CC}">
              <c16:uniqueId val="{00000000-E308-42FA-84E3-545DB2FCD870}"/>
            </c:ext>
          </c:extLst>
        </c:ser>
        <c:ser>
          <c:idx val="1"/>
          <c:order val="1"/>
          <c:spPr>
            <a:solidFill>
              <a:schemeClr val="accent2"/>
            </a:solidFill>
            <a:ln>
              <a:solidFill>
                <a:schemeClr val="bg1"/>
              </a:solidFill>
            </a:ln>
            <a:effectLst/>
            <a:sp3d>
              <a:contourClr>
                <a:schemeClr val="bg1"/>
              </a:contourClr>
            </a:sp3d>
          </c:spPr>
          <c:invertIfNegative val="0"/>
          <c:dPt>
            <c:idx val="0"/>
            <c:invertIfNegative val="0"/>
            <c:bubble3D val="0"/>
            <c:spPr>
              <a:blipFill>
                <a:blip xmlns:r="http://schemas.openxmlformats.org/officeDocument/2006/relationships" r:embed="rId3"/>
                <a:tile tx="0" ty="0" sx="100000" sy="100000" flip="none" algn="tl"/>
              </a:blipFill>
              <a:ln>
                <a:solidFill>
                  <a:schemeClr val="bg1"/>
                </a:solidFill>
              </a:ln>
              <a:effectLst/>
              <a:sp3d>
                <a:contourClr>
                  <a:schemeClr val="bg1"/>
                </a:contourClr>
              </a:sp3d>
            </c:spPr>
            <c:extLst>
              <c:ext xmlns:c16="http://schemas.microsoft.com/office/drawing/2014/chart" uri="{C3380CC4-5D6E-409C-BE32-E72D297353CC}">
                <c16:uniqueId val="{00000002-E308-42FA-84E3-545DB2FCD870}"/>
              </c:ext>
            </c:extLst>
          </c:dPt>
          <c:dPt>
            <c:idx val="1"/>
            <c:invertIfNegative val="0"/>
            <c:bubble3D val="0"/>
            <c:spPr>
              <a:gradFill flip="none" rotWithShape="1">
                <a:gsLst>
                  <a:gs pos="0">
                    <a:schemeClr val="accent1">
                      <a:shade val="30000"/>
                      <a:satMod val="115000"/>
                    </a:schemeClr>
                  </a:gs>
                  <a:gs pos="50000">
                    <a:schemeClr val="accent1">
                      <a:shade val="67500"/>
                      <a:satMod val="115000"/>
                    </a:schemeClr>
                  </a:gs>
                  <a:gs pos="100000">
                    <a:schemeClr val="accent1">
                      <a:shade val="100000"/>
                      <a:satMod val="115000"/>
                    </a:schemeClr>
                  </a:gs>
                </a:gsLst>
                <a:lin ang="2700000" scaled="1"/>
                <a:tileRect/>
              </a:gradFill>
              <a:ln>
                <a:solidFill>
                  <a:schemeClr val="bg1"/>
                </a:solidFill>
              </a:ln>
              <a:effectLst/>
              <a:sp3d>
                <a:contourClr>
                  <a:schemeClr val="bg1"/>
                </a:contourClr>
              </a:sp3d>
            </c:spPr>
            <c:extLst>
              <c:ext xmlns:c16="http://schemas.microsoft.com/office/drawing/2014/chart" uri="{C3380CC4-5D6E-409C-BE32-E72D297353CC}">
                <c16:uniqueId val="{00000004-E308-42FA-84E3-545DB2FCD870}"/>
              </c:ext>
            </c:extLst>
          </c:dPt>
          <c:dPt>
            <c:idx val="2"/>
            <c:invertIfNegative val="0"/>
            <c:bubble3D val="0"/>
            <c:spPr>
              <a:solidFill>
                <a:srgbClr val="FFC000"/>
              </a:solidFill>
              <a:ln>
                <a:solidFill>
                  <a:schemeClr val="bg1"/>
                </a:solidFill>
              </a:ln>
              <a:effectLst/>
              <a:sp3d>
                <a:contourClr>
                  <a:schemeClr val="bg1"/>
                </a:contourClr>
              </a:sp3d>
            </c:spPr>
            <c:extLst>
              <c:ext xmlns:c16="http://schemas.microsoft.com/office/drawing/2014/chart" uri="{C3380CC4-5D6E-409C-BE32-E72D297353CC}">
                <c16:uniqueId val="{00000006-E308-42FA-84E3-545DB2FCD870}"/>
              </c:ext>
            </c:extLst>
          </c:dPt>
          <c:dPt>
            <c:idx val="3"/>
            <c:invertIfNegative val="0"/>
            <c:bubble3D val="0"/>
            <c:spPr>
              <a:solidFill>
                <a:schemeClr val="accent3">
                  <a:lumMod val="60000"/>
                  <a:lumOff val="40000"/>
                </a:schemeClr>
              </a:solidFill>
              <a:ln>
                <a:solidFill>
                  <a:schemeClr val="bg1"/>
                </a:solidFill>
              </a:ln>
              <a:effectLst/>
              <a:sp3d>
                <a:contourClr>
                  <a:schemeClr val="bg1"/>
                </a:contourClr>
              </a:sp3d>
            </c:spPr>
            <c:extLst>
              <c:ext xmlns:c16="http://schemas.microsoft.com/office/drawing/2014/chart" uri="{C3380CC4-5D6E-409C-BE32-E72D297353CC}">
                <c16:uniqueId val="{00000008-E308-42FA-84E3-545DB2FCD870}"/>
              </c:ext>
            </c:extLst>
          </c:dPt>
          <c:dPt>
            <c:idx val="4"/>
            <c:invertIfNegative val="0"/>
            <c:bubble3D val="0"/>
            <c:spPr>
              <a:solidFill>
                <a:srgbClr val="7030A0"/>
              </a:solidFill>
              <a:ln>
                <a:solidFill>
                  <a:schemeClr val="bg1"/>
                </a:solidFill>
              </a:ln>
              <a:effectLst/>
              <a:sp3d>
                <a:contourClr>
                  <a:schemeClr val="bg1"/>
                </a:contourClr>
              </a:sp3d>
            </c:spPr>
            <c:extLst>
              <c:ext xmlns:c16="http://schemas.microsoft.com/office/drawing/2014/chart" uri="{C3380CC4-5D6E-409C-BE32-E72D297353CC}">
                <c16:uniqueId val="{0000000A-E308-42FA-84E3-545DB2FCD870}"/>
              </c:ext>
            </c:extLst>
          </c:dPt>
          <c:dPt>
            <c:idx val="5"/>
            <c:invertIfNegative val="0"/>
            <c:bubble3D val="0"/>
            <c:spPr>
              <a:solidFill>
                <a:srgbClr val="CC00FF"/>
              </a:solidFill>
              <a:ln>
                <a:solidFill>
                  <a:schemeClr val="bg1"/>
                </a:solidFill>
              </a:ln>
              <a:effectLst/>
              <a:sp3d>
                <a:contourClr>
                  <a:schemeClr val="bg1"/>
                </a:contourClr>
              </a:sp3d>
            </c:spPr>
            <c:extLst>
              <c:ext xmlns:c16="http://schemas.microsoft.com/office/drawing/2014/chart" uri="{C3380CC4-5D6E-409C-BE32-E72D297353CC}">
                <c16:uniqueId val="{0000000C-E308-42FA-84E3-545DB2FCD870}"/>
              </c:ext>
            </c:extLst>
          </c:dPt>
          <c:dLbls>
            <c:dLbl>
              <c:idx val="5"/>
              <c:layout>
                <c:manualLayout>
                  <c:x val="1.2218402501597541E-2"/>
                  <c:y val="-5.69801081096603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308-42FA-84E3-545DB2FCD870}"/>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BOYACAENCUESTAS2017!$D$12:$D$17</c:f>
              <c:strCache>
                <c:ptCount val="6"/>
                <c:pt idx="0">
                  <c:v>Por aviso público</c:v>
                </c:pt>
                <c:pt idx="1">
                  <c:v>Prensa, TV Radio </c:v>
                </c:pt>
                <c:pt idx="2">
                  <c:v>Comunidad</c:v>
                </c:pt>
                <c:pt idx="3">
                  <c:v>Boletín</c:v>
                </c:pt>
                <c:pt idx="4">
                  <c:v>Página Web</c:v>
                </c:pt>
                <c:pt idx="5">
                  <c:v>Invitación  directa</c:v>
                </c:pt>
              </c:strCache>
            </c:strRef>
          </c:cat>
          <c:val>
            <c:numRef>
              <c:f>BOYACAENCUESTAS2017!$E$12:$E$17</c:f>
              <c:numCache>
                <c:formatCode>General</c:formatCode>
                <c:ptCount val="6"/>
                <c:pt idx="0">
                  <c:v>8</c:v>
                </c:pt>
                <c:pt idx="1">
                  <c:v>1</c:v>
                </c:pt>
                <c:pt idx="2">
                  <c:v>6</c:v>
                </c:pt>
                <c:pt idx="3">
                  <c:v>0</c:v>
                </c:pt>
                <c:pt idx="4">
                  <c:v>8</c:v>
                </c:pt>
                <c:pt idx="5">
                  <c:v>85</c:v>
                </c:pt>
              </c:numCache>
            </c:numRef>
          </c:val>
          <c:extLst>
            <c:ext xmlns:c16="http://schemas.microsoft.com/office/drawing/2014/chart" uri="{C3380CC4-5D6E-409C-BE32-E72D297353CC}">
              <c16:uniqueId val="{0000000D-E308-42FA-84E3-545DB2FCD870}"/>
            </c:ext>
          </c:extLst>
        </c:ser>
        <c:dLbls>
          <c:showLegendKey val="0"/>
          <c:showVal val="0"/>
          <c:showCatName val="0"/>
          <c:showSerName val="0"/>
          <c:showPercent val="0"/>
          <c:showBubbleSize val="0"/>
        </c:dLbls>
        <c:gapWidth val="150"/>
        <c:shape val="box"/>
        <c:axId val="212895232"/>
        <c:axId val="212895792"/>
        <c:axId val="0"/>
      </c:bar3DChart>
      <c:catAx>
        <c:axId val="2128952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895792"/>
        <c:crosses val="autoZero"/>
        <c:auto val="1"/>
        <c:lblAlgn val="ctr"/>
        <c:lblOffset val="100"/>
        <c:noMultiLvlLbl val="0"/>
      </c:catAx>
      <c:valAx>
        <c:axId val="212895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895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200" b="1" i="0" baseline="0">
                <a:effectLst/>
              </a:rPr>
              <a:t>Pregunta No. 4</a:t>
            </a:r>
            <a:endParaRPr lang="es-CO" sz="1200">
              <a:effectLst/>
            </a:endParaRPr>
          </a:p>
        </c:rich>
      </c:tx>
      <c:layout>
        <c:manualLayout>
          <c:xMode val="edge"/>
          <c:yMode val="edge"/>
          <c:x val="0.76132076380360714"/>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553237815457757E-2"/>
          <c:y val="5.4399265665562295E-2"/>
          <c:w val="0.92138832933591053"/>
          <c:h val="0.81300861982416128"/>
        </c:manualLayout>
      </c:layout>
      <c:bar3DChart>
        <c:barDir val="col"/>
        <c:grouping val="clustered"/>
        <c:varyColors val="0"/>
        <c:ser>
          <c:idx val="0"/>
          <c:order val="0"/>
          <c:spPr>
            <a:solidFill>
              <a:schemeClr val="accent1"/>
            </a:solidFill>
            <a:ln>
              <a:noFill/>
            </a:ln>
            <a:effectLst/>
            <a:sp3d/>
          </c:spPr>
          <c:invertIfNegative val="0"/>
          <c:cat>
            <c:strRef>
              <c:f>[14]BOYACAENCUESTAS2017!$D$18:$D$19</c:f>
              <c:strCache>
                <c:ptCount val="2"/>
                <c:pt idx="0">
                  <c:v>Clara</c:v>
                </c:pt>
                <c:pt idx="1">
                  <c:v>Confusa</c:v>
                </c:pt>
              </c:strCache>
            </c:strRef>
          </c:cat>
          <c:val>
            <c:numRef>
              <c:f>[14]BOYACAENCUESTAS2017!$F$18:$F$19</c:f>
              <c:numCache>
                <c:formatCode>General</c:formatCode>
                <c:ptCount val="2"/>
              </c:numCache>
            </c:numRef>
          </c:val>
          <c:extLst>
            <c:ext xmlns:c16="http://schemas.microsoft.com/office/drawing/2014/chart" uri="{C3380CC4-5D6E-409C-BE32-E72D297353CC}">
              <c16:uniqueId val="{00000000-1464-405F-9539-86681A27B1F0}"/>
            </c:ext>
          </c:extLst>
        </c:ser>
        <c:ser>
          <c:idx val="1"/>
          <c:order val="1"/>
          <c:spPr>
            <a:pattFill prst="pct5">
              <a:fgClr>
                <a:schemeClr val="accent4">
                  <a:lumMod val="40000"/>
                  <a:lumOff val="60000"/>
                </a:schemeClr>
              </a:fgClr>
              <a:bgClr>
                <a:srgbClr val="FFC000"/>
              </a:bgClr>
            </a:pattFill>
            <a:ln>
              <a:noFill/>
            </a:ln>
            <a:effectLst/>
            <a:sp3d/>
          </c:spPr>
          <c:invertIfNegative val="0"/>
          <c:dLbls>
            <c:dLbl>
              <c:idx val="0"/>
              <c:layout>
                <c:manualLayout>
                  <c:x val="3.669724770642202E-2"/>
                  <c:y val="-2.185792349726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64-405F-9539-86681A27B1F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BOYACAENCUESTAS2017!$D$18:$D$19</c:f>
              <c:strCache>
                <c:ptCount val="2"/>
                <c:pt idx="0">
                  <c:v>Clara</c:v>
                </c:pt>
                <c:pt idx="1">
                  <c:v>Confusa</c:v>
                </c:pt>
              </c:strCache>
            </c:strRef>
          </c:cat>
          <c:val>
            <c:numRef>
              <c:f>BOYACAENCUESTAS2017!$E$18:$E$19</c:f>
              <c:numCache>
                <c:formatCode>General</c:formatCode>
                <c:ptCount val="2"/>
                <c:pt idx="0">
                  <c:v>106</c:v>
                </c:pt>
                <c:pt idx="1">
                  <c:v>2</c:v>
                </c:pt>
              </c:numCache>
            </c:numRef>
          </c:val>
          <c:extLst>
            <c:ext xmlns:c16="http://schemas.microsoft.com/office/drawing/2014/chart" uri="{C3380CC4-5D6E-409C-BE32-E72D297353CC}">
              <c16:uniqueId val="{00000002-1464-405F-9539-86681A27B1F0}"/>
            </c:ext>
          </c:extLst>
        </c:ser>
        <c:dLbls>
          <c:showLegendKey val="0"/>
          <c:showVal val="0"/>
          <c:showCatName val="0"/>
          <c:showSerName val="0"/>
          <c:showPercent val="0"/>
          <c:showBubbleSize val="0"/>
        </c:dLbls>
        <c:gapWidth val="150"/>
        <c:shape val="box"/>
        <c:axId val="318096768"/>
        <c:axId val="318097328"/>
        <c:axId val="0"/>
      </c:bar3DChart>
      <c:catAx>
        <c:axId val="3180967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8097328"/>
        <c:crosses val="autoZero"/>
        <c:auto val="1"/>
        <c:lblAlgn val="ctr"/>
        <c:lblOffset val="100"/>
        <c:noMultiLvlLbl val="0"/>
      </c:catAx>
      <c:valAx>
        <c:axId val="318097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8096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200" b="1" i="0" baseline="0">
                <a:effectLst/>
              </a:rPr>
              <a:t>Pregunta No. 5</a:t>
            </a:r>
            <a:endParaRPr lang="es-CO" sz="1200">
              <a:effectLst/>
            </a:endParaRPr>
          </a:p>
        </c:rich>
      </c:tx>
      <c:layout>
        <c:manualLayout>
          <c:xMode val="edge"/>
          <c:yMode val="edge"/>
          <c:x val="0.73776999131625565"/>
          <c:y val="3.43642611683848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7445642126440917E-2"/>
          <c:y val="4.9347079037800681E-2"/>
          <c:w val="0.90948922303417457"/>
          <c:h val="0.82557891603755718"/>
        </c:manualLayout>
      </c:layout>
      <c:bar3DChart>
        <c:barDir val="col"/>
        <c:grouping val="clustered"/>
        <c:varyColors val="0"/>
        <c:ser>
          <c:idx val="0"/>
          <c:order val="0"/>
          <c:spPr>
            <a:solidFill>
              <a:schemeClr val="accent1"/>
            </a:solidFill>
            <a:ln>
              <a:noFill/>
            </a:ln>
            <a:effectLst/>
            <a:sp3d/>
          </c:spPr>
          <c:invertIfNegative val="0"/>
          <c:dLbls>
            <c:dLbl>
              <c:idx val="0"/>
              <c:layout>
                <c:manualLayout>
                  <c:x val="3.3716483233229677E-2"/>
                  <c:y val="-2.7491408934707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F8-4231-9CE2-73E0FD01EC38}"/>
                </c:ext>
              </c:extLst>
            </c:dLbl>
            <c:dLbl>
              <c:idx val="1"/>
              <c:layout>
                <c:manualLayout>
                  <c:x val="2.7586213554460687E-2"/>
                  <c:y val="-3.436426116838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F8-4231-9CE2-73E0FD01EC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BOYACAENCUESTAS2017!$D$20:$D$21</c:f>
              <c:strCache>
                <c:ptCount val="2"/>
                <c:pt idx="0">
                  <c:v>Igual </c:v>
                </c:pt>
                <c:pt idx="1">
                  <c:v>Desigual</c:v>
                </c:pt>
              </c:strCache>
            </c:strRef>
          </c:cat>
          <c:val>
            <c:numRef>
              <c:f>BOYACAENCUESTAS2017!$E$20:$E$21</c:f>
              <c:numCache>
                <c:formatCode>General</c:formatCode>
                <c:ptCount val="2"/>
                <c:pt idx="0">
                  <c:v>94</c:v>
                </c:pt>
                <c:pt idx="1">
                  <c:v>5</c:v>
                </c:pt>
              </c:numCache>
            </c:numRef>
          </c:val>
          <c:extLst>
            <c:ext xmlns:c16="http://schemas.microsoft.com/office/drawing/2014/chart" uri="{C3380CC4-5D6E-409C-BE32-E72D297353CC}">
              <c16:uniqueId val="{00000002-FCF8-4231-9CE2-73E0FD01EC38}"/>
            </c:ext>
          </c:extLst>
        </c:ser>
        <c:dLbls>
          <c:showLegendKey val="0"/>
          <c:showVal val="0"/>
          <c:showCatName val="0"/>
          <c:showSerName val="0"/>
          <c:showPercent val="0"/>
          <c:showBubbleSize val="0"/>
        </c:dLbls>
        <c:gapWidth val="150"/>
        <c:shape val="box"/>
        <c:axId val="318100688"/>
        <c:axId val="318101248"/>
        <c:axId val="0"/>
      </c:bar3DChart>
      <c:catAx>
        <c:axId val="3181006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8101248"/>
        <c:crosses val="autoZero"/>
        <c:auto val="1"/>
        <c:lblAlgn val="ctr"/>
        <c:lblOffset val="100"/>
        <c:noMultiLvlLbl val="0"/>
      </c:catAx>
      <c:valAx>
        <c:axId val="318101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8100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200" b="1" i="0" baseline="0">
                <a:effectLst/>
              </a:rPr>
              <a:t>Pregunta No. 6</a:t>
            </a:r>
            <a:endParaRPr lang="es-CO" sz="1200">
              <a:effectLst/>
            </a:endParaRPr>
          </a:p>
        </c:rich>
      </c:tx>
      <c:layout>
        <c:manualLayout>
          <c:xMode val="edge"/>
          <c:yMode val="edge"/>
          <c:x val="0.76060468631897205"/>
          <c:y val="1.85184544239662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977779361290252E-2"/>
          <c:y val="5.0158730158730166E-2"/>
          <c:w val="0.92304366716065245"/>
          <c:h val="0.7828898310788075"/>
        </c:manualLayout>
      </c:layout>
      <c:bar3DChart>
        <c:barDir val="col"/>
        <c:grouping val="clustered"/>
        <c:varyColors val="0"/>
        <c:ser>
          <c:idx val="0"/>
          <c:order val="0"/>
          <c:spPr>
            <a:blipFill>
              <a:blip xmlns:r="http://schemas.openxmlformats.org/officeDocument/2006/relationships" r:embed="rId3"/>
              <a:tile tx="0" ty="0" sx="100000" sy="100000" flip="none" algn="tl"/>
            </a:blipFill>
            <a:ln>
              <a:noFill/>
            </a:ln>
            <a:effectLst/>
            <a:sp3d/>
          </c:spPr>
          <c:invertIfNegative val="0"/>
          <c:dPt>
            <c:idx val="0"/>
            <c:invertIfNegative val="0"/>
            <c:bubble3D val="0"/>
            <c:spPr>
              <a:blipFill>
                <a:blip xmlns:r="http://schemas.openxmlformats.org/officeDocument/2006/relationships" r:embed="rId3"/>
                <a:tile tx="0" ty="0" sx="100000" sy="100000" flip="none" algn="tl"/>
              </a:blipFill>
              <a:ln>
                <a:solidFill>
                  <a:schemeClr val="tx1">
                    <a:lumMod val="50000"/>
                    <a:lumOff val="50000"/>
                  </a:schemeClr>
                </a:solidFill>
              </a:ln>
              <a:effectLst/>
              <a:sp3d>
                <a:contourClr>
                  <a:schemeClr val="tx1">
                    <a:lumMod val="50000"/>
                    <a:lumOff val="50000"/>
                  </a:schemeClr>
                </a:contourClr>
              </a:sp3d>
            </c:spPr>
            <c:extLst>
              <c:ext xmlns:c16="http://schemas.microsoft.com/office/drawing/2014/chart" uri="{C3380CC4-5D6E-409C-BE32-E72D297353CC}">
                <c16:uniqueId val="{00000001-1A73-462E-BBD1-257DBCEBCD96}"/>
              </c:ext>
            </c:extLst>
          </c:dPt>
          <c:dLbls>
            <c:dLbl>
              <c:idx val="0"/>
              <c:layout>
                <c:manualLayout>
                  <c:x val="1.8140589569160998E-2"/>
                  <c:y val="-1.4652014652014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73-462E-BBD1-257DBCEBCD96}"/>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73-462E-BBD1-257DBCEBCD96}"/>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73-462E-BBD1-257DBCEBCD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BOYACAENCUESTAS2017!$D$22:$D$24</c:f>
              <c:strCache>
                <c:ptCount val="3"/>
                <c:pt idx="0">
                  <c:v>Tenida en Cuenta</c:v>
                </c:pt>
                <c:pt idx="1">
                  <c:v>No se tuvo en Cuenta</c:v>
                </c:pt>
                <c:pt idx="2">
                  <c:v>Pasó desapercibida</c:v>
                </c:pt>
              </c:strCache>
            </c:strRef>
          </c:cat>
          <c:val>
            <c:numRef>
              <c:f>BOYACAENCUESTAS2017!$E$22:$E$24</c:f>
              <c:numCache>
                <c:formatCode>General</c:formatCode>
                <c:ptCount val="3"/>
                <c:pt idx="0">
                  <c:v>102</c:v>
                </c:pt>
                <c:pt idx="1">
                  <c:v>3</c:v>
                </c:pt>
                <c:pt idx="2">
                  <c:v>0</c:v>
                </c:pt>
              </c:numCache>
            </c:numRef>
          </c:val>
          <c:extLst>
            <c:ext xmlns:c16="http://schemas.microsoft.com/office/drawing/2014/chart" uri="{C3380CC4-5D6E-409C-BE32-E72D297353CC}">
              <c16:uniqueId val="{00000004-1A73-462E-BBD1-257DBCEBCD96}"/>
            </c:ext>
          </c:extLst>
        </c:ser>
        <c:dLbls>
          <c:showLegendKey val="0"/>
          <c:showVal val="0"/>
          <c:showCatName val="0"/>
          <c:showSerName val="0"/>
          <c:showPercent val="0"/>
          <c:showBubbleSize val="0"/>
        </c:dLbls>
        <c:gapWidth val="150"/>
        <c:shape val="box"/>
        <c:axId val="318104608"/>
        <c:axId val="318105168"/>
        <c:axId val="0"/>
      </c:bar3DChart>
      <c:catAx>
        <c:axId val="3181046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8105168"/>
        <c:crosses val="autoZero"/>
        <c:auto val="1"/>
        <c:lblAlgn val="ctr"/>
        <c:lblOffset val="100"/>
        <c:noMultiLvlLbl val="0"/>
      </c:catAx>
      <c:valAx>
        <c:axId val="318105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8104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200" b="1" i="0" baseline="0">
                <a:effectLst/>
              </a:rPr>
              <a:t>Pregunta No. 7</a:t>
            </a:r>
            <a:endParaRPr lang="es-CO" sz="1200">
              <a:effectLst/>
            </a:endParaRPr>
          </a:p>
        </c:rich>
      </c:tx>
      <c:layout>
        <c:manualLayout>
          <c:xMode val="edge"/>
          <c:yMode val="edge"/>
          <c:x val="0.76423094710415207"/>
          <c:y val="2.653399668325041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9247594050743664E-2"/>
          <c:y val="0.11699074074074074"/>
          <c:w val="0.91797462817147857"/>
          <c:h val="0.79875801983085448"/>
        </c:manualLayout>
      </c:layout>
      <c:bar3DChart>
        <c:barDir val="col"/>
        <c:grouping val="clustered"/>
        <c:varyColors val="0"/>
        <c:ser>
          <c:idx val="0"/>
          <c:order val="0"/>
          <c:spPr>
            <a:solidFill>
              <a:schemeClr val="accent2"/>
            </a:solidFill>
            <a:ln>
              <a:solidFill>
                <a:schemeClr val="bg1"/>
              </a:solidFill>
            </a:ln>
            <a:effectLst/>
            <a:sp3d>
              <a:contourClr>
                <a:schemeClr val="bg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BOYACAENCUESTAS2017!$D$25:$D$26</c:f>
              <c:strCache>
                <c:ptCount val="2"/>
                <c:pt idx="0">
                  <c:v>Si</c:v>
                </c:pt>
                <c:pt idx="1">
                  <c:v>No</c:v>
                </c:pt>
              </c:strCache>
            </c:strRef>
          </c:cat>
          <c:val>
            <c:numRef>
              <c:f>BOYACAENCUESTAS2017!$E$25:$E$26</c:f>
              <c:numCache>
                <c:formatCode>General</c:formatCode>
                <c:ptCount val="2"/>
                <c:pt idx="0">
                  <c:v>107</c:v>
                </c:pt>
                <c:pt idx="1">
                  <c:v>0</c:v>
                </c:pt>
              </c:numCache>
            </c:numRef>
          </c:val>
          <c:extLst>
            <c:ext xmlns:c16="http://schemas.microsoft.com/office/drawing/2014/chart" uri="{C3380CC4-5D6E-409C-BE32-E72D297353CC}">
              <c16:uniqueId val="{00000000-F38B-4450-B535-894BD1FD2D6E}"/>
            </c:ext>
          </c:extLst>
        </c:ser>
        <c:dLbls>
          <c:showLegendKey val="0"/>
          <c:showVal val="0"/>
          <c:showCatName val="0"/>
          <c:showSerName val="0"/>
          <c:showPercent val="0"/>
          <c:showBubbleSize val="0"/>
        </c:dLbls>
        <c:gapWidth val="150"/>
        <c:shape val="box"/>
        <c:axId val="318107968"/>
        <c:axId val="318108528"/>
        <c:axId val="0"/>
      </c:bar3DChart>
      <c:catAx>
        <c:axId val="3181079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8108528"/>
        <c:crosses val="autoZero"/>
        <c:auto val="1"/>
        <c:lblAlgn val="ctr"/>
        <c:lblOffset val="100"/>
        <c:noMultiLvlLbl val="0"/>
      </c:catAx>
      <c:valAx>
        <c:axId val="318108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8107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200" b="1" i="0" baseline="0">
                <a:effectLst/>
              </a:rPr>
              <a:t>Pregunta No. 8</a:t>
            </a:r>
            <a:endParaRPr lang="es-CO" sz="1200">
              <a:effectLst/>
            </a:endParaRPr>
          </a:p>
        </c:rich>
      </c:tx>
      <c:layout>
        <c:manualLayout>
          <c:xMode val="edge"/>
          <c:yMode val="edge"/>
          <c:x val="0.76623478883321405"/>
          <c:y val="3.85356454720616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7361011691720369E-2"/>
          <c:y val="6.373795761079E-2"/>
          <c:w val="0.92263898830827962"/>
          <c:h val="0.79600564380319516"/>
        </c:manualLayout>
      </c:layout>
      <c:bar3DChart>
        <c:barDir val="col"/>
        <c:grouping val="clustered"/>
        <c:varyColors val="0"/>
        <c:ser>
          <c:idx val="0"/>
          <c:order val="0"/>
          <c:spPr>
            <a:solidFill>
              <a:srgbClr val="CC9900"/>
            </a:solidFill>
            <a:ln>
              <a:solidFill>
                <a:schemeClr val="accent4">
                  <a:lumMod val="50000"/>
                </a:schemeClr>
              </a:solidFill>
            </a:ln>
            <a:effectLst/>
            <a:sp3d>
              <a:contourClr>
                <a:schemeClr val="accent4">
                  <a:lumMod val="50000"/>
                </a:schemeClr>
              </a:contourClr>
            </a:sp3d>
          </c:spPr>
          <c:invertIfNegative val="0"/>
          <c:dPt>
            <c:idx val="0"/>
            <c:invertIfNegative val="0"/>
            <c:bubble3D val="0"/>
            <c:spPr>
              <a:gradFill flip="none" rotWithShape="1">
                <a:gsLst>
                  <a:gs pos="0">
                    <a:srgbClr val="CC9900">
                      <a:shade val="30000"/>
                      <a:satMod val="115000"/>
                    </a:srgbClr>
                  </a:gs>
                  <a:gs pos="50000">
                    <a:schemeClr val="accent4"/>
                  </a:gs>
                  <a:gs pos="100000">
                    <a:srgbClr val="CC9900">
                      <a:shade val="100000"/>
                      <a:satMod val="115000"/>
                    </a:srgbClr>
                  </a:gs>
                </a:gsLst>
                <a:path path="shape">
                  <a:fillToRect l="50000" t="50000" r="50000" b="50000"/>
                </a:path>
                <a:tileRect/>
              </a:gradFill>
              <a:ln>
                <a:solidFill>
                  <a:schemeClr val="accent4">
                    <a:lumMod val="50000"/>
                  </a:schemeClr>
                </a:solidFill>
              </a:ln>
              <a:effectLst/>
              <a:sp3d>
                <a:contourClr>
                  <a:schemeClr val="accent4">
                    <a:lumMod val="50000"/>
                  </a:schemeClr>
                </a:contourClr>
              </a:sp3d>
            </c:spPr>
            <c:extLst>
              <c:ext xmlns:c16="http://schemas.microsoft.com/office/drawing/2014/chart" uri="{C3380CC4-5D6E-409C-BE32-E72D297353CC}">
                <c16:uniqueId val="{00000001-3EF7-494D-A5F9-2498B924349A}"/>
              </c:ext>
            </c:extLst>
          </c:dPt>
          <c:dPt>
            <c:idx val="1"/>
            <c:invertIfNegative val="0"/>
            <c:bubble3D val="0"/>
            <c:spPr>
              <a:solidFill>
                <a:schemeClr val="accent4"/>
              </a:solidFill>
              <a:ln>
                <a:solidFill>
                  <a:schemeClr val="accent4">
                    <a:lumMod val="50000"/>
                  </a:schemeClr>
                </a:solidFill>
              </a:ln>
              <a:effectLst/>
              <a:sp3d>
                <a:contourClr>
                  <a:schemeClr val="accent4">
                    <a:lumMod val="50000"/>
                  </a:schemeClr>
                </a:contourClr>
              </a:sp3d>
            </c:spPr>
            <c:extLst>
              <c:ext xmlns:c16="http://schemas.microsoft.com/office/drawing/2014/chart" uri="{C3380CC4-5D6E-409C-BE32-E72D297353CC}">
                <c16:uniqueId val="{00000003-3EF7-494D-A5F9-2498B924349A}"/>
              </c:ext>
            </c:extLst>
          </c:dPt>
          <c:dLbls>
            <c:dLbl>
              <c:idx val="0"/>
              <c:layout>
                <c:manualLayout>
                  <c:x val="3.6363636363636362E-2"/>
                  <c:y val="-3.0828516377649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F7-494D-A5F9-2498B924349A}"/>
                </c:ext>
              </c:extLst>
            </c:dLbl>
            <c:dLbl>
              <c:idx val="1"/>
              <c:layout>
                <c:manualLayout>
                  <c:x val="1.5151515151515152E-2"/>
                  <c:y val="-2.31213872832370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F7-494D-A5F9-2498B92434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BOYACAENCUESTAS2017!$D$27:$D$28</c:f>
              <c:strCache>
                <c:ptCount val="2"/>
                <c:pt idx="0">
                  <c:v>Si</c:v>
                </c:pt>
                <c:pt idx="1">
                  <c:v>No</c:v>
                </c:pt>
              </c:strCache>
            </c:strRef>
          </c:cat>
          <c:val>
            <c:numRef>
              <c:f>BOYACAENCUESTAS2017!$E$27:$E$28</c:f>
              <c:numCache>
                <c:formatCode>General</c:formatCode>
                <c:ptCount val="2"/>
                <c:pt idx="0">
                  <c:v>106</c:v>
                </c:pt>
                <c:pt idx="1">
                  <c:v>0</c:v>
                </c:pt>
              </c:numCache>
            </c:numRef>
          </c:val>
          <c:extLst>
            <c:ext xmlns:c16="http://schemas.microsoft.com/office/drawing/2014/chart" uri="{C3380CC4-5D6E-409C-BE32-E72D297353CC}">
              <c16:uniqueId val="{00000004-3EF7-494D-A5F9-2498B924349A}"/>
            </c:ext>
          </c:extLst>
        </c:ser>
        <c:dLbls>
          <c:showLegendKey val="0"/>
          <c:showVal val="0"/>
          <c:showCatName val="0"/>
          <c:showSerName val="0"/>
          <c:showPercent val="0"/>
          <c:showBubbleSize val="0"/>
        </c:dLbls>
        <c:gapWidth val="150"/>
        <c:shape val="box"/>
        <c:axId val="347666304"/>
        <c:axId val="347666864"/>
        <c:axId val="0"/>
      </c:bar3DChart>
      <c:catAx>
        <c:axId val="3476663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7666864"/>
        <c:crosses val="autoZero"/>
        <c:auto val="1"/>
        <c:lblAlgn val="ctr"/>
        <c:lblOffset val="100"/>
        <c:noMultiLvlLbl val="0"/>
      </c:catAx>
      <c:valAx>
        <c:axId val="347666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7666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i="0" baseline="0">
                <a:effectLst/>
              </a:rPr>
              <a:t>Pregunta No. 9</a:t>
            </a:r>
            <a:endParaRPr lang="es-CO" sz="1100">
              <a:effectLst/>
            </a:endParaRPr>
          </a:p>
        </c:rich>
      </c:tx>
      <c:layout>
        <c:manualLayout>
          <c:xMode val="edge"/>
          <c:yMode val="edge"/>
          <c:x val="0.77069565845553711"/>
          <c:y val="2.57648953301127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7245057670543469E-2"/>
          <c:y val="0.31874769797421726"/>
          <c:w val="0.90969683835392146"/>
          <c:h val="0.54719508127782368"/>
        </c:manualLayout>
      </c:layout>
      <c:bar3DChart>
        <c:barDir val="col"/>
        <c:grouping val="clustered"/>
        <c:varyColors val="0"/>
        <c:ser>
          <c:idx val="0"/>
          <c:order val="0"/>
          <c:spPr>
            <a:solidFill>
              <a:schemeClr val="accent1"/>
            </a:solidFill>
            <a:ln>
              <a:noFill/>
            </a:ln>
            <a:effectLst/>
            <a:sp3d/>
          </c:spPr>
          <c:invertIfNegative val="0"/>
          <c:dLbls>
            <c:dLbl>
              <c:idx val="0"/>
              <c:layout>
                <c:manualLayout>
                  <c:x val="2.7522935779816515E-2"/>
                  <c:y val="-2.2099447513812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0C-4361-AF63-810823E371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BOYACAENCUESTAS2017!$D$29:$D$30</c:f>
              <c:strCache>
                <c:ptCount val="2"/>
                <c:pt idx="0">
                  <c:v>Si</c:v>
                </c:pt>
                <c:pt idx="1">
                  <c:v>No</c:v>
                </c:pt>
              </c:strCache>
            </c:strRef>
          </c:cat>
          <c:val>
            <c:numRef>
              <c:f>BOYACAENCUESTAS2017!$E$29:$E$30</c:f>
              <c:numCache>
                <c:formatCode>General</c:formatCode>
                <c:ptCount val="2"/>
                <c:pt idx="0">
                  <c:v>104</c:v>
                </c:pt>
                <c:pt idx="1">
                  <c:v>2</c:v>
                </c:pt>
              </c:numCache>
            </c:numRef>
          </c:val>
          <c:extLst>
            <c:ext xmlns:c16="http://schemas.microsoft.com/office/drawing/2014/chart" uri="{C3380CC4-5D6E-409C-BE32-E72D297353CC}">
              <c16:uniqueId val="{00000001-CA0C-4361-AF63-810823E371C3}"/>
            </c:ext>
          </c:extLst>
        </c:ser>
        <c:dLbls>
          <c:showLegendKey val="0"/>
          <c:showVal val="0"/>
          <c:showCatName val="0"/>
          <c:showSerName val="0"/>
          <c:showPercent val="0"/>
          <c:showBubbleSize val="0"/>
        </c:dLbls>
        <c:gapWidth val="150"/>
        <c:shape val="box"/>
        <c:axId val="347669664"/>
        <c:axId val="347670224"/>
        <c:axId val="0"/>
      </c:bar3DChart>
      <c:catAx>
        <c:axId val="347669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7670224"/>
        <c:crosses val="autoZero"/>
        <c:auto val="1"/>
        <c:lblAlgn val="ctr"/>
        <c:lblOffset val="100"/>
        <c:noMultiLvlLbl val="0"/>
      </c:catAx>
      <c:valAx>
        <c:axId val="347670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7669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CO" sz="1100" b="1" i="0" baseline="0">
                <a:effectLst/>
              </a:rPr>
              <a:t>Pregunta No. 10</a:t>
            </a:r>
            <a:endParaRPr lang="es-CO" sz="1100">
              <a:effectLst/>
            </a:endParaRPr>
          </a:p>
        </c:rich>
      </c:tx>
      <c:layout>
        <c:manualLayout>
          <c:xMode val="edge"/>
          <c:yMode val="edge"/>
          <c:x val="0.76389520754350149"/>
          <c:y val="2.527830121338396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9530012019525601E-2"/>
          <c:y val="4.5903870893730707E-2"/>
          <c:w val="0.92046994514681946"/>
          <c:h val="0.82847849867665257"/>
        </c:manualLayout>
      </c:layout>
      <c:bar3DChart>
        <c:barDir val="col"/>
        <c:grouping val="clustered"/>
        <c:varyColors val="0"/>
        <c:ser>
          <c:idx val="0"/>
          <c:order val="0"/>
          <c:spPr>
            <a:pattFill prst="solidDmnd">
              <a:fgClr>
                <a:schemeClr val="accent2">
                  <a:lumMod val="75000"/>
                </a:schemeClr>
              </a:fgClr>
              <a:bgClr>
                <a:schemeClr val="accent4">
                  <a:lumMod val="60000"/>
                  <a:lumOff val="40000"/>
                </a:schemeClr>
              </a:bgClr>
            </a:pattFill>
            <a:ln>
              <a:noFill/>
            </a:ln>
            <a:effectLst/>
            <a:sp3d/>
          </c:spPr>
          <c:invertIfNegative val="0"/>
          <c:dLbls>
            <c:dLbl>
              <c:idx val="0"/>
              <c:layout>
                <c:manualLayout>
                  <c:x val="2.4922118380062249E-2"/>
                  <c:y val="-2.2315202231520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73-4241-9840-DF487C73B0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BOYACAENCUESTAS2017!$D$31:$D$32</c:f>
              <c:strCache>
                <c:ptCount val="2"/>
                <c:pt idx="0">
                  <c:v>Si</c:v>
                </c:pt>
                <c:pt idx="1">
                  <c:v>No</c:v>
                </c:pt>
              </c:strCache>
            </c:strRef>
          </c:cat>
          <c:val>
            <c:numRef>
              <c:f>BOYACAENCUESTAS2017!$E$31:$E$32</c:f>
              <c:numCache>
                <c:formatCode>General</c:formatCode>
                <c:ptCount val="2"/>
                <c:pt idx="0">
                  <c:v>104</c:v>
                </c:pt>
                <c:pt idx="1">
                  <c:v>4</c:v>
                </c:pt>
              </c:numCache>
            </c:numRef>
          </c:val>
          <c:extLst>
            <c:ext xmlns:c16="http://schemas.microsoft.com/office/drawing/2014/chart" uri="{C3380CC4-5D6E-409C-BE32-E72D297353CC}">
              <c16:uniqueId val="{00000001-ED73-4241-9840-DF487C73B0B9}"/>
            </c:ext>
          </c:extLst>
        </c:ser>
        <c:dLbls>
          <c:showLegendKey val="0"/>
          <c:showVal val="0"/>
          <c:showCatName val="0"/>
          <c:showSerName val="0"/>
          <c:showPercent val="0"/>
          <c:showBubbleSize val="0"/>
        </c:dLbls>
        <c:gapWidth val="150"/>
        <c:shape val="box"/>
        <c:axId val="347673024"/>
        <c:axId val="347673584"/>
        <c:axId val="0"/>
      </c:bar3DChart>
      <c:catAx>
        <c:axId val="3476730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7673584"/>
        <c:crosses val="autoZero"/>
        <c:auto val="1"/>
        <c:lblAlgn val="ctr"/>
        <c:lblOffset val="100"/>
        <c:noMultiLvlLbl val="0"/>
      </c:catAx>
      <c:valAx>
        <c:axId val="347673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7673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dLbl>
              <c:idx val="0"/>
              <c:layout>
                <c:manualLayout>
                  <c:x val="3.0555555555555555E-2"/>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E3-4A9E-AB94-4DB1DA7DB6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'CALDAS ENCUESTAS 2017'!$F$9</c:f>
              <c:numCache>
                <c:formatCode>General</c:formatCode>
                <c:ptCount val="1"/>
                <c:pt idx="0">
                  <c:v>80</c:v>
                </c:pt>
              </c:numCache>
            </c:numRef>
          </c:val>
          <c:extLst>
            <c:ext xmlns:c16="http://schemas.microsoft.com/office/drawing/2014/chart" uri="{C3380CC4-5D6E-409C-BE32-E72D297353CC}">
              <c16:uniqueId val="{00000001-8FE3-4A9E-AB94-4DB1DA7DB608}"/>
            </c:ext>
          </c:extLst>
        </c:ser>
        <c:ser>
          <c:idx val="1"/>
          <c:order val="1"/>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dLbl>
              <c:idx val="0"/>
              <c:layout>
                <c:manualLayout>
                  <c:x val="3.3333333333333333E-2"/>
                  <c:y val="-6.01851851851852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E3-4A9E-AB94-4DB1DA7DB6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'CALDAS ENCUESTAS 2017'!$F$10</c:f>
              <c:numCache>
                <c:formatCode>General</c:formatCode>
                <c:ptCount val="1"/>
                <c:pt idx="0">
                  <c:v>19</c:v>
                </c:pt>
              </c:numCache>
            </c:numRef>
          </c:val>
          <c:extLst>
            <c:ext xmlns:c16="http://schemas.microsoft.com/office/drawing/2014/chart" uri="{C3380CC4-5D6E-409C-BE32-E72D297353CC}">
              <c16:uniqueId val="{00000003-8FE3-4A9E-AB94-4DB1DA7DB608}"/>
            </c:ext>
          </c:extLst>
        </c:ser>
        <c:ser>
          <c:idx val="2"/>
          <c:order val="2"/>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dLbl>
              <c:idx val="0"/>
              <c:layout>
                <c:manualLayout>
                  <c:x val="2.7777777777777776E-2"/>
                  <c:y val="-5.5555555555555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E3-4A9E-AB94-4DB1DA7DB6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'CALDAS ENCUESTAS 2017'!$F$11</c:f>
              <c:numCache>
                <c:formatCode>General</c:formatCode>
                <c:ptCount val="1"/>
                <c:pt idx="0">
                  <c:v>1</c:v>
                </c:pt>
              </c:numCache>
            </c:numRef>
          </c:val>
          <c:extLst>
            <c:ext xmlns:c16="http://schemas.microsoft.com/office/drawing/2014/chart" uri="{C3380CC4-5D6E-409C-BE32-E72D297353CC}">
              <c16:uniqueId val="{00000005-8FE3-4A9E-AB94-4DB1DA7DB608}"/>
            </c:ext>
          </c:extLst>
        </c:ser>
        <c:dLbls>
          <c:showLegendKey val="0"/>
          <c:showVal val="1"/>
          <c:showCatName val="0"/>
          <c:showSerName val="0"/>
          <c:showPercent val="0"/>
          <c:showBubbleSize val="0"/>
        </c:dLbls>
        <c:gapWidth val="150"/>
        <c:shape val="box"/>
        <c:axId val="384422616"/>
        <c:axId val="384415728"/>
        <c:axId val="0"/>
      </c:bar3DChart>
      <c:catAx>
        <c:axId val="384422616"/>
        <c:scaling>
          <c:orientation val="minMax"/>
        </c:scaling>
        <c:delete val="1"/>
        <c:axPos val="b"/>
        <c:majorTickMark val="none"/>
        <c:minorTickMark val="none"/>
        <c:tickLblPos val="nextTo"/>
        <c:crossAx val="384415728"/>
        <c:crosses val="autoZero"/>
        <c:auto val="1"/>
        <c:lblAlgn val="ctr"/>
        <c:lblOffset val="100"/>
        <c:noMultiLvlLbl val="0"/>
      </c:catAx>
      <c:valAx>
        <c:axId val="384415728"/>
        <c:scaling>
          <c:orientation val="minMax"/>
        </c:scaling>
        <c:delete val="1"/>
        <c:axPos val="l"/>
        <c:numFmt formatCode="General" sourceLinked="1"/>
        <c:majorTickMark val="none"/>
        <c:minorTickMark val="none"/>
        <c:tickLblPos val="nextTo"/>
        <c:crossAx val="384422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6"/>
            </a:solidFill>
            <a:ln>
              <a:noFill/>
            </a:ln>
            <a:effectLst/>
            <a:sp3d/>
          </c:spPr>
          <c:invertIfNegative val="0"/>
          <c:dLbls>
            <c:dLbl>
              <c:idx val="0"/>
              <c:layout>
                <c:manualLayout>
                  <c:x val="3.0555555555555555E-2"/>
                  <c:y val="-6.4814814814814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54-49D7-81FC-EE789EF72D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'CALDAS ENCUESTAS 2017'!$F$6</c:f>
              <c:numCache>
                <c:formatCode>General</c:formatCode>
                <c:ptCount val="1"/>
                <c:pt idx="0">
                  <c:v>95</c:v>
                </c:pt>
              </c:numCache>
            </c:numRef>
          </c:val>
          <c:extLst>
            <c:ext xmlns:c16="http://schemas.microsoft.com/office/drawing/2014/chart" uri="{C3380CC4-5D6E-409C-BE32-E72D297353CC}">
              <c16:uniqueId val="{00000001-1454-49D7-81FC-EE789EF72D38}"/>
            </c:ext>
          </c:extLst>
        </c:ser>
        <c:ser>
          <c:idx val="1"/>
          <c:order val="1"/>
          <c:spPr>
            <a:solidFill>
              <a:schemeClr val="accent5"/>
            </a:solidFill>
            <a:ln>
              <a:noFill/>
            </a:ln>
            <a:effectLst/>
            <a:sp3d/>
          </c:spPr>
          <c:invertIfNegative val="0"/>
          <c:dLbls>
            <c:dLbl>
              <c:idx val="0"/>
              <c:layout>
                <c:manualLayout>
                  <c:x val="4.7222222222222221E-2"/>
                  <c:y val="-8.33333333333335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54-49D7-81FC-EE789EF72D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'CALDAS ENCUESTAS 2017'!$F$7</c:f>
              <c:numCache>
                <c:formatCode>General</c:formatCode>
                <c:ptCount val="1"/>
                <c:pt idx="0">
                  <c:v>5</c:v>
                </c:pt>
              </c:numCache>
            </c:numRef>
          </c:val>
          <c:extLst>
            <c:ext xmlns:c16="http://schemas.microsoft.com/office/drawing/2014/chart" uri="{C3380CC4-5D6E-409C-BE32-E72D297353CC}">
              <c16:uniqueId val="{00000003-1454-49D7-81FC-EE789EF72D38}"/>
            </c:ext>
          </c:extLst>
        </c:ser>
        <c:dLbls>
          <c:showLegendKey val="0"/>
          <c:showVal val="1"/>
          <c:showCatName val="0"/>
          <c:showSerName val="0"/>
          <c:showPercent val="0"/>
          <c:showBubbleSize val="0"/>
        </c:dLbls>
        <c:gapWidth val="150"/>
        <c:shape val="box"/>
        <c:axId val="384422288"/>
        <c:axId val="384419008"/>
        <c:axId val="0"/>
        <c:extLst>
          <c:ext xmlns:c15="http://schemas.microsoft.com/office/drawing/2012/chart" uri="{02D57815-91ED-43cb-92C2-25804820EDAC}">
            <c15:filteredBarSeries>
              <c15:ser>
                <c:idx val="2"/>
                <c:order val="2"/>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'CALDAS ENCUESTAS 2017'!$F$8</c15:sqref>
                        </c15:formulaRef>
                      </c:ext>
                    </c:extLst>
                    <c:numCache>
                      <c:formatCode>General</c:formatCode>
                      <c:ptCount val="1"/>
                    </c:numCache>
                  </c:numRef>
                </c:val>
                <c:extLst>
                  <c:ext xmlns:c16="http://schemas.microsoft.com/office/drawing/2014/chart" uri="{C3380CC4-5D6E-409C-BE32-E72D297353CC}">
                    <c16:uniqueId val="{00000004-1454-49D7-81FC-EE789EF72D38}"/>
                  </c:ext>
                </c:extLst>
              </c15:ser>
            </c15:filteredBarSeries>
          </c:ext>
        </c:extLst>
      </c:bar3DChart>
      <c:catAx>
        <c:axId val="384422288"/>
        <c:scaling>
          <c:orientation val="minMax"/>
        </c:scaling>
        <c:delete val="1"/>
        <c:axPos val="b"/>
        <c:majorTickMark val="none"/>
        <c:minorTickMark val="none"/>
        <c:tickLblPos val="nextTo"/>
        <c:crossAx val="384419008"/>
        <c:crosses val="autoZero"/>
        <c:auto val="1"/>
        <c:lblAlgn val="ctr"/>
        <c:lblOffset val="100"/>
        <c:noMultiLvlLbl val="0"/>
      </c:catAx>
      <c:valAx>
        <c:axId val="384419008"/>
        <c:scaling>
          <c:orientation val="minMax"/>
        </c:scaling>
        <c:delete val="1"/>
        <c:axPos val="l"/>
        <c:numFmt formatCode="General" sourceLinked="1"/>
        <c:majorTickMark val="none"/>
        <c:minorTickMark val="none"/>
        <c:tickLblPos val="nextTo"/>
        <c:crossAx val="384422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2"/>
            </a:solidFill>
            <a:ln>
              <a:noFill/>
            </a:ln>
            <a:effectLst/>
          </c:spPr>
          <c:invertIfNegative val="0"/>
          <c:cat>
            <c:strRef>
              <c:f>'[4]CONSOLIDADO TOTAL'!$D$25:$D$26</c:f>
              <c:strCache>
                <c:ptCount val="2"/>
                <c:pt idx="0">
                  <c:v>Si</c:v>
                </c:pt>
                <c:pt idx="1">
                  <c:v>No</c:v>
                </c:pt>
              </c:strCache>
            </c:strRef>
          </c:cat>
          <c:val>
            <c:numRef>
              <c:f>'[4]CONSOLIDADO TOTAL'!$F$25:$F$26</c:f>
              <c:numCache>
                <c:formatCode>General</c:formatCode>
                <c:ptCount val="2"/>
                <c:pt idx="0">
                  <c:v>67</c:v>
                </c:pt>
              </c:numCache>
            </c:numRef>
          </c:val>
          <c:extLst>
            <c:ext xmlns:c16="http://schemas.microsoft.com/office/drawing/2014/chart" uri="{C3380CC4-5D6E-409C-BE32-E72D297353CC}">
              <c16:uniqueId val="{00000000-A6E1-486D-8B9E-753D2B063A13}"/>
            </c:ext>
          </c:extLst>
        </c:ser>
        <c:dLbls>
          <c:showLegendKey val="0"/>
          <c:showVal val="0"/>
          <c:showCatName val="0"/>
          <c:showSerName val="0"/>
          <c:showPercent val="0"/>
          <c:showBubbleSize val="0"/>
        </c:dLbls>
        <c:gapWidth val="219"/>
        <c:overlap val="-27"/>
        <c:axId val="251891336"/>
        <c:axId val="251883888"/>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'[4]CONSOLIDADO TOTAL'!$D$25:$D$26</c15:sqref>
                        </c15:formulaRef>
                      </c:ext>
                    </c:extLst>
                    <c:strCache>
                      <c:ptCount val="2"/>
                      <c:pt idx="0">
                        <c:v>Si</c:v>
                      </c:pt>
                      <c:pt idx="1">
                        <c:v>No</c:v>
                      </c:pt>
                    </c:strCache>
                  </c:strRef>
                </c:cat>
                <c:val>
                  <c:numRef>
                    <c:extLst>
                      <c:ext uri="{02D57815-91ED-43cb-92C2-25804820EDAC}">
                        <c15:formulaRef>
                          <c15:sqref>'[4]CONSOLIDADO TOTAL'!$E$25:$E$26</c15:sqref>
                        </c15:formulaRef>
                      </c:ext>
                    </c:extLst>
                    <c:numCache>
                      <c:formatCode>General</c:formatCode>
                      <c:ptCount val="2"/>
                    </c:numCache>
                  </c:numRef>
                </c:val>
                <c:extLst>
                  <c:ext xmlns:c16="http://schemas.microsoft.com/office/drawing/2014/chart" uri="{C3380CC4-5D6E-409C-BE32-E72D297353CC}">
                    <c16:uniqueId val="{00000001-A6E1-486D-8B9E-753D2B063A13}"/>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'[4]CONSOLIDADO TOTAL'!$D$25:$D$26</c15:sqref>
                        </c15:formulaRef>
                      </c:ext>
                    </c:extLst>
                    <c:strCache>
                      <c:ptCount val="2"/>
                      <c:pt idx="0">
                        <c:v>Si</c:v>
                      </c:pt>
                      <c:pt idx="1">
                        <c:v>No</c:v>
                      </c:pt>
                    </c:strCache>
                  </c:strRef>
                </c:cat>
                <c:val>
                  <c:numRef>
                    <c:extLst xmlns:c15="http://schemas.microsoft.com/office/drawing/2012/chart">
                      <c:ext xmlns:c15="http://schemas.microsoft.com/office/drawing/2012/chart" uri="{02D57815-91ED-43cb-92C2-25804820EDAC}">
                        <c15:formulaRef>
                          <c15:sqref>'[4]CONSOLIDADO TOTAL'!$G$25:$G$26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2-A6E1-486D-8B9E-753D2B063A13}"/>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'[4]CONSOLIDADO TOTAL'!$D$25:$D$26</c15:sqref>
                        </c15:formulaRef>
                      </c:ext>
                    </c:extLst>
                    <c:strCache>
                      <c:ptCount val="2"/>
                      <c:pt idx="0">
                        <c:v>Si</c:v>
                      </c:pt>
                      <c:pt idx="1">
                        <c:v>No</c:v>
                      </c:pt>
                    </c:strCache>
                  </c:strRef>
                </c:cat>
                <c:val>
                  <c:numRef>
                    <c:extLst xmlns:c15="http://schemas.microsoft.com/office/drawing/2012/chart">
                      <c:ext xmlns:c15="http://schemas.microsoft.com/office/drawing/2012/chart" uri="{02D57815-91ED-43cb-92C2-25804820EDAC}">
                        <c15:formulaRef>
                          <c15:sqref>'[4]CONSOLIDADO TOTAL'!$H$25:$H$26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3-A6E1-486D-8B9E-753D2B063A13}"/>
                  </c:ext>
                </c:extLst>
              </c15:ser>
            </c15:filteredBarSeries>
            <c15:filteredBarSeries>
              <c15:ser>
                <c:idx val="4"/>
                <c:order val="4"/>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'[4]CONSOLIDADO TOTAL'!$D$25:$D$26</c15:sqref>
                        </c15:formulaRef>
                      </c:ext>
                    </c:extLst>
                    <c:strCache>
                      <c:ptCount val="2"/>
                      <c:pt idx="0">
                        <c:v>Si</c:v>
                      </c:pt>
                      <c:pt idx="1">
                        <c:v>No</c:v>
                      </c:pt>
                    </c:strCache>
                  </c:strRef>
                </c:cat>
                <c:val>
                  <c:numRef>
                    <c:extLst xmlns:c15="http://schemas.microsoft.com/office/drawing/2012/chart">
                      <c:ext xmlns:c15="http://schemas.microsoft.com/office/drawing/2012/chart" uri="{02D57815-91ED-43cb-92C2-25804820EDAC}">
                        <c15:formulaRef>
                          <c15:sqref>'[4]CONSOLIDADO TOTAL'!$I$25:$I$26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A6E1-486D-8B9E-753D2B063A13}"/>
                  </c:ext>
                </c:extLst>
              </c15:ser>
            </c15:filteredBarSeries>
            <c15:filteredBarSeries>
              <c15:ser>
                <c:idx val="5"/>
                <c:order val="5"/>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'[4]CONSOLIDADO TOTAL'!$D$25:$D$26</c15:sqref>
                        </c15:formulaRef>
                      </c:ext>
                    </c:extLst>
                    <c:strCache>
                      <c:ptCount val="2"/>
                      <c:pt idx="0">
                        <c:v>Si</c:v>
                      </c:pt>
                      <c:pt idx="1">
                        <c:v>No</c:v>
                      </c:pt>
                    </c:strCache>
                  </c:strRef>
                </c:cat>
                <c:val>
                  <c:numRef>
                    <c:extLst xmlns:c15="http://schemas.microsoft.com/office/drawing/2012/chart">
                      <c:ext xmlns:c15="http://schemas.microsoft.com/office/drawing/2012/chart" uri="{02D57815-91ED-43cb-92C2-25804820EDAC}">
                        <c15:formulaRef>
                          <c15:sqref>'[4]CONSOLIDADO TOTAL'!$J$25:$J$26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5-A6E1-486D-8B9E-753D2B063A13}"/>
                  </c:ext>
                </c:extLst>
              </c15:ser>
            </c15:filteredBarSeries>
            <c15:filteredBarSeries>
              <c15:ser>
                <c:idx val="6"/>
                <c:order val="6"/>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'[4]CONSOLIDADO TOTAL'!$D$25:$D$26</c15:sqref>
                        </c15:formulaRef>
                      </c:ext>
                    </c:extLst>
                    <c:strCache>
                      <c:ptCount val="2"/>
                      <c:pt idx="0">
                        <c:v>Si</c:v>
                      </c:pt>
                      <c:pt idx="1">
                        <c:v>No</c:v>
                      </c:pt>
                    </c:strCache>
                  </c:strRef>
                </c:cat>
                <c:val>
                  <c:numRef>
                    <c:extLst xmlns:c15="http://schemas.microsoft.com/office/drawing/2012/chart">
                      <c:ext xmlns:c15="http://schemas.microsoft.com/office/drawing/2012/chart" uri="{02D57815-91ED-43cb-92C2-25804820EDAC}">
                        <c15:formulaRef>
                          <c15:sqref>'[4]CONSOLIDADO TOTAL'!$K$25:$K$26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A6E1-486D-8B9E-753D2B063A13}"/>
                  </c:ext>
                </c:extLst>
              </c15:ser>
            </c15:filteredBarSeries>
          </c:ext>
        </c:extLst>
      </c:barChart>
      <c:catAx>
        <c:axId val="251891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1883888"/>
        <c:crosses val="autoZero"/>
        <c:auto val="1"/>
        <c:lblAlgn val="ctr"/>
        <c:lblOffset val="100"/>
        <c:noMultiLvlLbl val="0"/>
      </c:catAx>
      <c:valAx>
        <c:axId val="2518838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1891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dLbl>
              <c:idx val="0"/>
              <c:layout>
                <c:manualLayout>
                  <c:x val="1.3888888888888888E-2"/>
                  <c:y val="-5.0925925925926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35-42E8-BEF2-1AE314A2ED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'CALDAS ENCUESTAS 2017'!$F$12</c:f>
              <c:numCache>
                <c:formatCode>General</c:formatCode>
                <c:ptCount val="1"/>
                <c:pt idx="0">
                  <c:v>5</c:v>
                </c:pt>
              </c:numCache>
            </c:numRef>
          </c:val>
          <c:extLst>
            <c:ext xmlns:c16="http://schemas.microsoft.com/office/drawing/2014/chart" uri="{C3380CC4-5D6E-409C-BE32-E72D297353CC}">
              <c16:uniqueId val="{00000001-6035-42E8-BEF2-1AE314A2ED32}"/>
            </c:ext>
          </c:extLst>
        </c:ser>
        <c:ser>
          <c:idx val="2"/>
          <c:order val="2"/>
          <c:spPr>
            <a:solidFill>
              <a:schemeClr val="accent3"/>
            </a:solidFill>
            <a:ln>
              <a:noFill/>
            </a:ln>
            <a:effectLst/>
            <a:sp3d/>
          </c:spPr>
          <c:invertIfNegative val="0"/>
          <c:dLbls>
            <c:dLbl>
              <c:idx val="0"/>
              <c:layout>
                <c:manualLayout>
                  <c:x val="3.3333333333333284E-2"/>
                  <c:y val="-4.1666666666666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35-42E8-BEF2-1AE314A2ED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'CALDAS ENCUESTAS 2017'!$F$14</c:f>
              <c:numCache>
                <c:formatCode>General</c:formatCode>
                <c:ptCount val="1"/>
                <c:pt idx="0">
                  <c:v>4</c:v>
                </c:pt>
              </c:numCache>
            </c:numRef>
          </c:val>
          <c:extLst>
            <c:ext xmlns:c16="http://schemas.microsoft.com/office/drawing/2014/chart" uri="{C3380CC4-5D6E-409C-BE32-E72D297353CC}">
              <c16:uniqueId val="{00000003-6035-42E8-BEF2-1AE314A2ED32}"/>
            </c:ext>
          </c:extLst>
        </c:ser>
        <c:ser>
          <c:idx val="3"/>
          <c:order val="3"/>
          <c:spPr>
            <a:solidFill>
              <a:schemeClr val="accent4"/>
            </a:solidFill>
            <a:ln>
              <a:noFill/>
            </a:ln>
            <a:effectLst/>
            <a:sp3d/>
          </c:spPr>
          <c:invertIfNegative val="0"/>
          <c:dLbls>
            <c:dLbl>
              <c:idx val="0"/>
              <c:layout>
                <c:manualLayout>
                  <c:x val="3.3333333333333333E-2"/>
                  <c:y val="-4.1666666666666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35-42E8-BEF2-1AE314A2ED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'CALDAS ENCUESTAS 2017'!$F$15</c:f>
              <c:numCache>
                <c:formatCode>General</c:formatCode>
                <c:ptCount val="1"/>
                <c:pt idx="0">
                  <c:v>4</c:v>
                </c:pt>
              </c:numCache>
            </c:numRef>
          </c:val>
          <c:extLst>
            <c:ext xmlns:c16="http://schemas.microsoft.com/office/drawing/2014/chart" uri="{C3380CC4-5D6E-409C-BE32-E72D297353CC}">
              <c16:uniqueId val="{00000005-6035-42E8-BEF2-1AE314A2ED32}"/>
            </c:ext>
          </c:extLst>
        </c:ser>
        <c:ser>
          <c:idx val="4"/>
          <c:order val="4"/>
          <c:spPr>
            <a:solidFill>
              <a:schemeClr val="accent5"/>
            </a:solidFill>
            <a:ln>
              <a:noFill/>
            </a:ln>
            <a:effectLst/>
            <a:sp3d/>
          </c:spPr>
          <c:invertIfNegative val="0"/>
          <c:dLbls>
            <c:dLbl>
              <c:idx val="0"/>
              <c:layout>
                <c:manualLayout>
                  <c:x val="1.9444444444444445E-2"/>
                  <c:y val="-5.5555555555555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35-42E8-BEF2-1AE314A2ED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'CALDAS ENCUESTAS 2017'!$F$16</c:f>
              <c:numCache>
                <c:formatCode>General</c:formatCode>
                <c:ptCount val="1"/>
                <c:pt idx="0">
                  <c:v>0</c:v>
                </c:pt>
              </c:numCache>
            </c:numRef>
          </c:val>
          <c:extLst>
            <c:ext xmlns:c16="http://schemas.microsoft.com/office/drawing/2014/chart" uri="{C3380CC4-5D6E-409C-BE32-E72D297353CC}">
              <c16:uniqueId val="{00000007-6035-42E8-BEF2-1AE314A2ED32}"/>
            </c:ext>
          </c:extLst>
        </c:ser>
        <c:ser>
          <c:idx val="5"/>
          <c:order val="5"/>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'CALDAS ENCUESTAS 2017'!$F$17</c:f>
              <c:numCache>
                <c:formatCode>General</c:formatCode>
                <c:ptCount val="1"/>
                <c:pt idx="0">
                  <c:v>87</c:v>
                </c:pt>
              </c:numCache>
            </c:numRef>
          </c:val>
          <c:extLst>
            <c:ext xmlns:c16="http://schemas.microsoft.com/office/drawing/2014/chart" uri="{C3380CC4-5D6E-409C-BE32-E72D297353CC}">
              <c16:uniqueId val="{00000008-6035-42E8-BEF2-1AE314A2ED32}"/>
            </c:ext>
          </c:extLst>
        </c:ser>
        <c:dLbls>
          <c:showLegendKey val="0"/>
          <c:showVal val="1"/>
          <c:showCatName val="0"/>
          <c:showSerName val="0"/>
          <c:showPercent val="0"/>
          <c:showBubbleSize val="0"/>
        </c:dLbls>
        <c:gapWidth val="150"/>
        <c:shape val="box"/>
        <c:axId val="379862352"/>
        <c:axId val="225671288"/>
        <c:axId val="0"/>
        <c:extLst>
          <c:ext xmlns:c15="http://schemas.microsoft.com/office/drawing/2012/chart" uri="{02D57815-91ED-43cb-92C2-25804820EDAC}">
            <c15:filteredBarSeries>
              <c15:ser>
                <c:idx val="1"/>
                <c:order val="1"/>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'CALDAS ENCUESTAS 2017'!$F$13</c15:sqref>
                        </c15:formulaRef>
                      </c:ext>
                    </c:extLst>
                    <c:numCache>
                      <c:formatCode>General</c:formatCode>
                      <c:ptCount val="1"/>
                    </c:numCache>
                  </c:numRef>
                </c:val>
                <c:extLst>
                  <c:ext xmlns:c16="http://schemas.microsoft.com/office/drawing/2014/chart" uri="{C3380CC4-5D6E-409C-BE32-E72D297353CC}">
                    <c16:uniqueId val="{00000009-6035-42E8-BEF2-1AE314A2ED32}"/>
                  </c:ext>
                </c:extLst>
              </c15:ser>
            </c15:filteredBarSeries>
          </c:ext>
        </c:extLst>
      </c:bar3DChart>
      <c:catAx>
        <c:axId val="379862352"/>
        <c:scaling>
          <c:orientation val="minMax"/>
        </c:scaling>
        <c:delete val="1"/>
        <c:axPos val="b"/>
        <c:majorTickMark val="none"/>
        <c:minorTickMark val="none"/>
        <c:tickLblPos val="nextTo"/>
        <c:crossAx val="225671288"/>
        <c:crosses val="autoZero"/>
        <c:auto val="1"/>
        <c:lblAlgn val="ctr"/>
        <c:lblOffset val="100"/>
        <c:noMultiLvlLbl val="0"/>
      </c:catAx>
      <c:valAx>
        <c:axId val="225671288"/>
        <c:scaling>
          <c:orientation val="minMax"/>
        </c:scaling>
        <c:delete val="1"/>
        <c:axPos val="l"/>
        <c:numFmt formatCode="General" sourceLinked="1"/>
        <c:majorTickMark val="none"/>
        <c:minorTickMark val="none"/>
        <c:tickLblPos val="nextTo"/>
        <c:crossAx val="379862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'CALDAS ENCUESTAS 2017'!$D$25</c:f>
              <c:strCache>
                <c:ptCount val="1"/>
                <c:pt idx="0">
                  <c:v>Si</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46D-4185-8310-BFE36C34B7F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46D-4185-8310-BFE36C34B7F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('CALDAS ENCUESTAS 2017'!$E$25,'CALDAS ENCUESTAS 2017'!$F$25)</c:f>
              <c:numCache>
                <c:formatCode>General</c:formatCode>
                <c:ptCount val="2"/>
                <c:pt idx="1">
                  <c:v>91</c:v>
                </c:pt>
              </c:numCache>
            </c:numRef>
          </c:val>
          <c:extLst>
            <c:ext xmlns:c16="http://schemas.microsoft.com/office/drawing/2014/chart" uri="{C3380CC4-5D6E-409C-BE32-E72D297353CC}">
              <c16:uniqueId val="{00000004-746D-4185-8310-BFE36C34B7FE}"/>
            </c:ext>
          </c:extLst>
        </c:ser>
        <c:ser>
          <c:idx val="1"/>
          <c:order val="1"/>
          <c:tx>
            <c:strRef>
              <c:f>'CALDAS ENCUESTAS 2017'!$D$26</c:f>
              <c:strCache>
                <c:ptCount val="1"/>
                <c:pt idx="0">
                  <c:v>No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746D-4185-8310-BFE36C34B7F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746D-4185-8310-BFE36C34B7F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('CALDAS ENCUESTAS 2017'!$E$26,'CALDAS ENCUESTAS 2017'!$F$26)</c:f>
              <c:numCache>
                <c:formatCode>General</c:formatCode>
                <c:ptCount val="2"/>
                <c:pt idx="1">
                  <c:v>9</c:v>
                </c:pt>
              </c:numCache>
            </c:numRef>
          </c:val>
          <c:extLst>
            <c:ext xmlns:c16="http://schemas.microsoft.com/office/drawing/2014/chart" uri="{C3380CC4-5D6E-409C-BE32-E72D297353CC}">
              <c16:uniqueId val="{00000009-746D-4185-8310-BFE36C34B7FE}"/>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dLbl>
              <c:idx val="0"/>
              <c:layout>
                <c:manualLayout>
                  <c:x val="4.1666666666666664E-2"/>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8F-4BF6-B285-117913270B2C}"/>
                </c:ext>
              </c:extLst>
            </c:dLbl>
            <c:dLbl>
              <c:idx val="1"/>
              <c:layout>
                <c:manualLayout>
                  <c:x val="1.6666666666666666E-2"/>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8F-4BF6-B285-117913270B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'CALDAS ENCUESTAS 2017'!$F$27:$F$28</c:f>
              <c:numCache>
                <c:formatCode>General</c:formatCode>
                <c:ptCount val="2"/>
                <c:pt idx="0">
                  <c:v>92</c:v>
                </c:pt>
                <c:pt idx="1">
                  <c:v>8</c:v>
                </c:pt>
              </c:numCache>
            </c:numRef>
          </c:val>
          <c:extLst>
            <c:ext xmlns:c16="http://schemas.microsoft.com/office/drawing/2014/chart" uri="{C3380CC4-5D6E-409C-BE32-E72D297353CC}">
              <c16:uniqueId val="{00000002-2F8F-4BF6-B285-117913270B2C}"/>
            </c:ext>
          </c:extLst>
        </c:ser>
        <c:dLbls>
          <c:showLegendKey val="0"/>
          <c:showVal val="1"/>
          <c:showCatName val="0"/>
          <c:showSerName val="0"/>
          <c:showPercent val="0"/>
          <c:showBubbleSize val="0"/>
        </c:dLbls>
        <c:gapWidth val="150"/>
        <c:shape val="box"/>
        <c:axId val="227181288"/>
        <c:axId val="220401400"/>
        <c:axId val="0"/>
      </c:bar3DChart>
      <c:catAx>
        <c:axId val="227181288"/>
        <c:scaling>
          <c:orientation val="minMax"/>
        </c:scaling>
        <c:delete val="1"/>
        <c:axPos val="b"/>
        <c:majorTickMark val="none"/>
        <c:minorTickMark val="none"/>
        <c:tickLblPos val="nextTo"/>
        <c:crossAx val="220401400"/>
        <c:crosses val="autoZero"/>
        <c:auto val="1"/>
        <c:lblAlgn val="ctr"/>
        <c:lblOffset val="100"/>
        <c:noMultiLvlLbl val="0"/>
      </c:catAx>
      <c:valAx>
        <c:axId val="220401400"/>
        <c:scaling>
          <c:orientation val="minMax"/>
        </c:scaling>
        <c:delete val="1"/>
        <c:axPos val="l"/>
        <c:numFmt formatCode="General" sourceLinked="1"/>
        <c:majorTickMark val="none"/>
        <c:minorTickMark val="none"/>
        <c:tickLblPos val="nextTo"/>
        <c:crossAx val="227181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2"/>
            </a:solidFill>
            <a:ln>
              <a:noFill/>
            </a:ln>
            <a:effectLst/>
            <a:sp3d/>
          </c:spPr>
          <c:invertIfNegative val="0"/>
          <c:dLbls>
            <c:dLbl>
              <c:idx val="0"/>
              <c:layout>
                <c:manualLayout>
                  <c:x val="5.5555555555555552E-2"/>
                  <c:y val="-6.4814814814814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C5-4E7F-BB19-1708E3AD39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'CALDAS ENCUESTAS 2017'!$F$29</c:f>
              <c:numCache>
                <c:formatCode>General</c:formatCode>
                <c:ptCount val="1"/>
                <c:pt idx="0">
                  <c:v>95</c:v>
                </c:pt>
              </c:numCache>
            </c:numRef>
          </c:val>
          <c:extLst>
            <c:ext xmlns:c16="http://schemas.microsoft.com/office/drawing/2014/chart" uri="{C3380CC4-5D6E-409C-BE32-E72D297353CC}">
              <c16:uniqueId val="{00000001-41C5-4E7F-BB19-1708E3AD3906}"/>
            </c:ext>
          </c:extLst>
        </c:ser>
        <c:ser>
          <c:idx val="1"/>
          <c:order val="1"/>
          <c:spPr>
            <a:solidFill>
              <a:schemeClr val="accent4"/>
            </a:solidFill>
            <a:ln>
              <a:noFill/>
            </a:ln>
            <a:effectLst/>
            <a:sp3d/>
          </c:spPr>
          <c:invertIfNegative val="0"/>
          <c:dLbls>
            <c:dLbl>
              <c:idx val="0"/>
              <c:layout>
                <c:manualLayout>
                  <c:x val="4.7222222222222221E-2"/>
                  <c:y val="-9.7222222222222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C5-4E7F-BB19-1708E3AD39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'CALDAS ENCUESTAS 2017'!$F$30</c:f>
              <c:numCache>
                <c:formatCode>General</c:formatCode>
                <c:ptCount val="1"/>
                <c:pt idx="0">
                  <c:v>5</c:v>
                </c:pt>
              </c:numCache>
            </c:numRef>
          </c:val>
          <c:extLst>
            <c:ext xmlns:c16="http://schemas.microsoft.com/office/drawing/2014/chart" uri="{C3380CC4-5D6E-409C-BE32-E72D297353CC}">
              <c16:uniqueId val="{00000003-41C5-4E7F-BB19-1708E3AD3906}"/>
            </c:ext>
          </c:extLst>
        </c:ser>
        <c:dLbls>
          <c:showLegendKey val="0"/>
          <c:showVal val="1"/>
          <c:showCatName val="0"/>
          <c:showSerName val="0"/>
          <c:showPercent val="0"/>
          <c:showBubbleSize val="0"/>
        </c:dLbls>
        <c:gapWidth val="150"/>
        <c:shape val="box"/>
        <c:axId val="370882208"/>
        <c:axId val="370882864"/>
        <c:axId val="0"/>
      </c:bar3DChart>
      <c:catAx>
        <c:axId val="370882208"/>
        <c:scaling>
          <c:orientation val="minMax"/>
        </c:scaling>
        <c:delete val="1"/>
        <c:axPos val="b"/>
        <c:majorTickMark val="none"/>
        <c:minorTickMark val="none"/>
        <c:tickLblPos val="nextTo"/>
        <c:crossAx val="370882864"/>
        <c:crosses val="autoZero"/>
        <c:auto val="1"/>
        <c:lblAlgn val="ctr"/>
        <c:lblOffset val="100"/>
        <c:noMultiLvlLbl val="0"/>
      </c:catAx>
      <c:valAx>
        <c:axId val="370882864"/>
        <c:scaling>
          <c:orientation val="minMax"/>
        </c:scaling>
        <c:delete val="1"/>
        <c:axPos val="l"/>
        <c:numFmt formatCode="General" sourceLinked="1"/>
        <c:majorTickMark val="none"/>
        <c:minorTickMark val="none"/>
        <c:tickLblPos val="nextTo"/>
        <c:crossAx val="370882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E92-4E99-93E0-18EE0B89764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E92-4E99-93E0-18EE0B8976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'CALDAS ENCUESTAS 2017'!$F$31:$F$32</c:f>
              <c:numCache>
                <c:formatCode>General</c:formatCode>
                <c:ptCount val="2"/>
                <c:pt idx="0">
                  <c:v>92</c:v>
                </c:pt>
                <c:pt idx="1">
                  <c:v>8</c:v>
                </c:pt>
              </c:numCache>
            </c:numRef>
          </c:val>
          <c:extLst>
            <c:ext xmlns:c16="http://schemas.microsoft.com/office/drawing/2014/chart" uri="{C3380CC4-5D6E-409C-BE32-E72D297353CC}">
              <c16:uniqueId val="{00000004-7E92-4E99-93E0-18EE0B897640}"/>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1"/>
          <c:order val="1"/>
          <c:spPr>
            <a:solidFill>
              <a:schemeClr val="accent2"/>
            </a:solidFill>
            <a:ln>
              <a:noFill/>
            </a:ln>
            <a:effectLst/>
          </c:spPr>
          <c:invertIfNegative val="0"/>
          <c:cat>
            <c:strRef>
              <c:f>'CALDAS ENCUESTAS 2017'!$D$18:$D$19</c:f>
              <c:strCache>
                <c:ptCount val="2"/>
                <c:pt idx="0">
                  <c:v>Clara</c:v>
                </c:pt>
                <c:pt idx="1">
                  <c:v>Confusa</c:v>
                </c:pt>
              </c:strCache>
            </c:strRef>
          </c:cat>
          <c:val>
            <c:numRef>
              <c:f>'CALDAS ENCUESTAS 2017'!$F$18:$F$19</c:f>
              <c:numCache>
                <c:formatCode>General</c:formatCode>
                <c:ptCount val="2"/>
                <c:pt idx="0">
                  <c:v>95</c:v>
                </c:pt>
                <c:pt idx="1">
                  <c:v>5</c:v>
                </c:pt>
              </c:numCache>
            </c:numRef>
          </c:val>
          <c:extLst>
            <c:ext xmlns:c16="http://schemas.microsoft.com/office/drawing/2014/chart" uri="{C3380CC4-5D6E-409C-BE32-E72D297353CC}">
              <c16:uniqueId val="{00000000-C24B-4DEE-98A6-03E539AB0B5E}"/>
            </c:ext>
          </c:extLst>
        </c:ser>
        <c:dLbls>
          <c:showLegendKey val="0"/>
          <c:showVal val="0"/>
          <c:showCatName val="0"/>
          <c:showSerName val="0"/>
          <c:showPercent val="0"/>
          <c:showBubbleSize val="0"/>
        </c:dLbls>
        <c:gapWidth val="182"/>
        <c:axId val="389514216"/>
        <c:axId val="389509296"/>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'CALDAS ENCUESTAS 2017'!$D$18:$D$19</c15:sqref>
                        </c15:formulaRef>
                      </c:ext>
                    </c:extLst>
                    <c:strCache>
                      <c:ptCount val="2"/>
                      <c:pt idx="0">
                        <c:v>Clara</c:v>
                      </c:pt>
                      <c:pt idx="1">
                        <c:v>Confusa</c:v>
                      </c:pt>
                    </c:strCache>
                  </c:strRef>
                </c:cat>
                <c:val>
                  <c:numRef>
                    <c:extLst>
                      <c:ext uri="{02D57815-91ED-43cb-92C2-25804820EDAC}">
                        <c15:formulaRef>
                          <c15:sqref>'CALDAS ENCUESTAS 2017'!$E$18:$E$19</c15:sqref>
                        </c15:formulaRef>
                      </c:ext>
                    </c:extLst>
                    <c:numCache>
                      <c:formatCode>General</c:formatCode>
                      <c:ptCount val="2"/>
                    </c:numCache>
                  </c:numRef>
                </c:val>
                <c:extLst>
                  <c:ext xmlns:c16="http://schemas.microsoft.com/office/drawing/2014/chart" uri="{C3380CC4-5D6E-409C-BE32-E72D297353CC}">
                    <c16:uniqueId val="{00000001-C24B-4DEE-98A6-03E539AB0B5E}"/>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'CALDAS ENCUESTAS 2017'!$D$18:$D$19</c15:sqref>
                        </c15:formulaRef>
                      </c:ext>
                    </c:extLst>
                    <c:strCache>
                      <c:ptCount val="2"/>
                      <c:pt idx="0">
                        <c:v>Clara</c:v>
                      </c:pt>
                      <c:pt idx="1">
                        <c:v>Confusa</c:v>
                      </c:pt>
                    </c:strCache>
                  </c:strRef>
                </c:cat>
                <c:val>
                  <c:numRef>
                    <c:extLst xmlns:c15="http://schemas.microsoft.com/office/drawing/2012/chart">
                      <c:ext xmlns:c15="http://schemas.microsoft.com/office/drawing/2012/chart" uri="{02D57815-91ED-43cb-92C2-25804820EDAC}">
                        <c15:formulaRef>
                          <c15:sqref>'CALDAS ENCUESTAS 2017'!$G$18:$G$19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2-C24B-4DEE-98A6-03E539AB0B5E}"/>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'CALDAS ENCUESTAS 2017'!$D$18:$D$19</c15:sqref>
                        </c15:formulaRef>
                      </c:ext>
                    </c:extLst>
                    <c:strCache>
                      <c:ptCount val="2"/>
                      <c:pt idx="0">
                        <c:v>Clara</c:v>
                      </c:pt>
                      <c:pt idx="1">
                        <c:v>Confusa</c:v>
                      </c:pt>
                    </c:strCache>
                  </c:strRef>
                </c:cat>
                <c:val>
                  <c:numRef>
                    <c:extLst xmlns:c15="http://schemas.microsoft.com/office/drawing/2012/chart">
                      <c:ext xmlns:c15="http://schemas.microsoft.com/office/drawing/2012/chart" uri="{02D57815-91ED-43cb-92C2-25804820EDAC}">
                        <c15:formulaRef>
                          <c15:sqref>'CALDAS ENCUESTAS 2017'!$H$18:$H$19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3-C24B-4DEE-98A6-03E539AB0B5E}"/>
                  </c:ext>
                </c:extLst>
              </c15:ser>
            </c15:filteredBarSeries>
            <c15:filteredBarSeries>
              <c15:ser>
                <c:idx val="4"/>
                <c:order val="4"/>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'CALDAS ENCUESTAS 2017'!$D$18:$D$19</c15:sqref>
                        </c15:formulaRef>
                      </c:ext>
                    </c:extLst>
                    <c:strCache>
                      <c:ptCount val="2"/>
                      <c:pt idx="0">
                        <c:v>Clara</c:v>
                      </c:pt>
                      <c:pt idx="1">
                        <c:v>Confusa</c:v>
                      </c:pt>
                    </c:strCache>
                  </c:strRef>
                </c:cat>
                <c:val>
                  <c:numRef>
                    <c:extLst xmlns:c15="http://schemas.microsoft.com/office/drawing/2012/chart">
                      <c:ext xmlns:c15="http://schemas.microsoft.com/office/drawing/2012/chart" uri="{02D57815-91ED-43cb-92C2-25804820EDAC}">
                        <c15:formulaRef>
                          <c15:sqref>'CALDAS ENCUESTAS 2017'!$I$18:$I$19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C24B-4DEE-98A6-03E539AB0B5E}"/>
                  </c:ext>
                </c:extLst>
              </c15:ser>
            </c15:filteredBarSeries>
            <c15:filteredBarSeries>
              <c15:ser>
                <c:idx val="5"/>
                <c:order val="5"/>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'CALDAS ENCUESTAS 2017'!$D$18:$D$19</c15:sqref>
                        </c15:formulaRef>
                      </c:ext>
                    </c:extLst>
                    <c:strCache>
                      <c:ptCount val="2"/>
                      <c:pt idx="0">
                        <c:v>Clara</c:v>
                      </c:pt>
                      <c:pt idx="1">
                        <c:v>Confusa</c:v>
                      </c:pt>
                    </c:strCache>
                  </c:strRef>
                </c:cat>
                <c:val>
                  <c:numRef>
                    <c:extLst xmlns:c15="http://schemas.microsoft.com/office/drawing/2012/chart">
                      <c:ext xmlns:c15="http://schemas.microsoft.com/office/drawing/2012/chart" uri="{02D57815-91ED-43cb-92C2-25804820EDAC}">
                        <c15:formulaRef>
                          <c15:sqref>'CALDAS ENCUESTAS 2017'!$J$18:$J$19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5-C24B-4DEE-98A6-03E539AB0B5E}"/>
                  </c:ext>
                </c:extLst>
              </c15:ser>
            </c15:filteredBarSeries>
            <c15:filteredBarSeries>
              <c15:ser>
                <c:idx val="6"/>
                <c:order val="6"/>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'CALDAS ENCUESTAS 2017'!$D$18:$D$19</c15:sqref>
                        </c15:formulaRef>
                      </c:ext>
                    </c:extLst>
                    <c:strCache>
                      <c:ptCount val="2"/>
                      <c:pt idx="0">
                        <c:v>Clara</c:v>
                      </c:pt>
                      <c:pt idx="1">
                        <c:v>Confusa</c:v>
                      </c:pt>
                    </c:strCache>
                  </c:strRef>
                </c:cat>
                <c:val>
                  <c:numRef>
                    <c:extLst xmlns:c15="http://schemas.microsoft.com/office/drawing/2012/chart">
                      <c:ext xmlns:c15="http://schemas.microsoft.com/office/drawing/2012/chart" uri="{02D57815-91ED-43cb-92C2-25804820EDAC}">
                        <c15:formulaRef>
                          <c15:sqref>'CALDAS ENCUESTAS 2017'!$K$18:$K$19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C24B-4DEE-98A6-03E539AB0B5E}"/>
                  </c:ext>
                </c:extLst>
              </c15:ser>
            </c15:filteredBarSeries>
          </c:ext>
        </c:extLst>
      </c:barChart>
      <c:catAx>
        <c:axId val="389514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9509296"/>
        <c:crosses val="autoZero"/>
        <c:auto val="1"/>
        <c:lblAlgn val="ctr"/>
        <c:lblOffset val="100"/>
        <c:noMultiLvlLbl val="0"/>
      </c:catAx>
      <c:valAx>
        <c:axId val="3895092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9514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ANTIOQUIAENCUESTAS2017!$C$6:$D$8</c:f>
              <c:multiLvlStrCache>
                <c:ptCount val="3"/>
                <c:lvl>
                  <c:pt idx="0">
                    <c:v>Bien Organizada</c:v>
                  </c:pt>
                  <c:pt idx="1">
                    <c:v>Regularmente organizada</c:v>
                  </c:pt>
                  <c:pt idx="2">
                    <c:v>Mal  organizada.</c:v>
                  </c:pt>
                </c:lvl>
                <c:lvl>
                  <c:pt idx="0">
                    <c:v>1</c:v>
                  </c:pt>
                  <c:pt idx="1">
                    <c:v>2</c:v>
                  </c:pt>
                  <c:pt idx="2">
                    <c:v>3</c:v>
                  </c:pt>
                </c:lvl>
              </c:multiLvlStrCache>
            </c:multiLvlStrRef>
          </c:cat>
          <c:val>
            <c:numRef>
              <c:f>ANTIOQUIAENCUESTAS2017!$F$6:$F$8</c:f>
              <c:numCache>
                <c:formatCode>General</c:formatCode>
                <c:ptCount val="3"/>
                <c:pt idx="0">
                  <c:v>151</c:v>
                </c:pt>
                <c:pt idx="1">
                  <c:v>17</c:v>
                </c:pt>
                <c:pt idx="2">
                  <c:v>0</c:v>
                </c:pt>
              </c:numCache>
            </c:numRef>
          </c:val>
          <c:extLst>
            <c:ext xmlns:c16="http://schemas.microsoft.com/office/drawing/2014/chart" uri="{C3380CC4-5D6E-409C-BE32-E72D297353CC}">
              <c16:uniqueId val="{00000000-EE99-4B93-AAF4-0EDCD5EF06A1}"/>
            </c:ext>
          </c:extLst>
        </c:ser>
        <c:dLbls>
          <c:showLegendKey val="0"/>
          <c:showVal val="0"/>
          <c:showCatName val="0"/>
          <c:showSerName val="0"/>
          <c:showPercent val="0"/>
          <c:showBubbleSize val="0"/>
        </c:dLbls>
        <c:gapWidth val="219"/>
        <c:overlap val="-27"/>
        <c:axId val="-451027408"/>
        <c:axId val="-451023600"/>
      </c:barChart>
      <c:catAx>
        <c:axId val="-45102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1023600"/>
        <c:crosses val="autoZero"/>
        <c:auto val="1"/>
        <c:lblAlgn val="ctr"/>
        <c:lblOffset val="100"/>
        <c:noMultiLvlLbl val="0"/>
      </c:catAx>
      <c:valAx>
        <c:axId val="-451023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1027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solidFill>
              <a:schemeClr val="accent2"/>
            </a:solidFill>
            <a:ln>
              <a:noFill/>
            </a:ln>
            <a:effectLst/>
          </c:spPr>
          <c:invertIfNegative val="0"/>
          <c:cat>
            <c:multiLvlStrRef>
              <c:f>ANTIOQUIAENCUESTAS2017!$C$10:$D$12</c:f>
              <c:multiLvlStrCache>
                <c:ptCount val="3"/>
                <c:lvl>
                  <c:pt idx="0">
                    <c:v>Buena</c:v>
                  </c:pt>
                  <c:pt idx="1">
                    <c:v>Adecuada</c:v>
                  </c:pt>
                  <c:pt idx="2">
                    <c:v>Inadecuada</c:v>
                  </c:pt>
                </c:lvl>
                <c:lvl>
                  <c:pt idx="0">
                    <c:v>1</c:v>
                  </c:pt>
                  <c:pt idx="1">
                    <c:v>2</c:v>
                  </c:pt>
                  <c:pt idx="2">
                    <c:v>3</c:v>
                  </c:pt>
                </c:lvl>
              </c:multiLvlStrCache>
            </c:multiLvlStrRef>
          </c:cat>
          <c:val>
            <c:numRef>
              <c:f>ANTIOQUIAENCUESTAS2017!$F$10:$F$12</c:f>
              <c:numCache>
                <c:formatCode>General</c:formatCode>
                <c:ptCount val="3"/>
                <c:pt idx="0">
                  <c:v>109</c:v>
                </c:pt>
                <c:pt idx="1">
                  <c:v>52</c:v>
                </c:pt>
                <c:pt idx="2">
                  <c:v>5</c:v>
                </c:pt>
              </c:numCache>
            </c:numRef>
          </c:val>
          <c:extLst>
            <c:ext xmlns:c16="http://schemas.microsoft.com/office/drawing/2014/chart" uri="{C3380CC4-5D6E-409C-BE32-E72D297353CC}">
              <c16:uniqueId val="{00000000-C4C1-43D8-9810-754DF4FA9DB1}"/>
            </c:ext>
          </c:extLst>
        </c:ser>
        <c:dLbls>
          <c:showLegendKey val="0"/>
          <c:showVal val="0"/>
          <c:showCatName val="0"/>
          <c:showSerName val="0"/>
          <c:showPercent val="0"/>
          <c:showBubbleSize val="0"/>
        </c:dLbls>
        <c:gapWidth val="219"/>
        <c:overlap val="-27"/>
        <c:axId val="-511051488"/>
        <c:axId val="-444510672"/>
      </c:barChart>
      <c:catAx>
        <c:axId val="-51105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10672"/>
        <c:crosses val="autoZero"/>
        <c:auto val="1"/>
        <c:lblAlgn val="ctr"/>
        <c:lblOffset val="100"/>
        <c:noMultiLvlLbl val="0"/>
      </c:catAx>
      <c:valAx>
        <c:axId val="-444510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11051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spPr>
            <a:solidFill>
              <a:schemeClr val="accent2"/>
            </a:solidFill>
            <a:ln>
              <a:noFill/>
            </a:ln>
            <a:effectLst/>
          </c:spPr>
          <c:invertIfNegative val="0"/>
          <c:cat>
            <c:multiLvlStrRef>
              <c:f>ANTIOQUIAENCUESTAS2017!$C$14:$D$19</c:f>
              <c:multiLvlStrCache>
                <c:ptCount val="6"/>
                <c:lvl>
                  <c:pt idx="0">
                    <c:v>Por aviso público</c:v>
                  </c:pt>
                  <c:pt idx="1">
                    <c:v>Prensa, TV Radio </c:v>
                  </c:pt>
                  <c:pt idx="2">
                    <c:v>Comunidad</c:v>
                  </c:pt>
                  <c:pt idx="3">
                    <c:v>Boletín</c:v>
                  </c:pt>
                  <c:pt idx="4">
                    <c:v>Página Web</c:v>
                  </c:pt>
                  <c:pt idx="5">
                    <c:v>Invitación  directa</c:v>
                  </c:pt>
                </c:lvl>
                <c:lvl>
                  <c:pt idx="0">
                    <c:v>1</c:v>
                  </c:pt>
                  <c:pt idx="1">
                    <c:v>2</c:v>
                  </c:pt>
                  <c:pt idx="2">
                    <c:v>3</c:v>
                  </c:pt>
                  <c:pt idx="3">
                    <c:v>4</c:v>
                  </c:pt>
                  <c:pt idx="4">
                    <c:v>5</c:v>
                  </c:pt>
                  <c:pt idx="5">
                    <c:v>6</c:v>
                  </c:pt>
                </c:lvl>
              </c:multiLvlStrCache>
            </c:multiLvlStrRef>
          </c:cat>
          <c:val>
            <c:numRef>
              <c:f>ANTIOQUIAENCUESTAS2017!$F$14:$F$19</c:f>
              <c:numCache>
                <c:formatCode>General</c:formatCode>
                <c:ptCount val="6"/>
                <c:pt idx="0">
                  <c:v>15</c:v>
                </c:pt>
                <c:pt idx="2">
                  <c:v>4</c:v>
                </c:pt>
                <c:pt idx="3">
                  <c:v>3</c:v>
                </c:pt>
                <c:pt idx="4">
                  <c:v>18</c:v>
                </c:pt>
                <c:pt idx="5">
                  <c:v>128</c:v>
                </c:pt>
              </c:numCache>
            </c:numRef>
          </c:val>
          <c:extLst>
            <c:ext xmlns:c16="http://schemas.microsoft.com/office/drawing/2014/chart" uri="{C3380CC4-5D6E-409C-BE32-E72D297353CC}">
              <c16:uniqueId val="{00000000-6417-4482-B7C4-5EE69C56E036}"/>
            </c:ext>
          </c:extLst>
        </c:ser>
        <c:dLbls>
          <c:showLegendKey val="0"/>
          <c:showVal val="0"/>
          <c:showCatName val="0"/>
          <c:showSerName val="0"/>
          <c:showPercent val="0"/>
          <c:showBubbleSize val="0"/>
        </c:dLbls>
        <c:gapWidth val="219"/>
        <c:overlap val="-27"/>
        <c:axId val="-442252064"/>
        <c:axId val="-442251520"/>
      </c:barChart>
      <c:catAx>
        <c:axId val="-44225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2251520"/>
        <c:crosses val="autoZero"/>
        <c:auto val="1"/>
        <c:lblAlgn val="ctr"/>
        <c:lblOffset val="100"/>
        <c:noMultiLvlLbl val="0"/>
      </c:catAx>
      <c:valAx>
        <c:axId val="-442251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2252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ANTIOQUIAENCUESTAS2017!$C$21:$D$21</c:f>
              <c:strCache>
                <c:ptCount val="2"/>
                <c:pt idx="0">
                  <c:v>1</c:v>
                </c:pt>
                <c:pt idx="1">
                  <c:v>Clara</c:v>
                </c:pt>
              </c:strCache>
            </c:strRef>
          </c:tx>
          <c:spPr>
            <a:solidFill>
              <a:schemeClr val="accent2"/>
            </a:solidFill>
            <a:ln>
              <a:noFill/>
            </a:ln>
            <a:effectLst/>
          </c:spPr>
          <c:invertIfNegative val="0"/>
          <c:val>
            <c:numRef>
              <c:f>ANTIOQUIAENCUESTAS2017!$F$21</c:f>
              <c:numCache>
                <c:formatCode>General</c:formatCode>
                <c:ptCount val="1"/>
                <c:pt idx="0">
                  <c:v>159</c:v>
                </c:pt>
              </c:numCache>
            </c:numRef>
          </c:val>
          <c:extLst>
            <c:ext xmlns:c16="http://schemas.microsoft.com/office/drawing/2014/chart" uri="{C3380CC4-5D6E-409C-BE32-E72D297353CC}">
              <c16:uniqueId val="{00000000-0270-41AD-A03A-60CF50CCB4FB}"/>
            </c:ext>
          </c:extLst>
        </c:ser>
        <c:ser>
          <c:idx val="1"/>
          <c:order val="1"/>
          <c:tx>
            <c:strRef>
              <c:f>ANTIOQUIAENCUESTAS2017!$C$22:$D$22</c:f>
              <c:strCache>
                <c:ptCount val="2"/>
                <c:pt idx="0">
                  <c:v>2</c:v>
                </c:pt>
                <c:pt idx="1">
                  <c:v>Confusa</c:v>
                </c:pt>
              </c:strCache>
            </c:strRef>
          </c:tx>
          <c:spPr>
            <a:solidFill>
              <a:schemeClr val="accent2"/>
            </a:solidFill>
            <a:ln>
              <a:noFill/>
            </a:ln>
            <a:effectLst/>
          </c:spPr>
          <c:invertIfNegative val="0"/>
          <c:val>
            <c:numRef>
              <c:f>ANTIOQUIAENCUESTAS2017!$F$22</c:f>
              <c:numCache>
                <c:formatCode>General</c:formatCode>
                <c:ptCount val="1"/>
                <c:pt idx="0">
                  <c:v>5</c:v>
                </c:pt>
              </c:numCache>
            </c:numRef>
          </c:val>
          <c:extLst>
            <c:ext xmlns:c16="http://schemas.microsoft.com/office/drawing/2014/chart" uri="{C3380CC4-5D6E-409C-BE32-E72D297353CC}">
              <c16:uniqueId val="{00000001-0270-41AD-A03A-60CF50CCB4FB}"/>
            </c:ext>
          </c:extLst>
        </c:ser>
        <c:dLbls>
          <c:showLegendKey val="0"/>
          <c:showVal val="0"/>
          <c:showCatName val="0"/>
          <c:showSerName val="0"/>
          <c:showPercent val="0"/>
          <c:showBubbleSize val="0"/>
        </c:dLbls>
        <c:gapWidth val="219"/>
        <c:overlap val="-27"/>
        <c:axId val="-442250432"/>
        <c:axId val="-442238464"/>
      </c:barChart>
      <c:catAx>
        <c:axId val="-4422504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2238464"/>
        <c:crosses val="autoZero"/>
        <c:auto val="1"/>
        <c:lblAlgn val="ctr"/>
        <c:lblOffset val="100"/>
        <c:noMultiLvlLbl val="0"/>
      </c:catAx>
      <c:valAx>
        <c:axId val="-442238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2250432"/>
        <c:crosses val="autoZero"/>
        <c:crossBetween val="between"/>
      </c:valAx>
      <c:spPr>
        <a:noFill/>
        <a:ln>
          <a:noFill/>
        </a:ln>
        <a:effectLst/>
      </c:spPr>
    </c:plotArea>
    <c:legend>
      <c:legendPos val="b"/>
      <c:layout>
        <c:manualLayout>
          <c:xMode val="edge"/>
          <c:yMode val="edge"/>
          <c:x val="0.33300546169592876"/>
          <c:y val="0.78721606401141608"/>
          <c:w val="0.42028862896992247"/>
          <c:h val="0.109224065438422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2"/>
            </a:solidFill>
            <a:ln>
              <a:noFill/>
            </a:ln>
            <a:effectLst/>
          </c:spPr>
          <c:invertIfNegative val="0"/>
          <c:cat>
            <c:strRef>
              <c:f>'[4]CONSOLIDADO TOTAL'!$D$27:$D$28</c:f>
              <c:strCache>
                <c:ptCount val="2"/>
                <c:pt idx="0">
                  <c:v>Si</c:v>
                </c:pt>
                <c:pt idx="1">
                  <c:v>No</c:v>
                </c:pt>
              </c:strCache>
            </c:strRef>
          </c:cat>
          <c:val>
            <c:numRef>
              <c:f>'[4]CONSOLIDADO TOTAL'!$F$27:$F$28</c:f>
              <c:numCache>
                <c:formatCode>General</c:formatCode>
                <c:ptCount val="2"/>
                <c:pt idx="0">
                  <c:v>67</c:v>
                </c:pt>
              </c:numCache>
            </c:numRef>
          </c:val>
          <c:extLst>
            <c:ext xmlns:c16="http://schemas.microsoft.com/office/drawing/2014/chart" uri="{C3380CC4-5D6E-409C-BE32-E72D297353CC}">
              <c16:uniqueId val="{00000000-3F10-4AA3-A663-D929C3010E15}"/>
            </c:ext>
          </c:extLst>
        </c:ser>
        <c:dLbls>
          <c:showLegendKey val="0"/>
          <c:showVal val="0"/>
          <c:showCatName val="0"/>
          <c:showSerName val="0"/>
          <c:showPercent val="0"/>
          <c:showBubbleSize val="0"/>
        </c:dLbls>
        <c:gapWidth val="219"/>
        <c:overlap val="-27"/>
        <c:axId val="251890552"/>
        <c:axId val="251889376"/>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'[4]CONSOLIDADO TOTAL'!$D$27:$D$28</c15:sqref>
                        </c15:formulaRef>
                      </c:ext>
                    </c:extLst>
                    <c:strCache>
                      <c:ptCount val="2"/>
                      <c:pt idx="0">
                        <c:v>Si</c:v>
                      </c:pt>
                      <c:pt idx="1">
                        <c:v>No</c:v>
                      </c:pt>
                    </c:strCache>
                  </c:strRef>
                </c:cat>
                <c:val>
                  <c:numRef>
                    <c:extLst>
                      <c:ext uri="{02D57815-91ED-43cb-92C2-25804820EDAC}">
                        <c15:formulaRef>
                          <c15:sqref>'[4]CONSOLIDADO TOTAL'!$E$27:$E$28</c15:sqref>
                        </c15:formulaRef>
                      </c:ext>
                    </c:extLst>
                    <c:numCache>
                      <c:formatCode>General</c:formatCode>
                      <c:ptCount val="2"/>
                    </c:numCache>
                  </c:numRef>
                </c:val>
                <c:extLst>
                  <c:ext xmlns:c16="http://schemas.microsoft.com/office/drawing/2014/chart" uri="{C3380CC4-5D6E-409C-BE32-E72D297353CC}">
                    <c16:uniqueId val="{00000001-3F10-4AA3-A663-D929C3010E15}"/>
                  </c:ext>
                </c:extLst>
              </c15:ser>
            </c15:filteredBarSeries>
          </c:ext>
        </c:extLst>
      </c:barChart>
      <c:catAx>
        <c:axId val="251890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1889376"/>
        <c:crosses val="autoZero"/>
        <c:auto val="1"/>
        <c:lblAlgn val="ctr"/>
        <c:lblOffset val="100"/>
        <c:noMultiLvlLbl val="0"/>
      </c:catAx>
      <c:valAx>
        <c:axId val="251889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1890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ANTIOQUIAENCUESTAS2017!$C$24:$E$24</c:f>
              <c:strCache>
                <c:ptCount val="3"/>
                <c:pt idx="0">
                  <c:v>1</c:v>
                </c:pt>
                <c:pt idx="1">
                  <c:v>Igual </c:v>
                </c:pt>
              </c:strCache>
            </c:strRef>
          </c:tx>
          <c:spPr>
            <a:solidFill>
              <a:schemeClr val="accent2"/>
            </a:solidFill>
            <a:ln>
              <a:noFill/>
            </a:ln>
            <a:effectLst/>
          </c:spPr>
          <c:invertIfNegative val="0"/>
          <c:val>
            <c:numRef>
              <c:f>ANTIOQUIAENCUESTAS2017!$E$24:$F$24</c:f>
              <c:numCache>
                <c:formatCode>General</c:formatCode>
                <c:ptCount val="2"/>
                <c:pt idx="1">
                  <c:v>127</c:v>
                </c:pt>
              </c:numCache>
            </c:numRef>
          </c:val>
          <c:extLst>
            <c:ext xmlns:c16="http://schemas.microsoft.com/office/drawing/2014/chart" uri="{C3380CC4-5D6E-409C-BE32-E72D297353CC}">
              <c16:uniqueId val="{00000000-18F6-42A1-868E-2004DE9F626D}"/>
            </c:ext>
          </c:extLst>
        </c:ser>
        <c:ser>
          <c:idx val="1"/>
          <c:order val="1"/>
          <c:tx>
            <c:strRef>
              <c:f>ANTIOQUIAENCUESTAS2017!$C$25:$D$25</c:f>
              <c:strCache>
                <c:ptCount val="2"/>
                <c:pt idx="0">
                  <c:v>2</c:v>
                </c:pt>
                <c:pt idx="1">
                  <c:v>Desigual</c:v>
                </c:pt>
              </c:strCache>
            </c:strRef>
          </c:tx>
          <c:spPr>
            <a:solidFill>
              <a:schemeClr val="accent2"/>
            </a:solidFill>
            <a:ln>
              <a:noFill/>
            </a:ln>
            <a:effectLst/>
          </c:spPr>
          <c:invertIfNegative val="0"/>
          <c:val>
            <c:numRef>
              <c:f>ANTIOQUIAENCUESTAS2017!$E$25:$F$25</c:f>
              <c:numCache>
                <c:formatCode>General</c:formatCode>
                <c:ptCount val="2"/>
                <c:pt idx="1">
                  <c:v>1</c:v>
                </c:pt>
              </c:numCache>
            </c:numRef>
          </c:val>
          <c:extLst>
            <c:ext xmlns:c16="http://schemas.microsoft.com/office/drawing/2014/chart" uri="{C3380CC4-5D6E-409C-BE32-E72D297353CC}">
              <c16:uniqueId val="{00000001-18F6-42A1-868E-2004DE9F626D}"/>
            </c:ext>
          </c:extLst>
        </c:ser>
        <c:dLbls>
          <c:showLegendKey val="0"/>
          <c:showVal val="0"/>
          <c:showCatName val="0"/>
          <c:showSerName val="0"/>
          <c:showPercent val="0"/>
          <c:showBubbleSize val="0"/>
        </c:dLbls>
        <c:gapWidth val="219"/>
        <c:overlap val="-27"/>
        <c:axId val="-442247712"/>
        <c:axId val="-442242272"/>
      </c:barChart>
      <c:catAx>
        <c:axId val="-4422477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2242272"/>
        <c:crosses val="autoZero"/>
        <c:auto val="1"/>
        <c:lblAlgn val="ctr"/>
        <c:lblOffset val="100"/>
        <c:noMultiLvlLbl val="0"/>
      </c:catAx>
      <c:valAx>
        <c:axId val="-442242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2247712"/>
        <c:crosses val="autoZero"/>
        <c:crossBetween val="between"/>
      </c:valAx>
      <c:spPr>
        <a:noFill/>
        <a:ln>
          <a:noFill/>
        </a:ln>
        <a:effectLst/>
      </c:spPr>
    </c:plotArea>
    <c:legend>
      <c:legendPos val="b"/>
      <c:layout>
        <c:manualLayout>
          <c:xMode val="edge"/>
          <c:yMode val="edge"/>
          <c:x val="0.51125860737995998"/>
          <c:y val="0.78480927201814599"/>
          <c:w val="0.3931690597498842"/>
          <c:h val="0.113924878281638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ANTIOQUIAENCUESTAS2017!$C$27:$D$29</c:f>
              <c:multiLvlStrCache>
                <c:ptCount val="3"/>
                <c:lvl>
                  <c:pt idx="0">
                    <c:v>Tenida en cuenta</c:v>
                  </c:pt>
                  <c:pt idx="1">
                    <c:v>No se tuvo en  cuenta </c:v>
                  </c:pt>
                  <c:pt idx="2">
                    <c:v>Paso desapercibida </c:v>
                  </c:pt>
                </c:lvl>
                <c:lvl>
                  <c:pt idx="0">
                    <c:v>1</c:v>
                  </c:pt>
                  <c:pt idx="1">
                    <c:v>2</c:v>
                  </c:pt>
                  <c:pt idx="2">
                    <c:v>3</c:v>
                  </c:pt>
                </c:lvl>
              </c:multiLvlStrCache>
            </c:multiLvlStrRef>
          </c:cat>
          <c:val>
            <c:numRef>
              <c:f>ANTIOQUIAENCUESTAS2017!$F$27:$F$29</c:f>
              <c:numCache>
                <c:formatCode>General</c:formatCode>
                <c:ptCount val="3"/>
                <c:pt idx="0">
                  <c:v>120</c:v>
                </c:pt>
                <c:pt idx="1">
                  <c:v>2</c:v>
                </c:pt>
                <c:pt idx="2">
                  <c:v>2</c:v>
                </c:pt>
              </c:numCache>
            </c:numRef>
          </c:val>
          <c:extLst>
            <c:ext xmlns:c16="http://schemas.microsoft.com/office/drawing/2014/chart" uri="{C3380CC4-5D6E-409C-BE32-E72D297353CC}">
              <c16:uniqueId val="{00000000-D8E0-49FD-87FE-25D3B975ED06}"/>
            </c:ext>
          </c:extLst>
        </c:ser>
        <c:dLbls>
          <c:showLegendKey val="0"/>
          <c:showVal val="0"/>
          <c:showCatName val="0"/>
          <c:showSerName val="0"/>
          <c:showPercent val="0"/>
          <c:showBubbleSize val="0"/>
        </c:dLbls>
        <c:gapWidth val="219"/>
        <c:overlap val="-27"/>
        <c:axId val="-441306896"/>
        <c:axId val="-441293296"/>
      </c:barChart>
      <c:catAx>
        <c:axId val="-441306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1293296"/>
        <c:crosses val="autoZero"/>
        <c:auto val="1"/>
        <c:lblAlgn val="ctr"/>
        <c:lblOffset val="100"/>
        <c:noMultiLvlLbl val="0"/>
      </c:catAx>
      <c:valAx>
        <c:axId val="-441293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1306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ANTIOQUIAENCUESTAS2017!$C$31:$D$31</c:f>
              <c:strCache>
                <c:ptCount val="2"/>
                <c:pt idx="0">
                  <c:v>1</c:v>
                </c:pt>
                <c:pt idx="1">
                  <c:v>Si</c:v>
                </c:pt>
              </c:strCache>
            </c:strRef>
          </c:tx>
          <c:spPr>
            <a:solidFill>
              <a:schemeClr val="accent2"/>
            </a:solidFill>
            <a:ln>
              <a:noFill/>
            </a:ln>
            <a:effectLst/>
          </c:spPr>
          <c:invertIfNegative val="0"/>
          <c:val>
            <c:numRef>
              <c:f>ANTIOQUIAENCUESTAS2017!$F$31</c:f>
              <c:numCache>
                <c:formatCode>General</c:formatCode>
                <c:ptCount val="1"/>
                <c:pt idx="0">
                  <c:v>144</c:v>
                </c:pt>
              </c:numCache>
            </c:numRef>
          </c:val>
          <c:extLst>
            <c:ext xmlns:c16="http://schemas.microsoft.com/office/drawing/2014/chart" uri="{C3380CC4-5D6E-409C-BE32-E72D297353CC}">
              <c16:uniqueId val="{00000000-C0CF-4977-B9DB-EBBE178B330E}"/>
            </c:ext>
          </c:extLst>
        </c:ser>
        <c:ser>
          <c:idx val="1"/>
          <c:order val="1"/>
          <c:tx>
            <c:strRef>
              <c:f>ANTIOQUIAENCUESTAS2017!$C$32:$D$32</c:f>
              <c:strCache>
                <c:ptCount val="2"/>
                <c:pt idx="0">
                  <c:v>2</c:v>
                </c:pt>
                <c:pt idx="1">
                  <c:v>No</c:v>
                </c:pt>
              </c:strCache>
            </c:strRef>
          </c:tx>
          <c:spPr>
            <a:solidFill>
              <a:schemeClr val="accent2"/>
            </a:solidFill>
            <a:ln>
              <a:noFill/>
            </a:ln>
            <a:effectLst/>
          </c:spPr>
          <c:invertIfNegative val="0"/>
          <c:val>
            <c:numRef>
              <c:f>ANTIOQUIAENCUESTAS2017!$F$32</c:f>
              <c:numCache>
                <c:formatCode>General</c:formatCode>
                <c:ptCount val="1"/>
                <c:pt idx="0">
                  <c:v>5</c:v>
                </c:pt>
              </c:numCache>
            </c:numRef>
          </c:val>
          <c:extLst>
            <c:ext xmlns:c16="http://schemas.microsoft.com/office/drawing/2014/chart" uri="{C3380CC4-5D6E-409C-BE32-E72D297353CC}">
              <c16:uniqueId val="{00000001-C0CF-4977-B9DB-EBBE178B330E}"/>
            </c:ext>
          </c:extLst>
        </c:ser>
        <c:dLbls>
          <c:showLegendKey val="0"/>
          <c:showVal val="0"/>
          <c:showCatName val="0"/>
          <c:showSerName val="0"/>
          <c:showPercent val="0"/>
          <c:showBubbleSize val="0"/>
        </c:dLbls>
        <c:gapWidth val="219"/>
        <c:overlap val="-27"/>
        <c:axId val="-441299824"/>
        <c:axId val="-441296560"/>
      </c:barChart>
      <c:catAx>
        <c:axId val="-4412998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1296560"/>
        <c:crosses val="autoZero"/>
        <c:auto val="1"/>
        <c:lblAlgn val="ctr"/>
        <c:lblOffset val="100"/>
        <c:noMultiLvlLbl val="0"/>
      </c:catAx>
      <c:valAx>
        <c:axId val="-44129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1299824"/>
        <c:crosses val="autoZero"/>
        <c:crossBetween val="between"/>
      </c:valAx>
      <c:spPr>
        <a:noFill/>
        <a:ln>
          <a:noFill/>
        </a:ln>
        <a:effectLst/>
      </c:spPr>
    </c:plotArea>
    <c:legend>
      <c:legendPos val="b"/>
      <c:layout>
        <c:manualLayout>
          <c:xMode val="edge"/>
          <c:yMode val="edge"/>
          <c:x val="0.27778650231395174"/>
          <c:y val="0.79166589470433857"/>
          <c:w val="0.46671082549221737"/>
          <c:h val="0.110294889609387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ANTIOQUIAENCUESTAS2017!$C$34:$D$34</c:f>
              <c:strCache>
                <c:ptCount val="2"/>
                <c:pt idx="0">
                  <c:v>1</c:v>
                </c:pt>
                <c:pt idx="1">
                  <c:v>Si</c:v>
                </c:pt>
              </c:strCache>
            </c:strRef>
          </c:tx>
          <c:spPr>
            <a:solidFill>
              <a:schemeClr val="accent2"/>
            </a:solidFill>
            <a:ln>
              <a:noFill/>
            </a:ln>
            <a:effectLst/>
          </c:spPr>
          <c:invertIfNegative val="0"/>
          <c:val>
            <c:numRef>
              <c:f>ANTIOQUIAENCUESTAS2017!$F$34</c:f>
              <c:numCache>
                <c:formatCode>General</c:formatCode>
                <c:ptCount val="1"/>
                <c:pt idx="0">
                  <c:v>158</c:v>
                </c:pt>
              </c:numCache>
            </c:numRef>
          </c:val>
          <c:extLst>
            <c:ext xmlns:c16="http://schemas.microsoft.com/office/drawing/2014/chart" uri="{C3380CC4-5D6E-409C-BE32-E72D297353CC}">
              <c16:uniqueId val="{00000000-FA95-48D6-AEEC-0DE80170B72B}"/>
            </c:ext>
          </c:extLst>
        </c:ser>
        <c:ser>
          <c:idx val="1"/>
          <c:order val="1"/>
          <c:tx>
            <c:strRef>
              <c:f>ANTIOQUIAENCUESTAS2017!$C$35:$D$35</c:f>
              <c:strCache>
                <c:ptCount val="2"/>
                <c:pt idx="0">
                  <c:v>2</c:v>
                </c:pt>
                <c:pt idx="1">
                  <c:v>No</c:v>
                </c:pt>
              </c:strCache>
            </c:strRef>
          </c:tx>
          <c:spPr>
            <a:solidFill>
              <a:schemeClr val="accent2"/>
            </a:solidFill>
            <a:ln>
              <a:noFill/>
            </a:ln>
            <a:effectLst/>
          </c:spPr>
          <c:invertIfNegative val="0"/>
          <c:val>
            <c:numRef>
              <c:f>ANTIOQUIAENCUESTAS2017!$F$35</c:f>
              <c:numCache>
                <c:formatCode>General</c:formatCode>
                <c:ptCount val="1"/>
                <c:pt idx="0">
                  <c:v>8</c:v>
                </c:pt>
              </c:numCache>
            </c:numRef>
          </c:val>
          <c:extLst>
            <c:ext xmlns:c16="http://schemas.microsoft.com/office/drawing/2014/chart" uri="{C3380CC4-5D6E-409C-BE32-E72D297353CC}">
              <c16:uniqueId val="{00000001-FA95-48D6-AEEC-0DE80170B72B}"/>
            </c:ext>
          </c:extLst>
        </c:ser>
        <c:dLbls>
          <c:showLegendKey val="0"/>
          <c:showVal val="0"/>
          <c:showCatName val="0"/>
          <c:showSerName val="0"/>
          <c:showPercent val="0"/>
          <c:showBubbleSize val="0"/>
        </c:dLbls>
        <c:gapWidth val="219"/>
        <c:overlap val="-27"/>
        <c:axId val="-326017984"/>
        <c:axId val="-326019616"/>
      </c:barChart>
      <c:catAx>
        <c:axId val="-3260179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6019616"/>
        <c:crosses val="autoZero"/>
        <c:auto val="1"/>
        <c:lblAlgn val="ctr"/>
        <c:lblOffset val="100"/>
        <c:noMultiLvlLbl val="0"/>
      </c:catAx>
      <c:valAx>
        <c:axId val="-326019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6017984"/>
        <c:crosses val="autoZero"/>
        <c:crossBetween val="between"/>
      </c:valAx>
      <c:spPr>
        <a:noFill/>
        <a:ln>
          <a:noFill/>
        </a:ln>
        <a:effectLst/>
      </c:spPr>
    </c:plotArea>
    <c:legend>
      <c:legendPos val="b"/>
      <c:layout>
        <c:manualLayout>
          <c:xMode val="edge"/>
          <c:yMode val="edge"/>
          <c:x val="0.27824737532808397"/>
          <c:y val="0.87557815689705432"/>
          <c:w val="0.46294969378827644"/>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ANTIOQUIAENCUESTAS2017!$C$37:$D$37</c:f>
              <c:strCache>
                <c:ptCount val="2"/>
                <c:pt idx="0">
                  <c:v>1</c:v>
                </c:pt>
                <c:pt idx="1">
                  <c:v>Si</c:v>
                </c:pt>
              </c:strCache>
            </c:strRef>
          </c:tx>
          <c:spPr>
            <a:solidFill>
              <a:schemeClr val="accent2"/>
            </a:solidFill>
            <a:ln>
              <a:noFill/>
            </a:ln>
            <a:effectLst/>
          </c:spPr>
          <c:invertIfNegative val="0"/>
          <c:val>
            <c:numRef>
              <c:f>ANTIOQUIAENCUESTAS2017!$F$37</c:f>
              <c:numCache>
                <c:formatCode>General</c:formatCode>
                <c:ptCount val="1"/>
                <c:pt idx="0">
                  <c:v>141</c:v>
                </c:pt>
              </c:numCache>
            </c:numRef>
          </c:val>
          <c:extLst>
            <c:ext xmlns:c16="http://schemas.microsoft.com/office/drawing/2014/chart" uri="{C3380CC4-5D6E-409C-BE32-E72D297353CC}">
              <c16:uniqueId val="{00000000-6CE0-4F6C-B42C-BE3A810660F2}"/>
            </c:ext>
          </c:extLst>
        </c:ser>
        <c:ser>
          <c:idx val="1"/>
          <c:order val="1"/>
          <c:tx>
            <c:strRef>
              <c:f>ANTIOQUIAENCUESTAS2017!$C$38:$D$38</c:f>
              <c:strCache>
                <c:ptCount val="2"/>
                <c:pt idx="0">
                  <c:v>2</c:v>
                </c:pt>
                <c:pt idx="1">
                  <c:v>No</c:v>
                </c:pt>
              </c:strCache>
            </c:strRef>
          </c:tx>
          <c:spPr>
            <a:solidFill>
              <a:schemeClr val="accent2"/>
            </a:solidFill>
            <a:ln>
              <a:noFill/>
            </a:ln>
            <a:effectLst/>
          </c:spPr>
          <c:invertIfNegative val="0"/>
          <c:val>
            <c:numRef>
              <c:f>ANTIOQUIAENCUESTAS2017!$F$38</c:f>
              <c:numCache>
                <c:formatCode>General</c:formatCode>
                <c:ptCount val="1"/>
                <c:pt idx="0">
                  <c:v>4</c:v>
                </c:pt>
              </c:numCache>
            </c:numRef>
          </c:val>
          <c:extLst>
            <c:ext xmlns:c16="http://schemas.microsoft.com/office/drawing/2014/chart" uri="{C3380CC4-5D6E-409C-BE32-E72D297353CC}">
              <c16:uniqueId val="{00000001-6CE0-4F6C-B42C-BE3A810660F2}"/>
            </c:ext>
          </c:extLst>
        </c:ser>
        <c:dLbls>
          <c:showLegendKey val="0"/>
          <c:showVal val="0"/>
          <c:showCatName val="0"/>
          <c:showSerName val="0"/>
          <c:showPercent val="0"/>
          <c:showBubbleSize val="0"/>
        </c:dLbls>
        <c:gapWidth val="219"/>
        <c:overlap val="-27"/>
        <c:axId val="-511044416"/>
        <c:axId val="-511046048"/>
      </c:barChart>
      <c:catAx>
        <c:axId val="-5110444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11046048"/>
        <c:crosses val="autoZero"/>
        <c:auto val="1"/>
        <c:lblAlgn val="ctr"/>
        <c:lblOffset val="100"/>
        <c:noMultiLvlLbl val="0"/>
      </c:catAx>
      <c:valAx>
        <c:axId val="-511046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11044416"/>
        <c:crosses val="autoZero"/>
        <c:crossBetween val="between"/>
      </c:valAx>
      <c:spPr>
        <a:noFill/>
        <a:ln>
          <a:noFill/>
        </a:ln>
        <a:effectLst/>
      </c:spPr>
    </c:plotArea>
    <c:legend>
      <c:legendPos val="b"/>
      <c:layout>
        <c:manualLayout>
          <c:xMode val="edge"/>
          <c:yMode val="edge"/>
          <c:x val="0.24662806038134122"/>
          <c:y val="0.81310612689849038"/>
          <c:w val="0.49263453179463679"/>
          <c:h val="0.1480589414372288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ANTIOQUIAENCUESTAS2017!$C$40:$D$40</c:f>
              <c:strCache>
                <c:ptCount val="2"/>
                <c:pt idx="0">
                  <c:v>1</c:v>
                </c:pt>
                <c:pt idx="1">
                  <c:v>Si</c:v>
                </c:pt>
              </c:strCache>
            </c:strRef>
          </c:tx>
          <c:spPr>
            <a:solidFill>
              <a:schemeClr val="accent2"/>
            </a:solidFill>
            <a:ln>
              <a:noFill/>
            </a:ln>
            <a:effectLst/>
          </c:spPr>
          <c:invertIfNegative val="0"/>
          <c:val>
            <c:numRef>
              <c:f>ANTIOQUIAENCUESTAS2017!$F$40</c:f>
              <c:numCache>
                <c:formatCode>General</c:formatCode>
                <c:ptCount val="1"/>
                <c:pt idx="0">
                  <c:v>96</c:v>
                </c:pt>
              </c:numCache>
            </c:numRef>
          </c:val>
          <c:extLst>
            <c:ext xmlns:c16="http://schemas.microsoft.com/office/drawing/2014/chart" uri="{C3380CC4-5D6E-409C-BE32-E72D297353CC}">
              <c16:uniqueId val="{00000000-B09E-49CB-8182-EFD95DA7975F}"/>
            </c:ext>
          </c:extLst>
        </c:ser>
        <c:ser>
          <c:idx val="1"/>
          <c:order val="1"/>
          <c:tx>
            <c:strRef>
              <c:f>ANTIOQUIAENCUESTAS2017!$C$41:$D$41</c:f>
              <c:strCache>
                <c:ptCount val="2"/>
                <c:pt idx="0">
                  <c:v>2</c:v>
                </c:pt>
                <c:pt idx="1">
                  <c:v>No</c:v>
                </c:pt>
              </c:strCache>
            </c:strRef>
          </c:tx>
          <c:spPr>
            <a:solidFill>
              <a:schemeClr val="accent2"/>
            </a:solidFill>
            <a:ln>
              <a:noFill/>
            </a:ln>
            <a:effectLst/>
          </c:spPr>
          <c:invertIfNegative val="0"/>
          <c:val>
            <c:numRef>
              <c:f>ANTIOQUIAENCUESTAS2017!$F$41</c:f>
              <c:numCache>
                <c:formatCode>General</c:formatCode>
                <c:ptCount val="1"/>
                <c:pt idx="0">
                  <c:v>3</c:v>
                </c:pt>
              </c:numCache>
            </c:numRef>
          </c:val>
          <c:extLst>
            <c:ext xmlns:c16="http://schemas.microsoft.com/office/drawing/2014/chart" uri="{C3380CC4-5D6E-409C-BE32-E72D297353CC}">
              <c16:uniqueId val="{00000001-B09E-49CB-8182-EFD95DA7975F}"/>
            </c:ext>
          </c:extLst>
        </c:ser>
        <c:dLbls>
          <c:showLegendKey val="0"/>
          <c:showVal val="0"/>
          <c:showCatName val="0"/>
          <c:showSerName val="0"/>
          <c:showPercent val="0"/>
          <c:showBubbleSize val="0"/>
        </c:dLbls>
        <c:gapWidth val="219"/>
        <c:overlap val="-27"/>
        <c:axId val="-451034480"/>
        <c:axId val="-451021968"/>
      </c:barChart>
      <c:catAx>
        <c:axId val="-4510344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1021968"/>
        <c:crosses val="autoZero"/>
        <c:auto val="1"/>
        <c:lblAlgn val="ctr"/>
        <c:lblOffset val="100"/>
        <c:noMultiLvlLbl val="0"/>
      </c:catAx>
      <c:valAx>
        <c:axId val="-451021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1034480"/>
        <c:crosses val="autoZero"/>
        <c:crossBetween val="between"/>
      </c:valAx>
      <c:spPr>
        <a:noFill/>
        <a:ln>
          <a:noFill/>
        </a:ln>
        <a:effectLst/>
      </c:spPr>
    </c:plotArea>
    <c:legend>
      <c:legendPos val="b"/>
      <c:layout>
        <c:manualLayout>
          <c:xMode val="edge"/>
          <c:yMode val="edge"/>
          <c:x val="0.27901781170187456"/>
          <c:y val="0.83554502589831126"/>
          <c:w val="0.4530447057838155"/>
          <c:h val="0.1290567440131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1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1"/>
          <c:order val="1"/>
          <c:spPr>
            <a:solidFill>
              <a:schemeClr val="accent2"/>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2-4D09-49FC-A239-A97CDE828E15}"/>
              </c:ext>
            </c:extLst>
          </c:dPt>
          <c:dPt>
            <c:idx val="1"/>
            <c:invertIfNegative val="0"/>
            <c:bubble3D val="0"/>
            <c:spPr>
              <a:solidFill>
                <a:srgbClr val="92D050"/>
              </a:solidFill>
              <a:ln>
                <a:noFill/>
              </a:ln>
              <a:effectLst/>
            </c:spPr>
            <c:extLst>
              <c:ext xmlns:c16="http://schemas.microsoft.com/office/drawing/2014/chart" uri="{C3380CC4-5D6E-409C-BE32-E72D297353CC}">
                <c16:uniqueId val="{0000000A-4D09-49FC-A239-A97CDE828E1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'VAUPES ENCUESTAS 2017'!$B$6:$D$8</c:f>
              <c:multiLvlStrCache>
                <c:ptCount val="3"/>
                <c:lvl>
                  <c:pt idx="0">
                    <c:v>Bien Organizada</c:v>
                  </c:pt>
                  <c:pt idx="1">
                    <c:v>Regularmente organizada</c:v>
                  </c:pt>
                  <c:pt idx="2">
                    <c:v>Mal  organizada.</c:v>
                  </c:pt>
                </c:lvl>
                <c:lvl>
                  <c:pt idx="0">
                    <c:v>Cree usted que la Mesas Públicas   realizada por el ICBF fue: </c:v>
                  </c:pt>
                </c:lvl>
              </c:multiLvlStrCache>
            </c:multiLvlStrRef>
          </c:cat>
          <c:val>
            <c:numRef>
              <c:f>'VAUPES ENCUESTAS 2017'!$F$6:$F$8</c:f>
              <c:numCache>
                <c:formatCode>General</c:formatCode>
                <c:ptCount val="3"/>
                <c:pt idx="0">
                  <c:v>8</c:v>
                </c:pt>
                <c:pt idx="1">
                  <c:v>1</c:v>
                </c:pt>
                <c:pt idx="2">
                  <c:v>1</c:v>
                </c:pt>
              </c:numCache>
            </c:numRef>
          </c:val>
          <c:extLst>
            <c:ext xmlns:c16="http://schemas.microsoft.com/office/drawing/2014/chart" uri="{C3380CC4-5D6E-409C-BE32-E72D297353CC}">
              <c16:uniqueId val="{00000001-4D09-49FC-A239-A97CDE828E15}"/>
            </c:ext>
          </c:extLst>
        </c:ser>
        <c:dLbls>
          <c:showLegendKey val="0"/>
          <c:showVal val="0"/>
          <c:showCatName val="0"/>
          <c:showSerName val="0"/>
          <c:showPercent val="0"/>
          <c:showBubbleSize val="0"/>
        </c:dLbls>
        <c:gapWidth val="182"/>
        <c:axId val="734987608"/>
        <c:axId val="734989248"/>
        <c:extLst>
          <c:ext xmlns:c15="http://schemas.microsoft.com/office/drawing/2012/chart" uri="{02D57815-91ED-43cb-92C2-25804820EDAC}">
            <c15:filteredBarSeries>
              <c15:ser>
                <c:idx val="0"/>
                <c:order val="0"/>
                <c:spPr>
                  <a:solidFill>
                    <a:schemeClr val="accent1"/>
                  </a:solidFill>
                  <a:ln>
                    <a:noFill/>
                  </a:ln>
                  <a:effectLst/>
                </c:spPr>
                <c:invertIfNegative val="0"/>
                <c:cat>
                  <c:multiLvlStrRef>
                    <c:extLst>
                      <c:ext uri="{02D57815-91ED-43cb-92C2-25804820EDAC}">
                        <c15:formulaRef>
                          <c15:sqref>'VAUPES ENCUESTAS 2017'!$B$6:$D$8</c15:sqref>
                        </c15:formulaRef>
                      </c:ext>
                    </c:extLst>
                    <c:multiLvlStrCache>
                      <c:ptCount val="3"/>
                      <c:lvl>
                        <c:pt idx="0">
                          <c:v>Bien Organizada</c:v>
                        </c:pt>
                        <c:pt idx="1">
                          <c:v>Regularmente organizada</c:v>
                        </c:pt>
                        <c:pt idx="2">
                          <c:v>Mal  organizada.</c:v>
                        </c:pt>
                      </c:lvl>
                      <c:lvl>
                        <c:pt idx="0">
                          <c:v>Cree usted que la Mesas Públicas   realizada por el ICBF fue: </c:v>
                        </c:pt>
                      </c:lvl>
                    </c:multiLvlStrCache>
                  </c:multiLvlStrRef>
                </c:cat>
                <c:val>
                  <c:numRef>
                    <c:extLst>
                      <c:ext uri="{02D57815-91ED-43cb-92C2-25804820EDAC}">
                        <c15:formulaRef>
                          <c15:sqref>'VAUPES ENCUESTAS 2017'!$E$6:$E$8</c15:sqref>
                        </c15:formulaRef>
                      </c:ext>
                    </c:extLst>
                    <c:numCache>
                      <c:formatCode>General</c:formatCode>
                      <c:ptCount val="3"/>
                    </c:numCache>
                  </c:numRef>
                </c:val>
                <c:extLst>
                  <c:ext xmlns:c16="http://schemas.microsoft.com/office/drawing/2014/chart" uri="{C3380CC4-5D6E-409C-BE32-E72D297353CC}">
                    <c16:uniqueId val="{00000000-4D09-49FC-A239-A97CDE828E15}"/>
                  </c:ext>
                </c:extLst>
              </c15:ser>
            </c15:filteredBarSeries>
          </c:ext>
        </c:extLst>
      </c:barChart>
      <c:catAx>
        <c:axId val="734987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4989248"/>
        <c:crosses val="autoZero"/>
        <c:auto val="1"/>
        <c:lblAlgn val="ctr"/>
        <c:lblOffset val="100"/>
        <c:noMultiLvlLbl val="0"/>
      </c:catAx>
      <c:valAx>
        <c:axId val="7349892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4987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2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multiLvlStrRef>
              <c:f>'VAUPES ENCUESTAS 2017'!$B$9:$D$11</c:f>
              <c:multiLvlStrCache>
                <c:ptCount val="3"/>
                <c:lvl>
                  <c:pt idx="0">
                    <c:v>Buena</c:v>
                  </c:pt>
                  <c:pt idx="1">
                    <c:v>Adecuada</c:v>
                  </c:pt>
                  <c:pt idx="2">
                    <c:v>Inadecuada</c:v>
                  </c:pt>
                </c:lvl>
                <c:lvl>
                  <c:pt idx="0">
                    <c:v>1</c:v>
                  </c:pt>
                  <c:pt idx="1">
                    <c:v>2</c:v>
                  </c:pt>
                  <c:pt idx="2">
                    <c:v>3</c:v>
                  </c:pt>
                </c:lvl>
                <c:lvl>
                  <c:pt idx="0">
                    <c:v> La difusión de la Mesas Pública fue:</c:v>
                  </c:pt>
                </c:lvl>
              </c:multiLvlStrCache>
            </c:multiLvlStrRef>
          </c:cat>
          <c:val>
            <c:numRef>
              <c:f>'VAUPES ENCUESTAS 2017'!$E$9:$E$11</c:f>
              <c:numCache>
                <c:formatCode>General</c:formatCode>
                <c:ptCount val="3"/>
              </c:numCache>
            </c:numRef>
          </c:val>
          <c:extLst>
            <c:ext xmlns:c16="http://schemas.microsoft.com/office/drawing/2014/chart" uri="{C3380CC4-5D6E-409C-BE32-E72D297353CC}">
              <c16:uniqueId val="{00000000-91CA-47EC-B1E8-A9EDAE3D341B}"/>
            </c:ext>
          </c:extLst>
        </c:ser>
        <c:ser>
          <c:idx val="1"/>
          <c:order val="1"/>
          <c:spPr>
            <a:solidFill>
              <a:schemeClr val="accent2"/>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2-91CA-47EC-B1E8-A9EDAE3D341B}"/>
              </c:ext>
            </c:extLst>
          </c:dPt>
          <c:dPt>
            <c:idx val="2"/>
            <c:invertIfNegative val="0"/>
            <c:bubble3D val="0"/>
            <c:spPr>
              <a:solidFill>
                <a:schemeClr val="bg2">
                  <a:lumMod val="50000"/>
                </a:schemeClr>
              </a:solidFill>
              <a:ln>
                <a:noFill/>
              </a:ln>
              <a:effectLst/>
            </c:spPr>
            <c:extLst>
              <c:ext xmlns:c16="http://schemas.microsoft.com/office/drawing/2014/chart" uri="{C3380CC4-5D6E-409C-BE32-E72D297353CC}">
                <c16:uniqueId val="{00000003-91CA-47EC-B1E8-A9EDAE3D34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'VAUPES ENCUESTAS 2017'!$B$9:$D$11</c:f>
              <c:multiLvlStrCache>
                <c:ptCount val="3"/>
                <c:lvl>
                  <c:pt idx="0">
                    <c:v>Buena</c:v>
                  </c:pt>
                  <c:pt idx="1">
                    <c:v>Adecuada</c:v>
                  </c:pt>
                  <c:pt idx="2">
                    <c:v>Inadecuada</c:v>
                  </c:pt>
                </c:lvl>
                <c:lvl>
                  <c:pt idx="0">
                    <c:v>1</c:v>
                  </c:pt>
                  <c:pt idx="1">
                    <c:v>2</c:v>
                  </c:pt>
                  <c:pt idx="2">
                    <c:v>3</c:v>
                  </c:pt>
                </c:lvl>
                <c:lvl>
                  <c:pt idx="0">
                    <c:v> La difusión de la Mesas Pública fue:</c:v>
                  </c:pt>
                </c:lvl>
              </c:multiLvlStrCache>
            </c:multiLvlStrRef>
          </c:cat>
          <c:val>
            <c:numRef>
              <c:f>'VAUPES ENCUESTAS 2017'!$F$9:$F$11</c:f>
              <c:numCache>
                <c:formatCode>General</c:formatCode>
                <c:ptCount val="3"/>
                <c:pt idx="0">
                  <c:v>5</c:v>
                </c:pt>
                <c:pt idx="1">
                  <c:v>2</c:v>
                </c:pt>
                <c:pt idx="2">
                  <c:v>3</c:v>
                </c:pt>
              </c:numCache>
            </c:numRef>
          </c:val>
          <c:extLst>
            <c:ext xmlns:c16="http://schemas.microsoft.com/office/drawing/2014/chart" uri="{C3380CC4-5D6E-409C-BE32-E72D297353CC}">
              <c16:uniqueId val="{00000001-91CA-47EC-B1E8-A9EDAE3D341B}"/>
            </c:ext>
          </c:extLst>
        </c:ser>
        <c:dLbls>
          <c:showLegendKey val="0"/>
          <c:showVal val="0"/>
          <c:showCatName val="0"/>
          <c:showSerName val="0"/>
          <c:showPercent val="0"/>
          <c:showBubbleSize val="0"/>
        </c:dLbls>
        <c:gapWidth val="219"/>
        <c:overlap val="-27"/>
        <c:axId val="772218720"/>
        <c:axId val="772219704"/>
      </c:barChart>
      <c:catAx>
        <c:axId val="77221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72219704"/>
        <c:crosses val="autoZero"/>
        <c:auto val="1"/>
        <c:lblAlgn val="ctr"/>
        <c:lblOffset val="100"/>
        <c:noMultiLvlLbl val="0"/>
      </c:catAx>
      <c:valAx>
        <c:axId val="772219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72218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3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multiLvlStrRef>
              <c:f>'VAUPES ENCUESTAS 2017'!$B$12:$D$17</c:f>
              <c:multiLvlStrCache>
                <c:ptCount val="6"/>
                <c:lvl>
                  <c:pt idx="0">
                    <c:v>Por aviso público</c:v>
                  </c:pt>
                  <c:pt idx="1">
                    <c:v>Prensa, TV Radio </c:v>
                  </c:pt>
                  <c:pt idx="2">
                    <c:v>Comunidad</c:v>
                  </c:pt>
                  <c:pt idx="3">
                    <c:v>Boletín</c:v>
                  </c:pt>
                  <c:pt idx="4">
                    <c:v>Página Web</c:v>
                  </c:pt>
                  <c:pt idx="5">
                    <c:v>Invitación  directa</c:v>
                  </c:pt>
                </c:lvl>
                <c:lvl>
                  <c:pt idx="0">
                    <c:v>1</c:v>
                  </c:pt>
                  <c:pt idx="1">
                    <c:v>2</c:v>
                  </c:pt>
                  <c:pt idx="2">
                    <c:v>3</c:v>
                  </c:pt>
                  <c:pt idx="3">
                    <c:v>4</c:v>
                  </c:pt>
                  <c:pt idx="4">
                    <c:v>5</c:v>
                  </c:pt>
                  <c:pt idx="5">
                    <c:v>6</c:v>
                  </c:pt>
                </c:lvl>
                <c:lvl>
                  <c:pt idx="0">
                    <c:v>Cómo se enteró  de la realización de esta Mesa Pública.</c:v>
                  </c:pt>
                </c:lvl>
              </c:multiLvlStrCache>
            </c:multiLvlStrRef>
          </c:cat>
          <c:val>
            <c:numRef>
              <c:f>'VAUPES ENCUESTAS 2017'!$E$12:$E$17</c:f>
              <c:numCache>
                <c:formatCode>General</c:formatCode>
                <c:ptCount val="6"/>
              </c:numCache>
            </c:numRef>
          </c:val>
          <c:extLst>
            <c:ext xmlns:c16="http://schemas.microsoft.com/office/drawing/2014/chart" uri="{C3380CC4-5D6E-409C-BE32-E72D297353CC}">
              <c16:uniqueId val="{00000000-E644-408E-9B43-1C28A1873517}"/>
            </c:ext>
          </c:extLst>
        </c:ser>
        <c:ser>
          <c:idx val="1"/>
          <c:order val="1"/>
          <c:spPr>
            <a:solidFill>
              <a:schemeClr val="accent2"/>
            </a:solidFill>
            <a:ln>
              <a:noFill/>
            </a:ln>
            <a:effectLst/>
          </c:spPr>
          <c:invertIfNegative val="0"/>
          <c:dPt>
            <c:idx val="5"/>
            <c:invertIfNegative val="0"/>
            <c:bubble3D val="0"/>
            <c:spPr>
              <a:solidFill>
                <a:srgbClr val="0070C0"/>
              </a:solidFill>
              <a:ln>
                <a:noFill/>
              </a:ln>
              <a:effectLst/>
            </c:spPr>
            <c:extLst>
              <c:ext xmlns:c16="http://schemas.microsoft.com/office/drawing/2014/chart" uri="{C3380CC4-5D6E-409C-BE32-E72D297353CC}">
                <c16:uniqueId val="{00000002-E644-408E-9B43-1C28A18735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'VAUPES ENCUESTAS 2017'!$B$12:$D$17</c:f>
              <c:multiLvlStrCache>
                <c:ptCount val="6"/>
                <c:lvl>
                  <c:pt idx="0">
                    <c:v>Por aviso público</c:v>
                  </c:pt>
                  <c:pt idx="1">
                    <c:v>Prensa, TV Radio </c:v>
                  </c:pt>
                  <c:pt idx="2">
                    <c:v>Comunidad</c:v>
                  </c:pt>
                  <c:pt idx="3">
                    <c:v>Boletín</c:v>
                  </c:pt>
                  <c:pt idx="4">
                    <c:v>Página Web</c:v>
                  </c:pt>
                  <c:pt idx="5">
                    <c:v>Invitación  directa</c:v>
                  </c:pt>
                </c:lvl>
                <c:lvl>
                  <c:pt idx="0">
                    <c:v>1</c:v>
                  </c:pt>
                  <c:pt idx="1">
                    <c:v>2</c:v>
                  </c:pt>
                  <c:pt idx="2">
                    <c:v>3</c:v>
                  </c:pt>
                  <c:pt idx="3">
                    <c:v>4</c:v>
                  </c:pt>
                  <c:pt idx="4">
                    <c:v>5</c:v>
                  </c:pt>
                  <c:pt idx="5">
                    <c:v>6</c:v>
                  </c:pt>
                </c:lvl>
                <c:lvl>
                  <c:pt idx="0">
                    <c:v>Cómo se enteró  de la realización de esta Mesa Pública.</c:v>
                  </c:pt>
                </c:lvl>
              </c:multiLvlStrCache>
            </c:multiLvlStrRef>
          </c:cat>
          <c:val>
            <c:numRef>
              <c:f>'VAUPES ENCUESTAS 2017'!$F$12:$F$17</c:f>
              <c:numCache>
                <c:formatCode>General</c:formatCode>
                <c:ptCount val="6"/>
                <c:pt idx="0">
                  <c:v>0</c:v>
                </c:pt>
                <c:pt idx="1">
                  <c:v>3</c:v>
                </c:pt>
                <c:pt idx="2">
                  <c:v>0</c:v>
                </c:pt>
                <c:pt idx="3">
                  <c:v>0</c:v>
                </c:pt>
                <c:pt idx="4">
                  <c:v>0</c:v>
                </c:pt>
                <c:pt idx="5">
                  <c:v>7</c:v>
                </c:pt>
              </c:numCache>
            </c:numRef>
          </c:val>
          <c:extLst>
            <c:ext xmlns:c16="http://schemas.microsoft.com/office/drawing/2014/chart" uri="{C3380CC4-5D6E-409C-BE32-E72D297353CC}">
              <c16:uniqueId val="{00000003-E644-408E-9B43-1C28A1873517}"/>
            </c:ext>
          </c:extLst>
        </c:ser>
        <c:dLbls>
          <c:showLegendKey val="0"/>
          <c:showVal val="0"/>
          <c:showCatName val="0"/>
          <c:showSerName val="0"/>
          <c:showPercent val="0"/>
          <c:showBubbleSize val="0"/>
        </c:dLbls>
        <c:gapWidth val="219"/>
        <c:overlap val="-27"/>
        <c:axId val="772168864"/>
        <c:axId val="772177064"/>
      </c:barChart>
      <c:catAx>
        <c:axId val="772168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72177064"/>
        <c:crosses val="autoZero"/>
        <c:auto val="1"/>
        <c:lblAlgn val="ctr"/>
        <c:lblOffset val="100"/>
        <c:noMultiLvlLbl val="0"/>
      </c:catAx>
      <c:valAx>
        <c:axId val="772177064"/>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72168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4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6.7596104228934695E-3"/>
          <c:y val="0.25103201511810219"/>
          <c:w val="0.60517647772668448"/>
          <c:h val="0.59195779636393864"/>
        </c:manualLayout>
      </c:layout>
      <c:bar3DChart>
        <c:barDir val="col"/>
        <c:grouping val="clustered"/>
        <c:varyColors val="0"/>
        <c:ser>
          <c:idx val="0"/>
          <c:order val="0"/>
          <c:tx>
            <c:strRef>
              <c:f>'VAUPES ENCUESTAS 2017'!$B$18:$D$18</c:f>
              <c:strCache>
                <c:ptCount val="3"/>
                <c:pt idx="0">
                  <c:v>La explicación inicial sobre el procedimiento de participación,  trasparencia institucional  y ley anticorrupción   en la Mesa Pública  fue</c:v>
                </c:pt>
                <c:pt idx="1">
                  <c:v>1</c:v>
                </c:pt>
                <c:pt idx="2">
                  <c:v>Clara</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'VAUPES ENCUESTAS 2017'!$E$18:$F$18</c:f>
              <c:numCache>
                <c:formatCode>General</c:formatCode>
                <c:ptCount val="2"/>
                <c:pt idx="1">
                  <c:v>6</c:v>
                </c:pt>
              </c:numCache>
            </c:numRef>
          </c:val>
          <c:extLst>
            <c:ext xmlns:c16="http://schemas.microsoft.com/office/drawing/2014/chart" uri="{C3380CC4-5D6E-409C-BE32-E72D297353CC}">
              <c16:uniqueId val="{00000000-0DD1-49A9-B971-27D87EE3E918}"/>
            </c:ext>
          </c:extLst>
        </c:ser>
        <c:ser>
          <c:idx val="1"/>
          <c:order val="1"/>
          <c:tx>
            <c:strRef>
              <c:f>'VAUPES ENCUESTAS 2017'!$B$19:$D$19</c:f>
              <c:strCache>
                <c:ptCount val="3"/>
                <c:pt idx="0">
                  <c:v>La explicación inicial sobre el procedimiento de participación,  trasparencia institucional  y ley anticorrupción   en la Mesa Pública  fue</c:v>
                </c:pt>
                <c:pt idx="1">
                  <c:v>1</c:v>
                </c:pt>
                <c:pt idx="2">
                  <c:v>Confusa</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'VAUPES ENCUESTAS 2017'!$E$19:$F$19</c:f>
              <c:numCache>
                <c:formatCode>General</c:formatCode>
                <c:ptCount val="2"/>
                <c:pt idx="1">
                  <c:v>4</c:v>
                </c:pt>
              </c:numCache>
            </c:numRef>
          </c:val>
          <c:extLst>
            <c:ext xmlns:c16="http://schemas.microsoft.com/office/drawing/2014/chart" uri="{C3380CC4-5D6E-409C-BE32-E72D297353CC}">
              <c16:uniqueId val="{00000001-0DD1-49A9-B971-27D87EE3E918}"/>
            </c:ext>
          </c:extLst>
        </c:ser>
        <c:dLbls>
          <c:showLegendKey val="0"/>
          <c:showVal val="0"/>
          <c:showCatName val="0"/>
          <c:showSerName val="0"/>
          <c:showPercent val="0"/>
          <c:showBubbleSize val="0"/>
        </c:dLbls>
        <c:gapWidth val="150"/>
        <c:shape val="box"/>
        <c:axId val="734953168"/>
        <c:axId val="734961040"/>
        <c:axId val="0"/>
      </c:bar3DChart>
      <c:catAx>
        <c:axId val="734953168"/>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4961040"/>
        <c:crosses val="autoZero"/>
        <c:auto val="1"/>
        <c:lblAlgn val="ctr"/>
        <c:lblOffset val="100"/>
        <c:noMultiLvlLbl val="0"/>
      </c:catAx>
      <c:valAx>
        <c:axId val="734961040"/>
        <c:scaling>
          <c:orientation val="minMax"/>
        </c:scaling>
        <c:delete val="1"/>
        <c:axPos val="l"/>
        <c:numFmt formatCode="General" sourceLinked="1"/>
        <c:majorTickMark val="none"/>
        <c:minorTickMark val="none"/>
        <c:tickLblPos val="nextTo"/>
        <c:crossAx val="734953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2"/>
            </a:solidFill>
            <a:ln>
              <a:noFill/>
            </a:ln>
            <a:effectLst/>
          </c:spPr>
          <c:invertIfNegative val="0"/>
          <c:cat>
            <c:strRef>
              <c:f>'[4]CONSOLIDADO TOTAL'!$D$29:$D$30</c:f>
              <c:strCache>
                <c:ptCount val="2"/>
                <c:pt idx="0">
                  <c:v>Si</c:v>
                </c:pt>
                <c:pt idx="1">
                  <c:v>No</c:v>
                </c:pt>
              </c:strCache>
            </c:strRef>
          </c:cat>
          <c:val>
            <c:numRef>
              <c:f>'[4]CONSOLIDADO TOTAL'!$F$29:$F$30</c:f>
              <c:numCache>
                <c:formatCode>General</c:formatCode>
                <c:ptCount val="2"/>
                <c:pt idx="0">
                  <c:v>67</c:v>
                </c:pt>
              </c:numCache>
            </c:numRef>
          </c:val>
          <c:extLst>
            <c:ext xmlns:c16="http://schemas.microsoft.com/office/drawing/2014/chart" uri="{C3380CC4-5D6E-409C-BE32-E72D297353CC}">
              <c16:uniqueId val="{00000000-0932-4ABB-ABE0-D35ECE0E34B8}"/>
            </c:ext>
          </c:extLst>
        </c:ser>
        <c:dLbls>
          <c:showLegendKey val="0"/>
          <c:showVal val="0"/>
          <c:showCatName val="0"/>
          <c:showSerName val="0"/>
          <c:showPercent val="0"/>
          <c:showBubbleSize val="0"/>
        </c:dLbls>
        <c:gapWidth val="219"/>
        <c:overlap val="-27"/>
        <c:axId val="251882712"/>
        <c:axId val="25188310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'[4]CONSOLIDADO TOTAL'!$D$29:$D$30</c15:sqref>
                        </c15:formulaRef>
                      </c:ext>
                    </c:extLst>
                    <c:strCache>
                      <c:ptCount val="2"/>
                      <c:pt idx="0">
                        <c:v>Si</c:v>
                      </c:pt>
                      <c:pt idx="1">
                        <c:v>No</c:v>
                      </c:pt>
                    </c:strCache>
                  </c:strRef>
                </c:cat>
                <c:val>
                  <c:numRef>
                    <c:extLst>
                      <c:ext uri="{02D57815-91ED-43cb-92C2-25804820EDAC}">
                        <c15:formulaRef>
                          <c15:sqref>'[4]CONSOLIDADO TOTAL'!$E$29:$E$30</c15:sqref>
                        </c15:formulaRef>
                      </c:ext>
                    </c:extLst>
                    <c:numCache>
                      <c:formatCode>General</c:formatCode>
                      <c:ptCount val="2"/>
                    </c:numCache>
                  </c:numRef>
                </c:val>
                <c:extLst>
                  <c:ext xmlns:c16="http://schemas.microsoft.com/office/drawing/2014/chart" uri="{C3380CC4-5D6E-409C-BE32-E72D297353CC}">
                    <c16:uniqueId val="{00000001-0932-4ABB-ABE0-D35ECE0E34B8}"/>
                  </c:ext>
                </c:extLst>
              </c15:ser>
            </c15:filteredBarSeries>
          </c:ext>
        </c:extLst>
      </c:barChart>
      <c:catAx>
        <c:axId val="25188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1883104"/>
        <c:crosses val="autoZero"/>
        <c:auto val="1"/>
        <c:lblAlgn val="ctr"/>
        <c:lblOffset val="100"/>
        <c:noMultiLvlLbl val="0"/>
      </c:catAx>
      <c:valAx>
        <c:axId val="251883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188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2"/>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66-4E3D-82BD-00DBB938514A}"/>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66-4E3D-82BD-00DBB938514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'VAUPES ENCUESTAS 2017'!$B$20:$D$21</c15:sqref>
                  </c15:fullRef>
                  <c15:levelRef>
                    <c15:sqref>'VAUPES ENCUESTAS 2017'!$D$20:$D$21</c15:sqref>
                  </c15:levelRef>
                </c:ext>
              </c:extLst>
              <c:f>'VAUPES ENCUESTAS 2017'!$D$20:$D$21</c:f>
              <c:strCache>
                <c:ptCount val="2"/>
                <c:pt idx="0">
                  <c:v>Igual </c:v>
                </c:pt>
                <c:pt idx="1">
                  <c:v>Desigual</c:v>
                </c:pt>
              </c:strCache>
            </c:strRef>
          </c:cat>
          <c:val>
            <c:numRef>
              <c:f>'VAUPES ENCUESTAS 2017'!$F$20:$F$21</c:f>
              <c:numCache>
                <c:formatCode>General</c:formatCode>
                <c:ptCount val="2"/>
                <c:pt idx="0">
                  <c:v>5</c:v>
                </c:pt>
                <c:pt idx="1">
                  <c:v>5</c:v>
                </c:pt>
              </c:numCache>
            </c:numRef>
          </c:val>
          <c:extLst>
            <c:ext xmlns:c16="http://schemas.microsoft.com/office/drawing/2014/chart" uri="{C3380CC4-5D6E-409C-BE32-E72D297353CC}">
              <c16:uniqueId val="{00000001-C866-4E3D-82BD-00DBB938514A}"/>
            </c:ext>
          </c:extLst>
        </c:ser>
        <c:dLbls>
          <c:showLegendKey val="0"/>
          <c:showVal val="0"/>
          <c:showCatName val="0"/>
          <c:showSerName val="0"/>
          <c:showPercent val="0"/>
          <c:showBubbleSize val="0"/>
        </c:dLbls>
        <c:gapWidth val="219"/>
        <c:overlap val="-27"/>
        <c:axId val="772178048"/>
        <c:axId val="772178376"/>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ullRef>
                          <c15:sqref>'VAUPES ENCUESTAS 2017'!$B$20:$D$21</c15:sqref>
                        </c15:fullRef>
                        <c15:levelRef>
                          <c15:sqref>'VAUPES ENCUESTAS 2017'!$D$20:$D$21</c15:sqref>
                        </c15:levelRef>
                        <c15:formulaRef>
                          <c15:sqref>'VAUPES ENCUESTAS 2017'!$D$20:$D$21</c15:sqref>
                        </c15:formulaRef>
                      </c:ext>
                    </c:extLst>
                    <c:strCache>
                      <c:ptCount val="2"/>
                      <c:pt idx="0">
                        <c:v>Igual </c:v>
                      </c:pt>
                      <c:pt idx="1">
                        <c:v>Desigual</c:v>
                      </c:pt>
                    </c:strCache>
                  </c:strRef>
                </c:cat>
                <c:val>
                  <c:numRef>
                    <c:extLst>
                      <c:ext uri="{02D57815-91ED-43cb-92C2-25804820EDAC}">
                        <c15:formulaRef>
                          <c15:sqref>'VAUPES ENCUESTAS 2017'!$E$20:$E$21</c15:sqref>
                        </c15:formulaRef>
                      </c:ext>
                    </c:extLst>
                    <c:numCache>
                      <c:formatCode>General</c:formatCode>
                      <c:ptCount val="2"/>
                    </c:numCache>
                  </c:numRef>
                </c:val>
                <c:extLst>
                  <c:ext xmlns:c16="http://schemas.microsoft.com/office/drawing/2014/chart" uri="{C3380CC4-5D6E-409C-BE32-E72D297353CC}">
                    <c16:uniqueId val="{00000000-C866-4E3D-82BD-00DBB938514A}"/>
                  </c:ext>
                </c:extLst>
              </c15:ser>
            </c15:filteredBarSeries>
          </c:ext>
        </c:extLst>
      </c:barChart>
      <c:catAx>
        <c:axId val="77217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72178376"/>
        <c:crosses val="autoZero"/>
        <c:auto val="1"/>
        <c:lblAlgn val="ctr"/>
        <c:lblOffset val="100"/>
        <c:noMultiLvlLbl val="0"/>
      </c:catAx>
      <c:valAx>
        <c:axId val="772178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72178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Pregunta 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'VAUPES ENCUESTAS 2017'!$B$22:$D$24</c15:sqref>
                  </c15:fullRef>
                  <c15:levelRef>
                    <c15:sqref>'VAUPES ENCUESTAS 2017'!$D$22:$D$24</c15:sqref>
                  </c15:levelRef>
                </c:ext>
              </c:extLst>
              <c:f>'VAUPES ENCUESTAS 2017'!$D$22:$D$24</c:f>
              <c:strCache>
                <c:ptCount val="3"/>
                <c:pt idx="0">
                  <c:v>Tenida en cuenta </c:v>
                </c:pt>
                <c:pt idx="1">
                  <c:v>No se tuvo en cuenta </c:v>
                </c:pt>
                <c:pt idx="2">
                  <c:v>Paso desapercibida </c:v>
                </c:pt>
              </c:strCache>
            </c:strRef>
          </c:cat>
          <c:val>
            <c:numRef>
              <c:f>'VAUPES ENCUESTAS 2017'!$F$22:$F$24</c:f>
              <c:numCache>
                <c:formatCode>General</c:formatCode>
                <c:ptCount val="3"/>
                <c:pt idx="0">
                  <c:v>8</c:v>
                </c:pt>
                <c:pt idx="1">
                  <c:v>2</c:v>
                </c:pt>
                <c:pt idx="2">
                  <c:v>0</c:v>
                </c:pt>
              </c:numCache>
            </c:numRef>
          </c:val>
          <c:extLst>
            <c:ext xmlns:c16="http://schemas.microsoft.com/office/drawing/2014/chart" uri="{C3380CC4-5D6E-409C-BE32-E72D297353CC}">
              <c16:uniqueId val="{00000001-40E8-4C63-BE7F-8E753798E16E}"/>
            </c:ext>
          </c:extLst>
        </c:ser>
        <c:dLbls>
          <c:showLegendKey val="0"/>
          <c:showVal val="0"/>
          <c:showCatName val="0"/>
          <c:showSerName val="0"/>
          <c:showPercent val="0"/>
          <c:showBubbleSize val="0"/>
        </c:dLbls>
        <c:gapWidth val="182"/>
        <c:axId val="772181656"/>
        <c:axId val="77218198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ullRef>
                          <c15:sqref>'VAUPES ENCUESTAS 2017'!$B$22:$D$24</c15:sqref>
                        </c15:fullRef>
                        <c15:levelRef>
                          <c15:sqref>'VAUPES ENCUESTAS 2017'!$D$22:$D$24</c15:sqref>
                        </c15:levelRef>
                        <c15:formulaRef>
                          <c15:sqref>'VAUPES ENCUESTAS 2017'!$D$22:$D$24</c15:sqref>
                        </c15:formulaRef>
                      </c:ext>
                    </c:extLst>
                    <c:strCache>
                      <c:ptCount val="3"/>
                      <c:pt idx="0">
                        <c:v>Tenida en cuenta </c:v>
                      </c:pt>
                      <c:pt idx="1">
                        <c:v>No se tuvo en cuenta </c:v>
                      </c:pt>
                      <c:pt idx="2">
                        <c:v>Paso desapercibida </c:v>
                      </c:pt>
                    </c:strCache>
                  </c:strRef>
                </c:cat>
                <c:val>
                  <c:numRef>
                    <c:extLst>
                      <c:ext uri="{02D57815-91ED-43cb-92C2-25804820EDAC}">
                        <c15:formulaRef>
                          <c15:sqref>'VAUPES ENCUESTAS 2017'!$E$22:$E$24</c15:sqref>
                        </c15:formulaRef>
                      </c:ext>
                    </c:extLst>
                    <c:numCache>
                      <c:formatCode>General</c:formatCode>
                      <c:ptCount val="3"/>
                    </c:numCache>
                  </c:numRef>
                </c:val>
                <c:extLst>
                  <c:ext xmlns:c16="http://schemas.microsoft.com/office/drawing/2014/chart" uri="{C3380CC4-5D6E-409C-BE32-E72D297353CC}">
                    <c16:uniqueId val="{00000000-40E8-4C63-BE7F-8E753798E16E}"/>
                  </c:ext>
                </c:extLst>
              </c15:ser>
            </c15:filteredBarSeries>
          </c:ext>
        </c:extLst>
      </c:barChart>
      <c:catAx>
        <c:axId val="772181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72181984"/>
        <c:crosses val="autoZero"/>
        <c:auto val="1"/>
        <c:lblAlgn val="ctr"/>
        <c:lblOffset val="100"/>
        <c:noMultiLvlLbl val="0"/>
      </c:catAx>
      <c:valAx>
        <c:axId val="7721819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72181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7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'VAUPES ENCUESTAS 2017'!$B$25:$D$25</c:f>
              <c:strCache>
                <c:ptCount val="3"/>
                <c:pt idx="0">
                  <c:v>Cree que  la  Mesa Pública  le dio más claridad sobre la gestión del programa o servicio presentado.</c:v>
                </c:pt>
                <c:pt idx="2">
                  <c:v>Si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'VAUPES ENCUESTAS 2017'!$E$25:$F$25</c:f>
              <c:numCache>
                <c:formatCode>General</c:formatCode>
                <c:ptCount val="2"/>
                <c:pt idx="1">
                  <c:v>7</c:v>
                </c:pt>
              </c:numCache>
            </c:numRef>
          </c:val>
          <c:extLst>
            <c:ext xmlns:c16="http://schemas.microsoft.com/office/drawing/2014/chart" uri="{C3380CC4-5D6E-409C-BE32-E72D297353CC}">
              <c16:uniqueId val="{00000000-BA83-4E8B-92EC-048B9F65D177}"/>
            </c:ext>
          </c:extLst>
        </c:ser>
        <c:ser>
          <c:idx val="1"/>
          <c:order val="1"/>
          <c:tx>
            <c:strRef>
              <c:f>'VAUPES ENCUESTAS 2017'!$B$26:$D$26</c:f>
              <c:strCache>
                <c:ptCount val="3"/>
                <c:pt idx="0">
                  <c:v>Cree que  la  Mesa Pública  le dio más claridad sobre la gestión del programa o servicio presentado.</c:v>
                </c:pt>
                <c:pt idx="2">
                  <c:v>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'VAUPES ENCUESTAS 2017'!$E$26:$F$26</c:f>
              <c:numCache>
                <c:formatCode>General</c:formatCode>
                <c:ptCount val="2"/>
                <c:pt idx="1">
                  <c:v>3</c:v>
                </c:pt>
              </c:numCache>
            </c:numRef>
          </c:val>
          <c:extLst>
            <c:ext xmlns:c16="http://schemas.microsoft.com/office/drawing/2014/chart" uri="{C3380CC4-5D6E-409C-BE32-E72D297353CC}">
              <c16:uniqueId val="{00000001-BA83-4E8B-92EC-048B9F65D177}"/>
            </c:ext>
          </c:extLst>
        </c:ser>
        <c:dLbls>
          <c:showLegendKey val="0"/>
          <c:showVal val="0"/>
          <c:showCatName val="0"/>
          <c:showSerName val="0"/>
          <c:showPercent val="0"/>
          <c:showBubbleSize val="0"/>
        </c:dLbls>
        <c:gapWidth val="219"/>
        <c:overlap val="-27"/>
        <c:axId val="734913808"/>
        <c:axId val="734919712"/>
      </c:barChart>
      <c:catAx>
        <c:axId val="7349138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4919712"/>
        <c:crosses val="autoZero"/>
        <c:auto val="1"/>
        <c:lblAlgn val="ctr"/>
        <c:lblOffset val="100"/>
        <c:noMultiLvlLbl val="0"/>
      </c:catAx>
      <c:valAx>
        <c:axId val="734919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4913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8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'VAUPES ENCUESTAS 2017'!$B$27:$D$28</c15:sqref>
                  </c15:fullRef>
                  <c15:levelRef>
                    <c15:sqref>'VAUPES ENCUESTAS 2017'!$D$27:$D$28</c15:sqref>
                  </c15:levelRef>
                </c:ext>
              </c:extLst>
              <c:f>'VAUPES ENCUESTAS 2017'!$D$27:$D$28</c:f>
              <c:strCache>
                <c:ptCount val="2"/>
                <c:pt idx="0">
                  <c:v>Si</c:v>
                </c:pt>
                <c:pt idx="1">
                  <c:v>No</c:v>
                </c:pt>
              </c:strCache>
            </c:strRef>
          </c:cat>
          <c:val>
            <c:numRef>
              <c:f>'VAUPES ENCUESTAS 2017'!$F$27:$F$28</c:f>
              <c:numCache>
                <c:formatCode>General</c:formatCode>
                <c:ptCount val="2"/>
                <c:pt idx="0">
                  <c:v>9</c:v>
                </c:pt>
                <c:pt idx="1">
                  <c:v>1</c:v>
                </c:pt>
              </c:numCache>
            </c:numRef>
          </c:val>
          <c:extLst>
            <c:ext xmlns:c16="http://schemas.microsoft.com/office/drawing/2014/chart" uri="{C3380CC4-5D6E-409C-BE32-E72D297353CC}">
              <c16:uniqueId val="{00000001-AB27-4401-A585-605D505E8CEA}"/>
            </c:ext>
          </c:extLst>
        </c:ser>
        <c:dLbls>
          <c:showLegendKey val="0"/>
          <c:showVal val="0"/>
          <c:showCatName val="0"/>
          <c:showSerName val="0"/>
          <c:showPercent val="0"/>
          <c:showBubbleSize val="0"/>
        </c:dLbls>
        <c:gapWidth val="75"/>
        <c:overlap val="-25"/>
        <c:axId val="772180016"/>
        <c:axId val="77218690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ullRef>
                          <c15:sqref>'VAUPES ENCUESTAS 2017'!$B$27:$D$28</c15:sqref>
                        </c15:fullRef>
                        <c15:levelRef>
                          <c15:sqref>'VAUPES ENCUESTAS 2017'!$D$27:$D$28</c15:sqref>
                        </c15:levelRef>
                        <c15:formulaRef>
                          <c15:sqref>'VAUPES ENCUESTAS 2017'!$D$27:$D$28</c15:sqref>
                        </c15:formulaRef>
                      </c:ext>
                    </c:extLst>
                    <c:strCache>
                      <c:ptCount val="2"/>
                      <c:pt idx="0">
                        <c:v>Si</c:v>
                      </c:pt>
                      <c:pt idx="1">
                        <c:v>No</c:v>
                      </c:pt>
                    </c:strCache>
                  </c:strRef>
                </c:cat>
                <c:val>
                  <c:numRef>
                    <c:extLst>
                      <c:ext uri="{02D57815-91ED-43cb-92C2-25804820EDAC}">
                        <c15:formulaRef>
                          <c15:sqref>'VAUPES ENCUESTAS 2017'!$E$27:$E$28</c15:sqref>
                        </c15:formulaRef>
                      </c:ext>
                    </c:extLst>
                    <c:numCache>
                      <c:formatCode>General</c:formatCode>
                      <c:ptCount val="2"/>
                    </c:numCache>
                  </c:numRef>
                </c:val>
                <c:extLst>
                  <c:ext xmlns:c16="http://schemas.microsoft.com/office/drawing/2014/chart" uri="{C3380CC4-5D6E-409C-BE32-E72D297353CC}">
                    <c16:uniqueId val="{00000000-AB27-4401-A585-605D505E8CEA}"/>
                  </c:ext>
                </c:extLst>
              </c15:ser>
            </c15:filteredBarSeries>
          </c:ext>
        </c:extLst>
      </c:barChart>
      <c:catAx>
        <c:axId val="77218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72186904"/>
        <c:crosses val="autoZero"/>
        <c:auto val="1"/>
        <c:lblAlgn val="ctr"/>
        <c:lblOffset val="100"/>
        <c:noMultiLvlLbl val="0"/>
      </c:catAx>
      <c:valAx>
        <c:axId val="772186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72180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'VAUPES ENCUESTAS 2017'!$B$29:$D$29</c:f>
              <c:strCache>
                <c:ptCount val="3"/>
                <c:pt idx="0">
                  <c:v>La información  que brindó  el Centro Zonal, frente gestión, fue clara, suficiente, oportuna y fácil de entender?</c:v>
                </c:pt>
                <c:pt idx="2">
                  <c:v>Si</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'VAUPES ENCUESTAS 2017'!$E$29:$F$29</c:f>
              <c:numCache>
                <c:formatCode>General</c:formatCode>
                <c:ptCount val="2"/>
                <c:pt idx="1">
                  <c:v>7</c:v>
                </c:pt>
              </c:numCache>
            </c:numRef>
          </c:val>
          <c:extLst>
            <c:ext xmlns:c16="http://schemas.microsoft.com/office/drawing/2014/chart" uri="{C3380CC4-5D6E-409C-BE32-E72D297353CC}">
              <c16:uniqueId val="{00000000-40F9-473F-A7A0-4A6B9AF3E0A2}"/>
            </c:ext>
          </c:extLst>
        </c:ser>
        <c:ser>
          <c:idx val="1"/>
          <c:order val="1"/>
          <c:tx>
            <c:strRef>
              <c:f>'VAUPES ENCUESTAS 2017'!$B$30:$D$30</c:f>
              <c:strCache>
                <c:ptCount val="3"/>
                <c:pt idx="0">
                  <c:v>La información  que brindó  el Centro Zonal, frente gestión, fue clara, suficiente, oportuna y fácil de entender?</c:v>
                </c:pt>
                <c:pt idx="2">
                  <c:v>No</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'VAUPES ENCUESTAS 2017'!$E$30:$F$30</c:f>
              <c:numCache>
                <c:formatCode>General</c:formatCode>
                <c:ptCount val="2"/>
                <c:pt idx="1">
                  <c:v>3</c:v>
                </c:pt>
              </c:numCache>
            </c:numRef>
          </c:val>
          <c:extLst>
            <c:ext xmlns:c16="http://schemas.microsoft.com/office/drawing/2014/chart" uri="{C3380CC4-5D6E-409C-BE32-E72D297353CC}">
              <c16:uniqueId val="{00000001-40F9-473F-A7A0-4A6B9AF3E0A2}"/>
            </c:ext>
          </c:extLst>
        </c:ser>
        <c:dLbls>
          <c:showLegendKey val="0"/>
          <c:showVal val="0"/>
          <c:showCatName val="0"/>
          <c:showSerName val="0"/>
          <c:showPercent val="0"/>
          <c:showBubbleSize val="0"/>
        </c:dLbls>
        <c:gapWidth val="300"/>
        <c:shape val="box"/>
        <c:axId val="772222328"/>
        <c:axId val="772229216"/>
        <c:axId val="0"/>
      </c:bar3DChart>
      <c:catAx>
        <c:axId val="77222232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s-CO" sz="1400"/>
                  <a:t>Pregunta</a:t>
                </a:r>
                <a:r>
                  <a:rPr lang="es-CO" sz="1400" baseline="0"/>
                  <a:t> 9 </a:t>
                </a:r>
                <a:endParaRPr lang="es-CO" sz="1400"/>
              </a:p>
            </c:rich>
          </c:tx>
          <c:layout>
            <c:manualLayout>
              <c:xMode val="edge"/>
              <c:yMode val="edge"/>
              <c:x val="5.5839904455129104E-2"/>
              <c:y val="0.82009712554046688"/>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72229216"/>
        <c:crosses val="autoZero"/>
        <c:auto val="1"/>
        <c:lblAlgn val="ctr"/>
        <c:lblOffset val="100"/>
        <c:noMultiLvlLbl val="0"/>
      </c:catAx>
      <c:valAx>
        <c:axId val="772229216"/>
        <c:scaling>
          <c:orientation val="minMax"/>
        </c:scaling>
        <c:delete val="1"/>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crossAx val="7722223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10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w="25400">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clustered"/>
        <c:varyColors val="0"/>
        <c:ser>
          <c:idx val="0"/>
          <c:order val="0"/>
          <c:tx>
            <c:strRef>
              <c:f>'VAUPES ENCUESTAS 2017'!$B$31:$D$31</c:f>
              <c:strCache>
                <c:ptCount val="3"/>
                <c:pt idx="0">
                  <c:v>Se siente satisfecho con los compromisos  adquiridos en esta Mesa Pública, para mejorar y cualificar los servicios y programas brindados? </c:v>
                </c:pt>
                <c:pt idx="2">
                  <c:v>Si</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'VAUPES ENCUESTAS 2017'!$E$31:$F$31</c:f>
              <c:numCache>
                <c:formatCode>General</c:formatCode>
                <c:ptCount val="2"/>
                <c:pt idx="1">
                  <c:v>6</c:v>
                </c:pt>
              </c:numCache>
            </c:numRef>
          </c:val>
          <c:extLst>
            <c:ext xmlns:c16="http://schemas.microsoft.com/office/drawing/2014/chart" uri="{C3380CC4-5D6E-409C-BE32-E72D297353CC}">
              <c16:uniqueId val="{00000000-95D4-44C0-99AC-C1DC27DB09FF}"/>
            </c:ext>
          </c:extLst>
        </c:ser>
        <c:ser>
          <c:idx val="1"/>
          <c:order val="1"/>
          <c:tx>
            <c:strRef>
              <c:f>'VAUPES ENCUESTAS 2017'!$B$32:$D$32</c:f>
              <c:strCache>
                <c:ptCount val="3"/>
                <c:pt idx="0">
                  <c:v>Se siente satisfecho con los compromisos  adquiridos en esta Mesa Pública, para mejorar y cualificar los servicios y programas brindados? </c:v>
                </c:pt>
                <c:pt idx="2">
                  <c:v>No</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'VAUPES ENCUESTAS 2017'!$E$32:$F$32</c:f>
              <c:numCache>
                <c:formatCode>General</c:formatCode>
                <c:ptCount val="2"/>
                <c:pt idx="1">
                  <c:v>4</c:v>
                </c:pt>
              </c:numCache>
            </c:numRef>
          </c:val>
          <c:extLst>
            <c:ext xmlns:c16="http://schemas.microsoft.com/office/drawing/2014/chart" uri="{C3380CC4-5D6E-409C-BE32-E72D297353CC}">
              <c16:uniqueId val="{00000001-95D4-44C0-99AC-C1DC27DB09FF}"/>
            </c:ext>
          </c:extLst>
        </c:ser>
        <c:dLbls>
          <c:showLegendKey val="0"/>
          <c:showVal val="0"/>
          <c:showCatName val="0"/>
          <c:showSerName val="0"/>
          <c:showPercent val="0"/>
          <c:showBubbleSize val="0"/>
        </c:dLbls>
        <c:gapWidth val="150"/>
        <c:shape val="box"/>
        <c:axId val="772105232"/>
        <c:axId val="772099000"/>
        <c:axId val="0"/>
      </c:bar3DChart>
      <c:catAx>
        <c:axId val="772105232"/>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72099000"/>
        <c:crosses val="autoZero"/>
        <c:auto val="1"/>
        <c:lblAlgn val="ctr"/>
        <c:lblOffset val="100"/>
        <c:noMultiLvlLbl val="0"/>
      </c:catAx>
      <c:valAx>
        <c:axId val="772099000"/>
        <c:scaling>
          <c:orientation val="minMax"/>
        </c:scaling>
        <c:delete val="1"/>
        <c:axPos val="l"/>
        <c:numFmt formatCode="General" sourceLinked="1"/>
        <c:majorTickMark val="none"/>
        <c:minorTickMark val="none"/>
        <c:tickLblPos val="nextTo"/>
        <c:crossAx val="772105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1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1"/>
          <c:order val="0"/>
          <c:spPr>
            <a:solidFill>
              <a:schemeClr val="accent2"/>
            </a:solidFill>
            <a:ln>
              <a:noFill/>
            </a:ln>
            <a:effectLst/>
          </c:spPr>
          <c:invertIfNegative val="0"/>
          <c:cat>
            <c:strRef>
              <c:f>'GUAVIARE ENCUESTAS 2017'!$B$6:$B$8</c:f>
              <c:strCache>
                <c:ptCount val="1"/>
                <c:pt idx="0">
                  <c:v>Cree usted que la Mesas Públicas   realizada por el ICBF fue: </c:v>
                </c:pt>
              </c:strCache>
            </c:strRef>
          </c:cat>
          <c:val>
            <c:numRef>
              <c:f>'GUAVIARE ENCUESTAS 2017'!$D$6:$D$8</c:f>
              <c:numCache>
                <c:formatCode>General</c:formatCode>
                <c:ptCount val="3"/>
                <c:pt idx="0">
                  <c:v>0</c:v>
                </c:pt>
                <c:pt idx="1">
                  <c:v>0</c:v>
                </c:pt>
                <c:pt idx="2">
                  <c:v>0</c:v>
                </c:pt>
              </c:numCache>
            </c:numRef>
          </c:val>
          <c:extLst>
            <c:ext xmlns:c16="http://schemas.microsoft.com/office/drawing/2014/chart" uri="{C3380CC4-5D6E-409C-BE32-E72D297353CC}">
              <c16:uniqueId val="{00000001-1DF9-4A82-B405-D93214B24D5B}"/>
            </c:ext>
          </c:extLst>
        </c:ser>
        <c:ser>
          <c:idx val="3"/>
          <c:order val="2"/>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'GUAVIARE ENCUESTAS 2017'!$B$6:$B$8</c:f>
              <c:strCache>
                <c:ptCount val="1"/>
                <c:pt idx="0">
                  <c:v>Cree usted que la Mesas Públicas   realizada por el ICBF fue: </c:v>
                </c:pt>
              </c:strCache>
            </c:strRef>
          </c:cat>
          <c:val>
            <c:numRef>
              <c:f>'GUAVIARE ENCUESTAS 2017'!$F$6:$F$8</c:f>
              <c:numCache>
                <c:formatCode>General</c:formatCode>
                <c:ptCount val="3"/>
                <c:pt idx="0">
                  <c:v>10</c:v>
                </c:pt>
              </c:numCache>
            </c:numRef>
          </c:val>
          <c:extLst>
            <c:ext xmlns:c16="http://schemas.microsoft.com/office/drawing/2014/chart" uri="{C3380CC4-5D6E-409C-BE32-E72D297353CC}">
              <c16:uniqueId val="{00000003-1DF9-4A82-B405-D93214B24D5B}"/>
            </c:ext>
          </c:extLst>
        </c:ser>
        <c:dLbls>
          <c:showLegendKey val="0"/>
          <c:showVal val="0"/>
          <c:showCatName val="0"/>
          <c:showSerName val="0"/>
          <c:showPercent val="0"/>
          <c:showBubbleSize val="0"/>
        </c:dLbls>
        <c:gapWidth val="182"/>
        <c:axId val="594092928"/>
        <c:axId val="594092600"/>
        <c:extLst>
          <c:ext xmlns:c15="http://schemas.microsoft.com/office/drawing/2012/chart" uri="{02D57815-91ED-43cb-92C2-25804820EDAC}">
            <c15:filteredBarSeries>
              <c15:ser>
                <c:idx val="2"/>
                <c:order val="1"/>
                <c:spPr>
                  <a:solidFill>
                    <a:schemeClr val="accent3"/>
                  </a:solidFill>
                  <a:ln>
                    <a:noFill/>
                  </a:ln>
                  <a:effectLst/>
                </c:spPr>
                <c:invertIfNegative val="0"/>
                <c:cat>
                  <c:strRef>
                    <c:extLst>
                      <c:ext uri="{02D57815-91ED-43cb-92C2-25804820EDAC}">
                        <c15:formulaRef>
                          <c15:sqref>'GUAVIARE ENCUESTAS 2017'!$B$6:$B$8</c15:sqref>
                        </c15:formulaRef>
                      </c:ext>
                    </c:extLst>
                    <c:strCache>
                      <c:ptCount val="1"/>
                      <c:pt idx="0">
                        <c:v>Cree usted que la Mesas Públicas   realizada por el ICBF fue: </c:v>
                      </c:pt>
                    </c:strCache>
                  </c:strRef>
                </c:cat>
                <c:val>
                  <c:numRef>
                    <c:extLst>
                      <c:ext uri="{02D57815-91ED-43cb-92C2-25804820EDAC}">
                        <c15:formulaRef>
                          <c15:sqref>'GUAVIARE ENCUESTAS 2017'!$E$6:$E$8</c15:sqref>
                        </c15:formulaRef>
                      </c:ext>
                    </c:extLst>
                    <c:numCache>
                      <c:formatCode>General</c:formatCode>
                      <c:ptCount val="3"/>
                    </c:numCache>
                  </c:numRef>
                </c:val>
                <c:extLst>
                  <c:ext xmlns:c16="http://schemas.microsoft.com/office/drawing/2014/chart" uri="{C3380CC4-5D6E-409C-BE32-E72D297353CC}">
                    <c16:uniqueId val="{00000002-1DF9-4A82-B405-D93214B24D5B}"/>
                  </c:ext>
                </c:extLst>
              </c15:ser>
            </c15:filteredBarSeries>
          </c:ext>
        </c:extLst>
      </c:barChart>
      <c:catAx>
        <c:axId val="594092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092600"/>
        <c:crosses val="autoZero"/>
        <c:auto val="1"/>
        <c:lblAlgn val="ctr"/>
        <c:lblOffset val="100"/>
        <c:noMultiLvlLbl val="0"/>
      </c:catAx>
      <c:valAx>
        <c:axId val="5940926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092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2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multiLvlStrRef>
              <c:f>'GUAVIARE ENCUESTAS 2017'!$B$9:$D$11</c:f>
              <c:multiLvlStrCache>
                <c:ptCount val="3"/>
                <c:lvl>
                  <c:pt idx="0">
                    <c:v>Buena</c:v>
                  </c:pt>
                  <c:pt idx="1">
                    <c:v>Adecuada</c:v>
                  </c:pt>
                  <c:pt idx="2">
                    <c:v>Inadecuada</c:v>
                  </c:pt>
                </c:lvl>
                <c:lvl>
                  <c:pt idx="0">
                    <c:v>1</c:v>
                  </c:pt>
                  <c:pt idx="1">
                    <c:v>2</c:v>
                  </c:pt>
                  <c:pt idx="2">
                    <c:v>3</c:v>
                  </c:pt>
                </c:lvl>
                <c:lvl>
                  <c:pt idx="0">
                    <c:v> La difusión de la Mesas Pública fue:</c:v>
                  </c:pt>
                </c:lvl>
              </c:multiLvlStrCache>
            </c:multiLvlStrRef>
          </c:cat>
          <c:val>
            <c:numRef>
              <c:f>'GUAVIARE ENCUESTAS 2017'!$E$9:$E$11</c:f>
              <c:numCache>
                <c:formatCode>General</c:formatCode>
                <c:ptCount val="3"/>
              </c:numCache>
            </c:numRef>
          </c:val>
          <c:extLst>
            <c:ext xmlns:c16="http://schemas.microsoft.com/office/drawing/2014/chart" uri="{C3380CC4-5D6E-409C-BE32-E72D297353CC}">
              <c16:uniqueId val="{00000000-15E4-4168-B50A-334CB4E10203}"/>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'GUAVIARE ENCUESTAS 2017'!$B$9:$D$11</c:f>
              <c:multiLvlStrCache>
                <c:ptCount val="3"/>
                <c:lvl>
                  <c:pt idx="0">
                    <c:v>Buena</c:v>
                  </c:pt>
                  <c:pt idx="1">
                    <c:v>Adecuada</c:v>
                  </c:pt>
                  <c:pt idx="2">
                    <c:v>Inadecuada</c:v>
                  </c:pt>
                </c:lvl>
                <c:lvl>
                  <c:pt idx="0">
                    <c:v>1</c:v>
                  </c:pt>
                  <c:pt idx="1">
                    <c:v>2</c:v>
                  </c:pt>
                  <c:pt idx="2">
                    <c:v>3</c:v>
                  </c:pt>
                </c:lvl>
                <c:lvl>
                  <c:pt idx="0">
                    <c:v> La difusión de la Mesas Pública fue:</c:v>
                  </c:pt>
                </c:lvl>
              </c:multiLvlStrCache>
            </c:multiLvlStrRef>
          </c:cat>
          <c:val>
            <c:numRef>
              <c:f>'GUAVIARE ENCUESTAS 2017'!$F$9:$F$11</c:f>
              <c:numCache>
                <c:formatCode>General</c:formatCode>
                <c:ptCount val="3"/>
                <c:pt idx="0">
                  <c:v>6</c:v>
                </c:pt>
                <c:pt idx="1">
                  <c:v>4</c:v>
                </c:pt>
              </c:numCache>
            </c:numRef>
          </c:val>
          <c:extLst>
            <c:ext xmlns:c16="http://schemas.microsoft.com/office/drawing/2014/chart" uri="{C3380CC4-5D6E-409C-BE32-E72D297353CC}">
              <c16:uniqueId val="{00000001-15E4-4168-B50A-334CB4E10203}"/>
            </c:ext>
          </c:extLst>
        </c:ser>
        <c:dLbls>
          <c:showLegendKey val="0"/>
          <c:showVal val="0"/>
          <c:showCatName val="0"/>
          <c:showSerName val="0"/>
          <c:showPercent val="0"/>
          <c:showBubbleSize val="0"/>
        </c:dLbls>
        <c:gapWidth val="219"/>
        <c:overlap val="-27"/>
        <c:axId val="450233016"/>
        <c:axId val="450236952"/>
      </c:barChart>
      <c:catAx>
        <c:axId val="450233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0236952"/>
        <c:crosses val="autoZero"/>
        <c:auto val="1"/>
        <c:lblAlgn val="ctr"/>
        <c:lblOffset val="100"/>
        <c:noMultiLvlLbl val="0"/>
      </c:catAx>
      <c:valAx>
        <c:axId val="4502369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0233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3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multiLvlStrRef>
              <c:f>'GUAVIARE ENCUESTAS 2017'!$B$12:$D$17</c:f>
              <c:multiLvlStrCache>
                <c:ptCount val="6"/>
                <c:lvl>
                  <c:pt idx="0">
                    <c:v>Por aviso público</c:v>
                  </c:pt>
                  <c:pt idx="1">
                    <c:v>Prensa, TV Radio </c:v>
                  </c:pt>
                  <c:pt idx="2">
                    <c:v>Comunidad</c:v>
                  </c:pt>
                  <c:pt idx="3">
                    <c:v>Boletín</c:v>
                  </c:pt>
                  <c:pt idx="4">
                    <c:v>Página Web</c:v>
                  </c:pt>
                  <c:pt idx="5">
                    <c:v>Invitación  directa</c:v>
                  </c:pt>
                </c:lvl>
                <c:lvl>
                  <c:pt idx="0">
                    <c:v>1</c:v>
                  </c:pt>
                  <c:pt idx="1">
                    <c:v>2</c:v>
                  </c:pt>
                  <c:pt idx="2">
                    <c:v>3</c:v>
                  </c:pt>
                  <c:pt idx="3">
                    <c:v>4</c:v>
                  </c:pt>
                  <c:pt idx="4">
                    <c:v>5</c:v>
                  </c:pt>
                  <c:pt idx="5">
                    <c:v>6</c:v>
                  </c:pt>
                </c:lvl>
                <c:lvl>
                  <c:pt idx="0">
                    <c:v>Cómo se enteró  de la realización de esta Mesa Pública.</c:v>
                  </c:pt>
                </c:lvl>
              </c:multiLvlStrCache>
            </c:multiLvlStrRef>
          </c:cat>
          <c:val>
            <c:numRef>
              <c:f>'GUAVIARE ENCUESTAS 2017'!$E$12:$E$17</c:f>
              <c:numCache>
                <c:formatCode>General</c:formatCode>
                <c:ptCount val="6"/>
              </c:numCache>
            </c:numRef>
          </c:val>
          <c:extLst>
            <c:ext xmlns:c16="http://schemas.microsoft.com/office/drawing/2014/chart" uri="{C3380CC4-5D6E-409C-BE32-E72D297353CC}">
              <c16:uniqueId val="{00000000-DDB5-48B2-96E4-B4763C6CE4B6}"/>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'GUAVIARE ENCUESTAS 2017'!$B$12:$D$17</c:f>
              <c:multiLvlStrCache>
                <c:ptCount val="6"/>
                <c:lvl>
                  <c:pt idx="0">
                    <c:v>Por aviso público</c:v>
                  </c:pt>
                  <c:pt idx="1">
                    <c:v>Prensa, TV Radio </c:v>
                  </c:pt>
                  <c:pt idx="2">
                    <c:v>Comunidad</c:v>
                  </c:pt>
                  <c:pt idx="3">
                    <c:v>Boletín</c:v>
                  </c:pt>
                  <c:pt idx="4">
                    <c:v>Página Web</c:v>
                  </c:pt>
                  <c:pt idx="5">
                    <c:v>Invitación  directa</c:v>
                  </c:pt>
                </c:lvl>
                <c:lvl>
                  <c:pt idx="0">
                    <c:v>1</c:v>
                  </c:pt>
                  <c:pt idx="1">
                    <c:v>2</c:v>
                  </c:pt>
                  <c:pt idx="2">
                    <c:v>3</c:v>
                  </c:pt>
                  <c:pt idx="3">
                    <c:v>4</c:v>
                  </c:pt>
                  <c:pt idx="4">
                    <c:v>5</c:v>
                  </c:pt>
                  <c:pt idx="5">
                    <c:v>6</c:v>
                  </c:pt>
                </c:lvl>
                <c:lvl>
                  <c:pt idx="0">
                    <c:v>Cómo se enteró  de la realización de esta Mesa Pública.</c:v>
                  </c:pt>
                </c:lvl>
              </c:multiLvlStrCache>
            </c:multiLvlStrRef>
          </c:cat>
          <c:val>
            <c:numRef>
              <c:f>'GUAVIARE ENCUESTAS 2017'!$F$12:$F$17</c:f>
              <c:numCache>
                <c:formatCode>General</c:formatCode>
                <c:ptCount val="6"/>
                <c:pt idx="0">
                  <c:v>0</c:v>
                </c:pt>
                <c:pt idx="1">
                  <c:v>0</c:v>
                </c:pt>
                <c:pt idx="2">
                  <c:v>1</c:v>
                </c:pt>
                <c:pt idx="3">
                  <c:v>0</c:v>
                </c:pt>
                <c:pt idx="4">
                  <c:v>0</c:v>
                </c:pt>
                <c:pt idx="5">
                  <c:v>9</c:v>
                </c:pt>
              </c:numCache>
            </c:numRef>
          </c:val>
          <c:extLst>
            <c:ext xmlns:c16="http://schemas.microsoft.com/office/drawing/2014/chart" uri="{C3380CC4-5D6E-409C-BE32-E72D297353CC}">
              <c16:uniqueId val="{00000001-DDB5-48B2-96E4-B4763C6CE4B6}"/>
            </c:ext>
          </c:extLst>
        </c:ser>
        <c:dLbls>
          <c:showLegendKey val="0"/>
          <c:showVal val="0"/>
          <c:showCatName val="0"/>
          <c:showSerName val="0"/>
          <c:showPercent val="0"/>
          <c:showBubbleSize val="0"/>
        </c:dLbls>
        <c:gapWidth val="219"/>
        <c:overlap val="-27"/>
        <c:axId val="594094896"/>
        <c:axId val="594096208"/>
      </c:barChart>
      <c:catAx>
        <c:axId val="59409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096208"/>
        <c:crosses val="autoZero"/>
        <c:auto val="1"/>
        <c:lblAlgn val="ctr"/>
        <c:lblOffset val="100"/>
        <c:noMultiLvlLbl val="0"/>
      </c:catAx>
      <c:valAx>
        <c:axId val="5940962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09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4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spPr>
            <a:solidFill>
              <a:schemeClr val="accent2"/>
            </a:solidFill>
            <a:ln>
              <a:noFill/>
            </a:ln>
            <a:effectLst/>
          </c:spPr>
          <c:invertIfNegative val="0"/>
          <c:cat>
            <c:strRef>
              <c:f>'GUAVIARE ENCUESTAS 2017'!$B$18:$B$19</c:f>
              <c:strCache>
                <c:ptCount val="1"/>
                <c:pt idx="0">
                  <c:v>La explicación inicial sobre el procedimiento de participación,  trasparencia institucional  y ley anticorrupción   en la Mesa Pública  fue</c:v>
                </c:pt>
              </c:strCache>
            </c:strRef>
          </c:cat>
          <c:val>
            <c:numRef>
              <c:f>'GUAVIARE ENCUESTAS 2017'!$D$18:$D$19</c:f>
              <c:numCache>
                <c:formatCode>General</c:formatCode>
                <c:ptCount val="2"/>
                <c:pt idx="0">
                  <c:v>0</c:v>
                </c:pt>
                <c:pt idx="1">
                  <c:v>0</c:v>
                </c:pt>
              </c:numCache>
            </c:numRef>
          </c:val>
          <c:extLst>
            <c:ext xmlns:c16="http://schemas.microsoft.com/office/drawing/2014/chart" uri="{C3380CC4-5D6E-409C-BE32-E72D297353CC}">
              <c16:uniqueId val="{00000001-3AB6-417C-818D-7549901E4FC1}"/>
            </c:ext>
          </c:extLst>
        </c:ser>
        <c:ser>
          <c:idx val="3"/>
          <c:order val="2"/>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'GUAVIARE ENCUESTAS 2017'!$B$18:$B$19</c:f>
              <c:strCache>
                <c:ptCount val="1"/>
                <c:pt idx="0">
                  <c:v>La explicación inicial sobre el procedimiento de participación,  trasparencia institucional  y ley anticorrupción   en la Mesa Pública  fue</c:v>
                </c:pt>
              </c:strCache>
            </c:strRef>
          </c:cat>
          <c:val>
            <c:numRef>
              <c:f>'GUAVIARE ENCUESTAS 2017'!$F$18:$F$19</c:f>
              <c:numCache>
                <c:formatCode>General</c:formatCode>
                <c:ptCount val="2"/>
                <c:pt idx="0">
                  <c:v>10</c:v>
                </c:pt>
              </c:numCache>
            </c:numRef>
          </c:val>
          <c:extLst>
            <c:ext xmlns:c16="http://schemas.microsoft.com/office/drawing/2014/chart" uri="{C3380CC4-5D6E-409C-BE32-E72D297353CC}">
              <c16:uniqueId val="{00000003-3AB6-417C-818D-7549901E4FC1}"/>
            </c:ext>
          </c:extLst>
        </c:ser>
        <c:dLbls>
          <c:showLegendKey val="0"/>
          <c:showVal val="0"/>
          <c:showCatName val="0"/>
          <c:showSerName val="0"/>
          <c:showPercent val="0"/>
          <c:showBubbleSize val="0"/>
        </c:dLbls>
        <c:gapWidth val="219"/>
        <c:overlap val="-27"/>
        <c:axId val="450217272"/>
        <c:axId val="450214976"/>
        <c:extLst>
          <c:ext xmlns:c15="http://schemas.microsoft.com/office/drawing/2012/chart" uri="{02D57815-91ED-43cb-92C2-25804820EDAC}">
            <c15:filteredBarSeries>
              <c15:ser>
                <c:idx val="2"/>
                <c:order val="1"/>
                <c:spPr>
                  <a:solidFill>
                    <a:schemeClr val="accent3"/>
                  </a:solidFill>
                  <a:ln>
                    <a:noFill/>
                  </a:ln>
                  <a:effectLst/>
                </c:spPr>
                <c:invertIfNegative val="0"/>
                <c:cat>
                  <c:strRef>
                    <c:extLst>
                      <c:ext uri="{02D57815-91ED-43cb-92C2-25804820EDAC}">
                        <c15:formulaRef>
                          <c15:sqref>'GUAVIARE ENCUESTAS 2017'!$B$18:$B$19</c15:sqref>
                        </c15:formulaRef>
                      </c:ext>
                    </c:extLst>
                    <c:strCache>
                      <c:ptCount val="1"/>
                      <c:pt idx="0">
                        <c:v>La explicación inicial sobre el procedimiento de participación,  trasparencia institucional  y ley anticorrupción   en la Mesa Pública  fue</c:v>
                      </c:pt>
                    </c:strCache>
                  </c:strRef>
                </c:cat>
                <c:val>
                  <c:numRef>
                    <c:extLst>
                      <c:ext uri="{02D57815-91ED-43cb-92C2-25804820EDAC}">
                        <c15:formulaRef>
                          <c15:sqref>'GUAVIARE ENCUESTAS 2017'!$E$18:$E$19</c15:sqref>
                        </c15:formulaRef>
                      </c:ext>
                    </c:extLst>
                    <c:numCache>
                      <c:formatCode>General</c:formatCode>
                      <c:ptCount val="2"/>
                    </c:numCache>
                  </c:numRef>
                </c:val>
                <c:extLst>
                  <c:ext xmlns:c16="http://schemas.microsoft.com/office/drawing/2014/chart" uri="{C3380CC4-5D6E-409C-BE32-E72D297353CC}">
                    <c16:uniqueId val="{00000002-3AB6-417C-818D-7549901E4FC1}"/>
                  </c:ext>
                </c:extLst>
              </c15:ser>
            </c15:filteredBarSeries>
          </c:ext>
        </c:extLst>
      </c:barChart>
      <c:catAx>
        <c:axId val="450217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0214976"/>
        <c:crosses val="autoZero"/>
        <c:auto val="1"/>
        <c:lblAlgn val="ctr"/>
        <c:lblOffset val="100"/>
        <c:noMultiLvlLbl val="0"/>
      </c:catAx>
      <c:valAx>
        <c:axId val="450214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0217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2"/>
            </a:solidFill>
            <a:ln>
              <a:noFill/>
            </a:ln>
            <a:effectLst/>
          </c:spPr>
          <c:invertIfNegative val="0"/>
          <c:cat>
            <c:strRef>
              <c:f>'[4]CONSOLIDADO TOTAL'!$D$31:$D$32</c:f>
              <c:strCache>
                <c:ptCount val="2"/>
                <c:pt idx="0">
                  <c:v>Si</c:v>
                </c:pt>
                <c:pt idx="1">
                  <c:v>No</c:v>
                </c:pt>
              </c:strCache>
            </c:strRef>
          </c:cat>
          <c:val>
            <c:numRef>
              <c:f>'[4]CONSOLIDADO TOTAL'!$F$31:$F$32</c:f>
              <c:numCache>
                <c:formatCode>General</c:formatCode>
                <c:ptCount val="2"/>
                <c:pt idx="0">
                  <c:v>64</c:v>
                </c:pt>
                <c:pt idx="1">
                  <c:v>3</c:v>
                </c:pt>
              </c:numCache>
            </c:numRef>
          </c:val>
          <c:extLst>
            <c:ext xmlns:c16="http://schemas.microsoft.com/office/drawing/2014/chart" uri="{C3380CC4-5D6E-409C-BE32-E72D297353CC}">
              <c16:uniqueId val="{00000000-9AFD-4141-BD2A-CD6C48702588}"/>
            </c:ext>
          </c:extLst>
        </c:ser>
        <c:dLbls>
          <c:showLegendKey val="0"/>
          <c:showVal val="0"/>
          <c:showCatName val="0"/>
          <c:showSerName val="0"/>
          <c:showPercent val="0"/>
          <c:showBubbleSize val="0"/>
        </c:dLbls>
        <c:gapWidth val="219"/>
        <c:overlap val="-27"/>
        <c:axId val="251885848"/>
        <c:axId val="25188506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'[4]CONSOLIDADO TOTAL'!$D$31:$D$32</c15:sqref>
                        </c15:formulaRef>
                      </c:ext>
                    </c:extLst>
                    <c:strCache>
                      <c:ptCount val="2"/>
                      <c:pt idx="0">
                        <c:v>Si</c:v>
                      </c:pt>
                      <c:pt idx="1">
                        <c:v>No</c:v>
                      </c:pt>
                    </c:strCache>
                  </c:strRef>
                </c:cat>
                <c:val>
                  <c:numRef>
                    <c:extLst>
                      <c:ext uri="{02D57815-91ED-43cb-92C2-25804820EDAC}">
                        <c15:formulaRef>
                          <c15:sqref>'[4]CONSOLIDADO TOTAL'!$E$31:$E$32</c15:sqref>
                        </c15:formulaRef>
                      </c:ext>
                    </c:extLst>
                    <c:numCache>
                      <c:formatCode>General</c:formatCode>
                      <c:ptCount val="2"/>
                    </c:numCache>
                  </c:numRef>
                </c:val>
                <c:extLst>
                  <c:ext xmlns:c16="http://schemas.microsoft.com/office/drawing/2014/chart" uri="{C3380CC4-5D6E-409C-BE32-E72D297353CC}">
                    <c16:uniqueId val="{00000001-9AFD-4141-BD2A-CD6C48702588}"/>
                  </c:ext>
                </c:extLst>
              </c15:ser>
            </c15:filteredBarSeries>
          </c:ext>
        </c:extLst>
      </c:barChart>
      <c:catAx>
        <c:axId val="251885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1885064"/>
        <c:crosses val="autoZero"/>
        <c:auto val="1"/>
        <c:lblAlgn val="ctr"/>
        <c:lblOffset val="100"/>
        <c:noMultiLvlLbl val="0"/>
      </c:catAx>
      <c:valAx>
        <c:axId val="251885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1885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5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'GUAVIARE ENCUESTAS 2017'!$B$20:$D$20</c:f>
              <c:strCache>
                <c:ptCount val="3"/>
                <c:pt idx="0">
                  <c:v>La oportunidad de los asistentes inscritos para opinar durante la Mesa Pública  fue:</c:v>
                </c:pt>
                <c:pt idx="1">
                  <c:v>1</c:v>
                </c:pt>
                <c:pt idx="2">
                  <c:v>Igual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'GUAVIARE ENCUESTAS 2017'!$E$20:$F$20</c:f>
              <c:numCache>
                <c:formatCode>General</c:formatCode>
                <c:ptCount val="2"/>
                <c:pt idx="1">
                  <c:v>10</c:v>
                </c:pt>
              </c:numCache>
            </c:numRef>
          </c:val>
          <c:extLst>
            <c:ext xmlns:c16="http://schemas.microsoft.com/office/drawing/2014/chart" uri="{C3380CC4-5D6E-409C-BE32-E72D297353CC}">
              <c16:uniqueId val="{00000000-9730-4160-B439-5B3A860A657E}"/>
            </c:ext>
          </c:extLst>
        </c:ser>
        <c:ser>
          <c:idx val="1"/>
          <c:order val="1"/>
          <c:tx>
            <c:strRef>
              <c:f>'GUAVIARE ENCUESTAS 2017'!$B$21:$D$21</c:f>
              <c:strCache>
                <c:ptCount val="3"/>
                <c:pt idx="0">
                  <c:v>La oportunidad de los asistentes inscritos para opinar durante la Mesa Pública  fue:</c:v>
                </c:pt>
                <c:pt idx="1">
                  <c:v>2</c:v>
                </c:pt>
                <c:pt idx="2">
                  <c:v>Desigual</c:v>
                </c:pt>
              </c:strCache>
            </c:strRef>
          </c:tx>
          <c:spPr>
            <a:solidFill>
              <a:schemeClr val="accent2"/>
            </a:solidFill>
            <a:ln>
              <a:noFill/>
            </a:ln>
            <a:effectLst/>
          </c:spPr>
          <c:invertIfNegative val="0"/>
          <c:val>
            <c:numRef>
              <c:f>'GUAVIARE ENCUESTAS 2017'!$E$21:$F$21</c:f>
              <c:numCache>
                <c:formatCode>General</c:formatCode>
                <c:ptCount val="2"/>
              </c:numCache>
            </c:numRef>
          </c:val>
          <c:extLst>
            <c:ext xmlns:c16="http://schemas.microsoft.com/office/drawing/2014/chart" uri="{C3380CC4-5D6E-409C-BE32-E72D297353CC}">
              <c16:uniqueId val="{00000001-9730-4160-B439-5B3A860A657E}"/>
            </c:ext>
          </c:extLst>
        </c:ser>
        <c:dLbls>
          <c:showLegendKey val="0"/>
          <c:showVal val="0"/>
          <c:showCatName val="0"/>
          <c:showSerName val="0"/>
          <c:showPercent val="0"/>
          <c:showBubbleSize val="0"/>
        </c:dLbls>
        <c:gapWidth val="219"/>
        <c:overlap val="-27"/>
        <c:axId val="450203168"/>
        <c:axId val="450218584"/>
      </c:barChart>
      <c:catAx>
        <c:axId val="4502031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0218584"/>
        <c:crosses val="autoZero"/>
        <c:auto val="1"/>
        <c:lblAlgn val="ctr"/>
        <c:lblOffset val="100"/>
        <c:noMultiLvlLbl val="0"/>
      </c:catAx>
      <c:valAx>
        <c:axId val="450218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0203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6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multiLvlStrRef>
              <c:f>'GUAVIARE ENCUESTAS 2017'!$B$22:$D$24</c:f>
              <c:multiLvlStrCache>
                <c:ptCount val="3"/>
                <c:lvl>
                  <c:pt idx="0">
                    <c:v>Tenida en cuenta </c:v>
                  </c:pt>
                  <c:pt idx="1">
                    <c:v>No se tuvo en cuenta </c:v>
                  </c:pt>
                  <c:pt idx="2">
                    <c:v>Paso desapercibida </c:v>
                  </c:pt>
                </c:lvl>
                <c:lvl>
                  <c:pt idx="0">
                    <c:v>1</c:v>
                  </c:pt>
                  <c:pt idx="1">
                    <c:v>2</c:v>
                  </c:pt>
                  <c:pt idx="2">
                    <c:v>3</c:v>
                  </c:pt>
                </c:lvl>
                <c:lvl>
                  <c:pt idx="0">
                    <c:v>Considera que su participación,  en la Mesa Pública organizada por el Centro Zonal del ICBF  fue:</c:v>
                  </c:pt>
                </c:lvl>
              </c:multiLvlStrCache>
            </c:multiLvlStrRef>
          </c:cat>
          <c:val>
            <c:numRef>
              <c:f>'GUAVIARE ENCUESTAS 2017'!$E$22:$E$24</c:f>
              <c:numCache>
                <c:formatCode>General</c:formatCode>
                <c:ptCount val="3"/>
              </c:numCache>
            </c:numRef>
          </c:val>
          <c:extLst>
            <c:ext xmlns:c16="http://schemas.microsoft.com/office/drawing/2014/chart" uri="{C3380CC4-5D6E-409C-BE32-E72D297353CC}">
              <c16:uniqueId val="{00000000-F18B-48A0-B262-3D7BBFA1A559}"/>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'GUAVIARE ENCUESTAS 2017'!$B$22:$D$24</c:f>
              <c:multiLvlStrCache>
                <c:ptCount val="3"/>
                <c:lvl>
                  <c:pt idx="0">
                    <c:v>Tenida en cuenta </c:v>
                  </c:pt>
                  <c:pt idx="1">
                    <c:v>No se tuvo en cuenta </c:v>
                  </c:pt>
                  <c:pt idx="2">
                    <c:v>Paso desapercibida </c:v>
                  </c:pt>
                </c:lvl>
                <c:lvl>
                  <c:pt idx="0">
                    <c:v>1</c:v>
                  </c:pt>
                  <c:pt idx="1">
                    <c:v>2</c:v>
                  </c:pt>
                  <c:pt idx="2">
                    <c:v>3</c:v>
                  </c:pt>
                </c:lvl>
                <c:lvl>
                  <c:pt idx="0">
                    <c:v>Considera que su participación,  en la Mesa Pública organizada por el Centro Zonal del ICBF  fue:</c:v>
                  </c:pt>
                </c:lvl>
              </c:multiLvlStrCache>
            </c:multiLvlStrRef>
          </c:cat>
          <c:val>
            <c:numRef>
              <c:f>'GUAVIARE ENCUESTAS 2017'!$F$22:$F$24</c:f>
              <c:numCache>
                <c:formatCode>General</c:formatCode>
                <c:ptCount val="3"/>
                <c:pt idx="0">
                  <c:v>8</c:v>
                </c:pt>
                <c:pt idx="2">
                  <c:v>2</c:v>
                </c:pt>
              </c:numCache>
            </c:numRef>
          </c:val>
          <c:extLst>
            <c:ext xmlns:c16="http://schemas.microsoft.com/office/drawing/2014/chart" uri="{C3380CC4-5D6E-409C-BE32-E72D297353CC}">
              <c16:uniqueId val="{00000001-F18B-48A0-B262-3D7BBFA1A559}"/>
            </c:ext>
          </c:extLst>
        </c:ser>
        <c:dLbls>
          <c:showLegendKey val="0"/>
          <c:showVal val="0"/>
          <c:showCatName val="0"/>
          <c:showSerName val="0"/>
          <c:showPercent val="0"/>
          <c:showBubbleSize val="0"/>
        </c:dLbls>
        <c:gapWidth val="219"/>
        <c:overlap val="-27"/>
        <c:axId val="594122120"/>
        <c:axId val="594119824"/>
      </c:barChart>
      <c:catAx>
        <c:axId val="594122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119824"/>
        <c:crosses val="autoZero"/>
        <c:auto val="1"/>
        <c:lblAlgn val="ctr"/>
        <c:lblOffset val="100"/>
        <c:noMultiLvlLbl val="0"/>
      </c:catAx>
      <c:valAx>
        <c:axId val="594119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122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a:t>
            </a:r>
            <a:r>
              <a:rPr lang="es-CO" baseline="0"/>
              <a:t> 7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'GUAVIARE ENCUESTAS 2017'!$B$25:$D$25</c:f>
              <c:strCache>
                <c:ptCount val="3"/>
                <c:pt idx="0">
                  <c:v>Cree que  la  Mesa Pública  le dio más claridad sobre la gestión del programa o servicio presentado.</c:v>
                </c:pt>
                <c:pt idx="1">
                  <c:v>1</c:v>
                </c:pt>
                <c:pt idx="2">
                  <c:v>Si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'GUAVIARE ENCUESTAS 2017'!$E$25:$F$25</c:f>
              <c:numCache>
                <c:formatCode>General</c:formatCode>
                <c:ptCount val="2"/>
                <c:pt idx="1">
                  <c:v>8</c:v>
                </c:pt>
              </c:numCache>
            </c:numRef>
          </c:val>
          <c:extLst>
            <c:ext xmlns:c16="http://schemas.microsoft.com/office/drawing/2014/chart" uri="{C3380CC4-5D6E-409C-BE32-E72D297353CC}">
              <c16:uniqueId val="{00000000-6F18-47A1-A0E8-0397F1AB3665}"/>
            </c:ext>
          </c:extLst>
        </c:ser>
        <c:ser>
          <c:idx val="1"/>
          <c:order val="1"/>
          <c:tx>
            <c:strRef>
              <c:f>'GUAVIARE ENCUESTAS 2017'!$B$26:$D$26</c:f>
              <c:strCache>
                <c:ptCount val="3"/>
                <c:pt idx="0">
                  <c:v>Cree que  la  Mesa Pública  le dio más claridad sobre la gestión del programa o servicio presentado.</c:v>
                </c:pt>
                <c:pt idx="1">
                  <c:v>2</c:v>
                </c:pt>
                <c:pt idx="2">
                  <c:v>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'GUAVIARE ENCUESTAS 2017'!$E$26:$F$26</c:f>
              <c:numCache>
                <c:formatCode>General</c:formatCode>
                <c:ptCount val="2"/>
                <c:pt idx="1">
                  <c:v>1</c:v>
                </c:pt>
              </c:numCache>
            </c:numRef>
          </c:val>
          <c:extLst>
            <c:ext xmlns:c16="http://schemas.microsoft.com/office/drawing/2014/chart" uri="{C3380CC4-5D6E-409C-BE32-E72D297353CC}">
              <c16:uniqueId val="{00000001-6F18-47A1-A0E8-0397F1AB3665}"/>
            </c:ext>
          </c:extLst>
        </c:ser>
        <c:dLbls>
          <c:showLegendKey val="0"/>
          <c:showVal val="0"/>
          <c:showCatName val="0"/>
          <c:showSerName val="0"/>
          <c:showPercent val="0"/>
          <c:showBubbleSize val="0"/>
        </c:dLbls>
        <c:gapWidth val="219"/>
        <c:overlap val="-27"/>
        <c:axId val="733581464"/>
        <c:axId val="733583432"/>
      </c:barChart>
      <c:catAx>
        <c:axId val="7335814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3583432"/>
        <c:crosses val="autoZero"/>
        <c:auto val="1"/>
        <c:lblAlgn val="ctr"/>
        <c:lblOffset val="100"/>
        <c:noMultiLvlLbl val="0"/>
      </c:catAx>
      <c:valAx>
        <c:axId val="733583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3581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8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'GUAVIARE ENCUESTAS 2017'!$B$27:$D$27</c:f>
              <c:strCache>
                <c:ptCount val="3"/>
                <c:pt idx="0">
                  <c:v>Considera que en el desarrollo de la Mesa Pública se abrieron  espacios de dialogo que facilitaron reflexiones y discusiones en torno a los temas tratados?  </c:v>
                </c:pt>
                <c:pt idx="1">
                  <c:v>1</c:v>
                </c:pt>
                <c:pt idx="2">
                  <c:v>Si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'GUAVIARE ENCUESTAS 2017'!$E$27:$F$27</c:f>
              <c:numCache>
                <c:formatCode>General</c:formatCode>
                <c:ptCount val="2"/>
                <c:pt idx="1">
                  <c:v>10</c:v>
                </c:pt>
              </c:numCache>
            </c:numRef>
          </c:val>
          <c:extLst>
            <c:ext xmlns:c16="http://schemas.microsoft.com/office/drawing/2014/chart" uri="{C3380CC4-5D6E-409C-BE32-E72D297353CC}">
              <c16:uniqueId val="{00000000-F35F-4EE5-BC28-393AB4861B3A}"/>
            </c:ext>
          </c:extLst>
        </c:ser>
        <c:ser>
          <c:idx val="1"/>
          <c:order val="1"/>
          <c:tx>
            <c:strRef>
              <c:f>'GUAVIARE ENCUESTAS 2017'!$B$28:$D$28</c:f>
              <c:strCache>
                <c:ptCount val="3"/>
                <c:pt idx="0">
                  <c:v>Considera que en el desarrollo de la Mesa Pública se abrieron  espacios de dialogo que facilitaron reflexiones y discusiones en torno a los temas tratados?  </c:v>
                </c:pt>
                <c:pt idx="1">
                  <c:v>2</c:v>
                </c:pt>
                <c:pt idx="2">
                  <c:v>No</c:v>
                </c:pt>
              </c:strCache>
            </c:strRef>
          </c:tx>
          <c:spPr>
            <a:solidFill>
              <a:schemeClr val="accent2"/>
            </a:solidFill>
            <a:ln>
              <a:noFill/>
            </a:ln>
            <a:effectLst/>
          </c:spPr>
          <c:invertIfNegative val="0"/>
          <c:val>
            <c:numRef>
              <c:f>'GUAVIARE ENCUESTAS 2017'!$E$28:$F$28</c:f>
              <c:numCache>
                <c:formatCode>General</c:formatCode>
                <c:ptCount val="2"/>
                <c:pt idx="1">
                  <c:v>0</c:v>
                </c:pt>
              </c:numCache>
            </c:numRef>
          </c:val>
          <c:extLst>
            <c:ext xmlns:c16="http://schemas.microsoft.com/office/drawing/2014/chart" uri="{C3380CC4-5D6E-409C-BE32-E72D297353CC}">
              <c16:uniqueId val="{00000001-F35F-4EE5-BC28-393AB4861B3A}"/>
            </c:ext>
          </c:extLst>
        </c:ser>
        <c:dLbls>
          <c:showLegendKey val="0"/>
          <c:showVal val="0"/>
          <c:showCatName val="0"/>
          <c:showSerName val="0"/>
          <c:showPercent val="0"/>
          <c:showBubbleSize val="0"/>
        </c:dLbls>
        <c:gapWidth val="219"/>
        <c:overlap val="-27"/>
        <c:axId val="594105064"/>
        <c:axId val="594106048"/>
      </c:barChart>
      <c:catAx>
        <c:axId val="5941050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106048"/>
        <c:crosses val="autoZero"/>
        <c:auto val="1"/>
        <c:lblAlgn val="ctr"/>
        <c:lblOffset val="100"/>
        <c:noMultiLvlLbl val="0"/>
      </c:catAx>
      <c:valAx>
        <c:axId val="594106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105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9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'GUAVIARE ENCUESTAS 2017'!$B$29:$D$29</c:f>
              <c:strCache>
                <c:ptCount val="3"/>
                <c:pt idx="0">
                  <c:v>La información  que brindó  el Centro Zonal, frente gestión, fue clara, suficiente, oportuna y fácil de entender?</c:v>
                </c:pt>
                <c:pt idx="1">
                  <c:v>1</c:v>
                </c:pt>
                <c:pt idx="2">
                  <c:v>Si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'GUAVIARE ENCUESTAS 2017'!$E$29:$F$29</c:f>
              <c:numCache>
                <c:formatCode>General</c:formatCode>
                <c:ptCount val="2"/>
                <c:pt idx="1">
                  <c:v>9</c:v>
                </c:pt>
              </c:numCache>
            </c:numRef>
          </c:val>
          <c:extLst>
            <c:ext xmlns:c16="http://schemas.microsoft.com/office/drawing/2014/chart" uri="{C3380CC4-5D6E-409C-BE32-E72D297353CC}">
              <c16:uniqueId val="{00000000-8C42-4FC0-B56F-53DB4E771877}"/>
            </c:ext>
          </c:extLst>
        </c:ser>
        <c:ser>
          <c:idx val="1"/>
          <c:order val="1"/>
          <c:tx>
            <c:strRef>
              <c:f>'GUAVIARE ENCUESTAS 2017'!$B$30:$D$30</c:f>
              <c:strCache>
                <c:ptCount val="3"/>
                <c:pt idx="0">
                  <c:v>La información  que brindó  el Centro Zonal, frente gestión, fue clara, suficiente, oportuna y fácil de entender?</c:v>
                </c:pt>
                <c:pt idx="1">
                  <c:v>2</c:v>
                </c:pt>
                <c:pt idx="2">
                  <c:v>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'GUAVIARE ENCUESTAS 2017'!$E$30:$F$30</c:f>
              <c:numCache>
                <c:formatCode>General</c:formatCode>
                <c:ptCount val="2"/>
                <c:pt idx="1">
                  <c:v>1</c:v>
                </c:pt>
              </c:numCache>
            </c:numRef>
          </c:val>
          <c:extLst>
            <c:ext xmlns:c16="http://schemas.microsoft.com/office/drawing/2014/chart" uri="{C3380CC4-5D6E-409C-BE32-E72D297353CC}">
              <c16:uniqueId val="{00000001-8C42-4FC0-B56F-53DB4E771877}"/>
            </c:ext>
          </c:extLst>
        </c:ser>
        <c:dLbls>
          <c:showLegendKey val="0"/>
          <c:showVal val="0"/>
          <c:showCatName val="0"/>
          <c:showSerName val="0"/>
          <c:showPercent val="0"/>
          <c:showBubbleSize val="0"/>
        </c:dLbls>
        <c:gapWidth val="219"/>
        <c:overlap val="-27"/>
        <c:axId val="403262472"/>
        <c:axId val="403261160"/>
      </c:barChart>
      <c:catAx>
        <c:axId val="4032624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3261160"/>
        <c:crosses val="autoZero"/>
        <c:auto val="1"/>
        <c:lblAlgn val="ctr"/>
        <c:lblOffset val="100"/>
        <c:noMultiLvlLbl val="0"/>
      </c:catAx>
      <c:valAx>
        <c:axId val="403261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3262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10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'GUAVIARE ENCUESTAS 2017'!$B$31:$D$31</c:f>
              <c:strCache>
                <c:ptCount val="3"/>
                <c:pt idx="0">
                  <c:v>Se siente satisfecho con los compromisos  adquiridos en esta Mesa Pública, para mejorar y cualificar los servicios y programas brindados? </c:v>
                </c:pt>
                <c:pt idx="1">
                  <c:v>1</c:v>
                </c:pt>
                <c:pt idx="2">
                  <c:v>Si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'GUAVIARE ENCUESTAS 2017'!$E$31:$F$31</c:f>
              <c:numCache>
                <c:formatCode>General</c:formatCode>
                <c:ptCount val="2"/>
                <c:pt idx="1">
                  <c:v>10</c:v>
                </c:pt>
              </c:numCache>
            </c:numRef>
          </c:val>
          <c:extLst>
            <c:ext xmlns:c16="http://schemas.microsoft.com/office/drawing/2014/chart" uri="{C3380CC4-5D6E-409C-BE32-E72D297353CC}">
              <c16:uniqueId val="{00000000-B0ED-4F28-8709-4243580F4A72}"/>
            </c:ext>
          </c:extLst>
        </c:ser>
        <c:ser>
          <c:idx val="1"/>
          <c:order val="1"/>
          <c:tx>
            <c:strRef>
              <c:f>'GUAVIARE ENCUESTAS 2017'!$B$32:$D$32</c:f>
              <c:strCache>
                <c:ptCount val="3"/>
                <c:pt idx="0">
                  <c:v>Se siente satisfecho con los compromisos  adquiridos en esta Mesa Pública, para mejorar y cualificar los servicios y programas brindados? </c:v>
                </c:pt>
                <c:pt idx="1">
                  <c:v>2</c:v>
                </c:pt>
                <c:pt idx="2">
                  <c:v>No</c:v>
                </c:pt>
              </c:strCache>
            </c:strRef>
          </c:tx>
          <c:spPr>
            <a:solidFill>
              <a:schemeClr val="accent2"/>
            </a:solidFill>
            <a:ln>
              <a:noFill/>
            </a:ln>
            <a:effectLst/>
          </c:spPr>
          <c:invertIfNegative val="0"/>
          <c:val>
            <c:numRef>
              <c:f>'GUAVIARE ENCUESTAS 2017'!$E$32:$F$32</c:f>
              <c:numCache>
                <c:formatCode>General</c:formatCode>
                <c:ptCount val="2"/>
                <c:pt idx="1">
                  <c:v>0</c:v>
                </c:pt>
              </c:numCache>
            </c:numRef>
          </c:val>
          <c:extLst>
            <c:ext xmlns:c16="http://schemas.microsoft.com/office/drawing/2014/chart" uri="{C3380CC4-5D6E-409C-BE32-E72D297353CC}">
              <c16:uniqueId val="{00000001-B0ED-4F28-8709-4243580F4A72}"/>
            </c:ext>
          </c:extLst>
        </c:ser>
        <c:dLbls>
          <c:showLegendKey val="0"/>
          <c:showVal val="0"/>
          <c:showCatName val="0"/>
          <c:showSerName val="0"/>
          <c:showPercent val="0"/>
          <c:showBubbleSize val="0"/>
        </c:dLbls>
        <c:gapWidth val="219"/>
        <c:overlap val="-27"/>
        <c:axId val="594121464"/>
        <c:axId val="594156232"/>
      </c:barChart>
      <c:catAx>
        <c:axId val="5941214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156232"/>
        <c:crosses val="autoZero"/>
        <c:auto val="1"/>
        <c:lblAlgn val="ctr"/>
        <c:lblOffset val="100"/>
        <c:noMultiLvlLbl val="0"/>
      </c:catAx>
      <c:valAx>
        <c:axId val="594156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121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a:t>
            </a:r>
            <a:r>
              <a:rPr lang="es-CO" baseline="0"/>
              <a:t> 1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'GUAINIA ENCUESTAS 2017'!$D$6</c:f>
              <c:strCache>
                <c:ptCount val="1"/>
                <c:pt idx="0">
                  <c:v>Bien Organizada</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'GUAINIA ENCUESTAS 2017'!$E$6:$F$6</c:f>
              <c:numCache>
                <c:formatCode>General</c:formatCode>
                <c:ptCount val="2"/>
                <c:pt idx="1">
                  <c:v>7</c:v>
                </c:pt>
              </c:numCache>
            </c:numRef>
          </c:val>
          <c:extLst>
            <c:ext xmlns:c16="http://schemas.microsoft.com/office/drawing/2014/chart" uri="{C3380CC4-5D6E-409C-BE32-E72D297353CC}">
              <c16:uniqueId val="{00000000-1DB0-4822-9251-5ACA4745F06A}"/>
            </c:ext>
          </c:extLst>
        </c:ser>
        <c:ser>
          <c:idx val="1"/>
          <c:order val="1"/>
          <c:tx>
            <c:strRef>
              <c:f>'GUAINIA ENCUESTAS 2017'!$D$7</c:f>
              <c:strCache>
                <c:ptCount val="1"/>
                <c:pt idx="0">
                  <c:v>Regularmente organizada</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'GUAINIA ENCUESTAS 2017'!$E$7:$F$7</c:f>
              <c:numCache>
                <c:formatCode>General</c:formatCode>
                <c:ptCount val="2"/>
                <c:pt idx="1">
                  <c:v>1</c:v>
                </c:pt>
              </c:numCache>
            </c:numRef>
          </c:val>
          <c:extLst>
            <c:ext xmlns:c16="http://schemas.microsoft.com/office/drawing/2014/chart" uri="{C3380CC4-5D6E-409C-BE32-E72D297353CC}">
              <c16:uniqueId val="{00000001-1DB0-4822-9251-5ACA4745F06A}"/>
            </c:ext>
          </c:extLst>
        </c:ser>
        <c:ser>
          <c:idx val="2"/>
          <c:order val="2"/>
          <c:tx>
            <c:strRef>
              <c:f>'GUAINIA ENCUESTAS 2017'!$D$8</c:f>
              <c:strCache>
                <c:ptCount val="1"/>
                <c:pt idx="0">
                  <c:v>Mal  organizada.</c:v>
                </c:pt>
              </c:strCache>
            </c:strRef>
          </c:tx>
          <c:spPr>
            <a:solidFill>
              <a:schemeClr val="accent3"/>
            </a:solidFill>
            <a:ln>
              <a:noFill/>
            </a:ln>
            <a:effectLst/>
            <a:sp3d/>
          </c:spPr>
          <c:invertIfNegative val="0"/>
          <c:val>
            <c:numRef>
              <c:f>'GUAINIA ENCUESTAS 2017'!$E$8:$F$8</c:f>
              <c:numCache>
                <c:formatCode>General</c:formatCode>
                <c:ptCount val="2"/>
              </c:numCache>
            </c:numRef>
          </c:val>
          <c:extLst>
            <c:ext xmlns:c16="http://schemas.microsoft.com/office/drawing/2014/chart" uri="{C3380CC4-5D6E-409C-BE32-E72D297353CC}">
              <c16:uniqueId val="{00000002-1DB0-4822-9251-5ACA4745F06A}"/>
            </c:ext>
          </c:extLst>
        </c:ser>
        <c:dLbls>
          <c:showLegendKey val="0"/>
          <c:showVal val="0"/>
          <c:showCatName val="0"/>
          <c:showSerName val="0"/>
          <c:showPercent val="0"/>
          <c:showBubbleSize val="0"/>
        </c:dLbls>
        <c:gapWidth val="150"/>
        <c:shape val="box"/>
        <c:axId val="586871272"/>
        <c:axId val="586867992"/>
        <c:axId val="0"/>
      </c:bar3DChart>
      <c:catAx>
        <c:axId val="5868712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86867992"/>
        <c:crosses val="autoZero"/>
        <c:auto val="1"/>
        <c:lblAlgn val="ctr"/>
        <c:lblOffset val="100"/>
        <c:noMultiLvlLbl val="0"/>
      </c:catAx>
      <c:valAx>
        <c:axId val="586867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86871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multiLvlStrRef>
              <c:f>'GUAINIA ENCUESTAS 2017'!$B$9:$D$11</c:f>
              <c:multiLvlStrCache>
                <c:ptCount val="3"/>
                <c:lvl>
                  <c:pt idx="0">
                    <c:v>Buena</c:v>
                  </c:pt>
                  <c:pt idx="1">
                    <c:v>Adecuada</c:v>
                  </c:pt>
                  <c:pt idx="2">
                    <c:v>Inadecuada</c:v>
                  </c:pt>
                </c:lvl>
                <c:lvl>
                  <c:pt idx="0">
                    <c:v>1</c:v>
                  </c:pt>
                  <c:pt idx="1">
                    <c:v>2</c:v>
                  </c:pt>
                  <c:pt idx="2">
                    <c:v>3</c:v>
                  </c:pt>
                </c:lvl>
                <c:lvl>
                  <c:pt idx="0">
                    <c:v> La difusión de la Mesas Pública fue:</c:v>
                  </c:pt>
                </c:lvl>
              </c:multiLvlStrCache>
            </c:multiLvlStrRef>
          </c:cat>
          <c:val>
            <c:numRef>
              <c:f>'GUAINIA ENCUESTAS 2017'!$E$9:$E$11</c:f>
              <c:numCache>
                <c:formatCode>General</c:formatCode>
                <c:ptCount val="3"/>
              </c:numCache>
            </c:numRef>
          </c:val>
          <c:extLst>
            <c:ext xmlns:c16="http://schemas.microsoft.com/office/drawing/2014/chart" uri="{C3380CC4-5D6E-409C-BE32-E72D297353CC}">
              <c16:uniqueId val="{00000000-330F-4835-B0E6-1EED7CC31853}"/>
            </c:ext>
          </c:extLst>
        </c:ser>
        <c:ser>
          <c:idx val="1"/>
          <c:order val="1"/>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'GUAINIA ENCUESTAS 2017'!$B$9:$D$11</c:f>
              <c:multiLvlStrCache>
                <c:ptCount val="3"/>
                <c:lvl>
                  <c:pt idx="0">
                    <c:v>Buena</c:v>
                  </c:pt>
                  <c:pt idx="1">
                    <c:v>Adecuada</c:v>
                  </c:pt>
                  <c:pt idx="2">
                    <c:v>Inadecuada</c:v>
                  </c:pt>
                </c:lvl>
                <c:lvl>
                  <c:pt idx="0">
                    <c:v>1</c:v>
                  </c:pt>
                  <c:pt idx="1">
                    <c:v>2</c:v>
                  </c:pt>
                  <c:pt idx="2">
                    <c:v>3</c:v>
                  </c:pt>
                </c:lvl>
                <c:lvl>
                  <c:pt idx="0">
                    <c:v> La difusión de la Mesas Pública fue:</c:v>
                  </c:pt>
                </c:lvl>
              </c:multiLvlStrCache>
            </c:multiLvlStrRef>
          </c:cat>
          <c:val>
            <c:numRef>
              <c:f>'GUAINIA ENCUESTAS 2017'!$F$9:$F$11</c:f>
              <c:numCache>
                <c:formatCode>General</c:formatCode>
                <c:ptCount val="3"/>
                <c:pt idx="0">
                  <c:v>5</c:v>
                </c:pt>
                <c:pt idx="1">
                  <c:v>4</c:v>
                </c:pt>
              </c:numCache>
            </c:numRef>
          </c:val>
          <c:extLst>
            <c:ext xmlns:c16="http://schemas.microsoft.com/office/drawing/2014/chart" uri="{C3380CC4-5D6E-409C-BE32-E72D297353CC}">
              <c16:uniqueId val="{00000001-330F-4835-B0E6-1EED7CC31853}"/>
            </c:ext>
          </c:extLst>
        </c:ser>
        <c:dLbls>
          <c:showLegendKey val="0"/>
          <c:showVal val="0"/>
          <c:showCatName val="0"/>
          <c:showSerName val="0"/>
          <c:showPercent val="0"/>
          <c:showBubbleSize val="0"/>
        </c:dLbls>
        <c:gapWidth val="150"/>
        <c:shape val="box"/>
        <c:axId val="640676880"/>
        <c:axId val="640669992"/>
        <c:axId val="0"/>
      </c:bar3DChart>
      <c:catAx>
        <c:axId val="6406768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0669992"/>
        <c:crosses val="autoZero"/>
        <c:auto val="1"/>
        <c:lblAlgn val="ctr"/>
        <c:lblOffset val="100"/>
        <c:noMultiLvlLbl val="0"/>
      </c:catAx>
      <c:valAx>
        <c:axId val="640669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067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3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'GUAINIA ENCUESTAS 2017'!$D$12</c:f>
              <c:strCache>
                <c:ptCount val="1"/>
                <c:pt idx="0">
                  <c:v>Por aviso público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val>
            <c:numRef>
              <c:f>'GUAINIA ENCUESTAS 2017'!$E$12:$F$12</c:f>
              <c:numCache>
                <c:formatCode>General</c:formatCode>
                <c:ptCount val="2"/>
                <c:pt idx="1">
                  <c:v>1</c:v>
                </c:pt>
              </c:numCache>
            </c:numRef>
          </c:val>
          <c:extLst>
            <c:ext xmlns:c16="http://schemas.microsoft.com/office/drawing/2014/chart" uri="{C3380CC4-5D6E-409C-BE32-E72D297353CC}">
              <c16:uniqueId val="{00000001-2066-40D6-857E-52CB8B986C39}"/>
            </c:ext>
          </c:extLst>
        </c:ser>
        <c:ser>
          <c:idx val="1"/>
          <c:order val="1"/>
          <c:tx>
            <c:strRef>
              <c:f>'GUAINIA ENCUESTAS 2017'!$D$13</c:f>
              <c:strCache>
                <c:ptCount val="1"/>
                <c:pt idx="0">
                  <c:v>Prensa, TV Radio </c:v>
                </c:pt>
              </c:strCache>
            </c:strRef>
          </c:tx>
          <c:spPr>
            <a:solidFill>
              <a:schemeClr val="accent2"/>
            </a:solidFill>
            <a:ln>
              <a:noFill/>
            </a:ln>
            <a:effectLst/>
          </c:spPr>
          <c:invertIfNegative val="0"/>
          <c:val>
            <c:numRef>
              <c:f>'GUAINIA ENCUESTAS 2017'!$E$13:$F$13</c:f>
              <c:numCache>
                <c:formatCode>General</c:formatCode>
                <c:ptCount val="2"/>
              </c:numCache>
            </c:numRef>
          </c:val>
          <c:extLst>
            <c:ext xmlns:c16="http://schemas.microsoft.com/office/drawing/2014/chart" uri="{C3380CC4-5D6E-409C-BE32-E72D297353CC}">
              <c16:uniqueId val="{00000002-2066-40D6-857E-52CB8B986C39}"/>
            </c:ext>
          </c:extLst>
        </c:ser>
        <c:ser>
          <c:idx val="2"/>
          <c:order val="2"/>
          <c:tx>
            <c:strRef>
              <c:f>'GUAINIA ENCUESTAS 2017'!$D$14</c:f>
              <c:strCache>
                <c:ptCount val="1"/>
                <c:pt idx="0">
                  <c:v>Comunidad</c:v>
                </c:pt>
              </c:strCache>
            </c:strRef>
          </c:tx>
          <c:spPr>
            <a:solidFill>
              <a:schemeClr val="accent3"/>
            </a:solidFill>
            <a:ln>
              <a:noFill/>
            </a:ln>
            <a:effectLst/>
          </c:spPr>
          <c:invertIfNegative val="0"/>
          <c:val>
            <c:numRef>
              <c:f>'GUAINIA ENCUESTAS 2017'!$E$14:$F$14</c:f>
              <c:numCache>
                <c:formatCode>General</c:formatCode>
                <c:ptCount val="2"/>
                <c:pt idx="1">
                  <c:v>0</c:v>
                </c:pt>
              </c:numCache>
            </c:numRef>
          </c:val>
          <c:extLst>
            <c:ext xmlns:c16="http://schemas.microsoft.com/office/drawing/2014/chart" uri="{C3380CC4-5D6E-409C-BE32-E72D297353CC}">
              <c16:uniqueId val="{00000003-2066-40D6-857E-52CB8B986C39}"/>
            </c:ext>
          </c:extLst>
        </c:ser>
        <c:ser>
          <c:idx val="3"/>
          <c:order val="3"/>
          <c:tx>
            <c:strRef>
              <c:f>'GUAINIA ENCUESTAS 2017'!$D$15</c:f>
              <c:strCache>
                <c:ptCount val="1"/>
                <c:pt idx="0">
                  <c:v>Boletín</c:v>
                </c:pt>
              </c:strCache>
            </c:strRef>
          </c:tx>
          <c:spPr>
            <a:solidFill>
              <a:schemeClr val="accent4"/>
            </a:solidFill>
            <a:ln>
              <a:noFill/>
            </a:ln>
            <a:effectLst/>
          </c:spPr>
          <c:invertIfNegative val="0"/>
          <c:val>
            <c:numRef>
              <c:f>'GUAINIA ENCUESTAS 2017'!$E$15:$F$15</c:f>
              <c:numCache>
                <c:formatCode>General</c:formatCode>
                <c:ptCount val="2"/>
                <c:pt idx="1">
                  <c:v>0</c:v>
                </c:pt>
              </c:numCache>
            </c:numRef>
          </c:val>
          <c:extLst>
            <c:ext xmlns:c16="http://schemas.microsoft.com/office/drawing/2014/chart" uri="{C3380CC4-5D6E-409C-BE32-E72D297353CC}">
              <c16:uniqueId val="{00000004-2066-40D6-857E-52CB8B986C39}"/>
            </c:ext>
          </c:extLst>
        </c:ser>
        <c:ser>
          <c:idx val="4"/>
          <c:order val="4"/>
          <c:tx>
            <c:strRef>
              <c:f>'GUAINIA ENCUESTAS 2017'!$D$16</c:f>
              <c:strCache>
                <c:ptCount val="1"/>
                <c:pt idx="0">
                  <c:v>Página Web</c:v>
                </c:pt>
              </c:strCache>
            </c:strRef>
          </c:tx>
          <c:spPr>
            <a:solidFill>
              <a:schemeClr val="accent5"/>
            </a:solidFill>
            <a:ln>
              <a:noFill/>
            </a:ln>
            <a:effectLst/>
          </c:spPr>
          <c:invertIfNegative val="0"/>
          <c:val>
            <c:numRef>
              <c:f>'GUAINIA ENCUESTAS 2017'!$E$16:$F$16</c:f>
              <c:numCache>
                <c:formatCode>General</c:formatCode>
                <c:ptCount val="2"/>
                <c:pt idx="1">
                  <c:v>0</c:v>
                </c:pt>
              </c:numCache>
            </c:numRef>
          </c:val>
          <c:extLst>
            <c:ext xmlns:c16="http://schemas.microsoft.com/office/drawing/2014/chart" uri="{C3380CC4-5D6E-409C-BE32-E72D297353CC}">
              <c16:uniqueId val="{00000005-2066-40D6-857E-52CB8B986C39}"/>
            </c:ext>
          </c:extLst>
        </c:ser>
        <c:ser>
          <c:idx val="5"/>
          <c:order val="5"/>
          <c:tx>
            <c:strRef>
              <c:f>'GUAINIA ENCUESTAS 2017'!$D$17</c:f>
              <c:strCache>
                <c:ptCount val="1"/>
                <c:pt idx="0">
                  <c:v>Invitación  directa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'GUAINIA ENCUESTAS 2017'!$E$17:$F$17</c:f>
              <c:numCache>
                <c:formatCode>General</c:formatCode>
                <c:ptCount val="2"/>
                <c:pt idx="1">
                  <c:v>9</c:v>
                </c:pt>
              </c:numCache>
            </c:numRef>
          </c:val>
          <c:extLst>
            <c:ext xmlns:c16="http://schemas.microsoft.com/office/drawing/2014/chart" uri="{C3380CC4-5D6E-409C-BE32-E72D297353CC}">
              <c16:uniqueId val="{00000006-2066-40D6-857E-52CB8B986C39}"/>
            </c:ext>
          </c:extLst>
        </c:ser>
        <c:dLbls>
          <c:showLegendKey val="0"/>
          <c:showVal val="0"/>
          <c:showCatName val="0"/>
          <c:showSerName val="0"/>
          <c:showPercent val="0"/>
          <c:showBubbleSize val="0"/>
        </c:dLbls>
        <c:gapWidth val="219"/>
        <c:overlap val="-27"/>
        <c:axId val="692532408"/>
        <c:axId val="692531096"/>
      </c:barChart>
      <c:catAx>
        <c:axId val="692532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2531096"/>
        <c:crosses val="autoZero"/>
        <c:auto val="1"/>
        <c:lblAlgn val="ctr"/>
        <c:lblOffset val="100"/>
        <c:noMultiLvlLbl val="0"/>
      </c:catAx>
      <c:valAx>
        <c:axId val="692531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2532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a:t>
            </a:r>
            <a:r>
              <a:rPr lang="es-CO" baseline="0"/>
              <a:t> 4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'GUAINIA ENCUESTAS 2017'!$B$18:$D$18</c:f>
              <c:strCache>
                <c:ptCount val="3"/>
                <c:pt idx="0">
                  <c:v>La explicación inicial sobre el procedimiento de participación,  trasparencia institucional  y ley anticorrupción   en la Mesa Pública  fue</c:v>
                </c:pt>
                <c:pt idx="1">
                  <c:v>1</c:v>
                </c:pt>
                <c:pt idx="2">
                  <c:v>Clara</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'GUAINIA ENCUESTAS 2017'!$E$18:$F$18</c:f>
              <c:numCache>
                <c:formatCode>General</c:formatCode>
                <c:ptCount val="2"/>
                <c:pt idx="1">
                  <c:v>8</c:v>
                </c:pt>
              </c:numCache>
            </c:numRef>
          </c:val>
          <c:extLst>
            <c:ext xmlns:c16="http://schemas.microsoft.com/office/drawing/2014/chart" uri="{C3380CC4-5D6E-409C-BE32-E72D297353CC}">
              <c16:uniqueId val="{00000000-F128-4020-BB64-0B7795AD7D0E}"/>
            </c:ext>
          </c:extLst>
        </c:ser>
        <c:ser>
          <c:idx val="1"/>
          <c:order val="1"/>
          <c:tx>
            <c:strRef>
              <c:f>'GUAINIA ENCUESTAS 2017'!$B$19:$D$19</c:f>
              <c:strCache>
                <c:ptCount val="3"/>
                <c:pt idx="0">
                  <c:v>La explicación inicial sobre el procedimiento de participación,  trasparencia institucional  y ley anticorrupción   en la Mesa Pública  fue</c:v>
                </c:pt>
                <c:pt idx="1">
                  <c:v>2</c:v>
                </c:pt>
                <c:pt idx="2">
                  <c:v>Confusa</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'GUAINIA ENCUESTAS 2017'!$E$19:$F$19</c:f>
              <c:numCache>
                <c:formatCode>General</c:formatCode>
                <c:ptCount val="2"/>
                <c:pt idx="1">
                  <c:v>2</c:v>
                </c:pt>
              </c:numCache>
            </c:numRef>
          </c:val>
          <c:extLst>
            <c:ext xmlns:c16="http://schemas.microsoft.com/office/drawing/2014/chart" uri="{C3380CC4-5D6E-409C-BE32-E72D297353CC}">
              <c16:uniqueId val="{00000001-F128-4020-BB64-0B7795AD7D0E}"/>
            </c:ext>
          </c:extLst>
        </c:ser>
        <c:dLbls>
          <c:showLegendKey val="0"/>
          <c:showVal val="0"/>
          <c:showCatName val="0"/>
          <c:showSerName val="0"/>
          <c:showPercent val="0"/>
          <c:showBubbleSize val="0"/>
        </c:dLbls>
        <c:gapWidth val="150"/>
        <c:shape val="box"/>
        <c:axId val="416053376"/>
        <c:axId val="416051736"/>
        <c:axId val="0"/>
      </c:bar3DChart>
      <c:catAx>
        <c:axId val="416053376"/>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6051736"/>
        <c:crosses val="autoZero"/>
        <c:auto val="1"/>
        <c:lblAlgn val="ctr"/>
        <c:lblOffset val="100"/>
        <c:noMultiLvlLbl val="0"/>
      </c:catAx>
      <c:valAx>
        <c:axId val="416051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6053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s-CO" sz="1000" b="0" i="0" baseline="0">
                <a:effectLst/>
              </a:rPr>
              <a:t>Encuesta de Satisfacción 2017  pregunta 3</a:t>
            </a:r>
            <a:endParaRPr lang="es-CO" sz="1000">
              <a:effectLst/>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619606759681355"/>
          <c:y val="7.9962838172047843E-2"/>
          <c:w val="0.78612936540827139"/>
          <c:h val="0.61523216562663863"/>
        </c:manualLayout>
      </c:layout>
      <c:bar3DChart>
        <c:barDir val="col"/>
        <c:grouping val="clustered"/>
        <c:varyColors val="0"/>
        <c:ser>
          <c:idx val="0"/>
          <c:order val="0"/>
          <c:spPr>
            <a:solidFill>
              <a:schemeClr val="accent1"/>
            </a:solidFill>
            <a:ln>
              <a:noFill/>
            </a:ln>
            <a:effectLst/>
            <a:sp3d/>
          </c:spPr>
          <c:invertIfNegative val="0"/>
          <c:cat>
            <c:multiLvlStrRef>
              <c:f>'TOTAL ANALISIS ENCUESTAS 2017'!$B$16:$D$22</c:f>
              <c:multiLvlStrCache>
                <c:ptCount val="7"/>
                <c:lvl>
                  <c:pt idx="0">
                    <c:v>Por aviso público</c:v>
                  </c:pt>
                  <c:pt idx="1">
                    <c:v>Prensa, TV Radio </c:v>
                  </c:pt>
                  <c:pt idx="2">
                    <c:v>Comunidad</c:v>
                  </c:pt>
                  <c:pt idx="3">
                    <c:v>Boletín</c:v>
                  </c:pt>
                  <c:pt idx="4">
                    <c:v>Página Web</c:v>
                  </c:pt>
                  <c:pt idx="5">
                    <c:v>Invitación  directa</c:v>
                  </c:pt>
                  <c:pt idx="6">
                    <c:v>No contesto </c:v>
                  </c:pt>
                </c:lvl>
                <c:lvl>
                  <c:pt idx="0">
                    <c:v>1</c:v>
                  </c:pt>
                  <c:pt idx="1">
                    <c:v>2</c:v>
                  </c:pt>
                  <c:pt idx="2">
                    <c:v>3</c:v>
                  </c:pt>
                  <c:pt idx="3">
                    <c:v>4</c:v>
                  </c:pt>
                  <c:pt idx="4">
                    <c:v>5</c:v>
                  </c:pt>
                  <c:pt idx="5">
                    <c:v>6</c:v>
                  </c:pt>
                  <c:pt idx="6">
                    <c:v>7</c:v>
                  </c:pt>
                </c:lvl>
                <c:lvl>
                  <c:pt idx="0">
                    <c:v>Cómo se enteró  de la realización de esta Mesa Pública.</c:v>
                  </c:pt>
                </c:lvl>
              </c:multiLvlStrCache>
            </c:multiLvlStrRef>
          </c:cat>
          <c:val>
            <c:numRef>
              <c:f>'TOTAL ANALISIS ENCUESTAS 2017'!$E$16:$E$22</c:f>
              <c:numCache>
                <c:formatCode>General</c:formatCode>
                <c:ptCount val="7"/>
              </c:numCache>
            </c:numRef>
          </c:val>
          <c:extLst>
            <c:ext xmlns:c16="http://schemas.microsoft.com/office/drawing/2014/chart" uri="{C3380CC4-5D6E-409C-BE32-E72D297353CC}">
              <c16:uniqueId val="{00000000-A3EA-4146-990E-A0343DD01964}"/>
            </c:ext>
          </c:extLst>
        </c:ser>
        <c:ser>
          <c:idx val="1"/>
          <c:order val="1"/>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'TOTAL ANALISIS ENCUESTAS 2017'!$B$16:$D$22</c:f>
              <c:multiLvlStrCache>
                <c:ptCount val="7"/>
                <c:lvl>
                  <c:pt idx="0">
                    <c:v>Por aviso público</c:v>
                  </c:pt>
                  <c:pt idx="1">
                    <c:v>Prensa, TV Radio </c:v>
                  </c:pt>
                  <c:pt idx="2">
                    <c:v>Comunidad</c:v>
                  </c:pt>
                  <c:pt idx="3">
                    <c:v>Boletín</c:v>
                  </c:pt>
                  <c:pt idx="4">
                    <c:v>Página Web</c:v>
                  </c:pt>
                  <c:pt idx="5">
                    <c:v>Invitación  directa</c:v>
                  </c:pt>
                  <c:pt idx="6">
                    <c:v>No contesto </c:v>
                  </c:pt>
                </c:lvl>
                <c:lvl>
                  <c:pt idx="0">
                    <c:v>1</c:v>
                  </c:pt>
                  <c:pt idx="1">
                    <c:v>2</c:v>
                  </c:pt>
                  <c:pt idx="2">
                    <c:v>3</c:v>
                  </c:pt>
                  <c:pt idx="3">
                    <c:v>4</c:v>
                  </c:pt>
                  <c:pt idx="4">
                    <c:v>5</c:v>
                  </c:pt>
                  <c:pt idx="5">
                    <c:v>6</c:v>
                  </c:pt>
                  <c:pt idx="6">
                    <c:v>7</c:v>
                  </c:pt>
                </c:lvl>
                <c:lvl>
                  <c:pt idx="0">
                    <c:v>Cómo se enteró  de la realización de esta Mesa Pública.</c:v>
                  </c:pt>
                </c:lvl>
              </c:multiLvlStrCache>
            </c:multiLvlStrRef>
          </c:cat>
          <c:val>
            <c:numRef>
              <c:f>'TOTAL ANALISIS ENCUESTAS 2017'!$F$16:$F$22</c:f>
              <c:numCache>
                <c:formatCode>0%</c:formatCode>
                <c:ptCount val="7"/>
                <c:pt idx="0">
                  <c:v>8.3093377211024264E-2</c:v>
                </c:pt>
                <c:pt idx="1">
                  <c:v>1.0283833813245578E-2</c:v>
                </c:pt>
                <c:pt idx="2">
                  <c:v>6.2525709584533115E-2</c:v>
                </c:pt>
                <c:pt idx="3">
                  <c:v>1.0283833813245578E-2</c:v>
                </c:pt>
                <c:pt idx="4">
                  <c:v>4.1546688605512132E-2</c:v>
                </c:pt>
                <c:pt idx="5">
                  <c:v>0.78074866310160429</c:v>
                </c:pt>
                <c:pt idx="6">
                  <c:v>1.1517893870835048E-2</c:v>
                </c:pt>
              </c:numCache>
            </c:numRef>
          </c:val>
          <c:extLst>
            <c:ext xmlns:c16="http://schemas.microsoft.com/office/drawing/2014/chart" uri="{C3380CC4-5D6E-409C-BE32-E72D297353CC}">
              <c16:uniqueId val="{00000001-A3EA-4146-990E-A0343DD01964}"/>
            </c:ext>
          </c:extLst>
        </c:ser>
        <c:ser>
          <c:idx val="2"/>
          <c:order val="2"/>
          <c:spPr>
            <a:solidFill>
              <a:srgbClr val="FFFF0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'TOTAL ANALISIS ENCUESTAS 2017'!$B$16:$D$22</c:f>
              <c:multiLvlStrCache>
                <c:ptCount val="7"/>
                <c:lvl>
                  <c:pt idx="0">
                    <c:v>Por aviso público</c:v>
                  </c:pt>
                  <c:pt idx="1">
                    <c:v>Prensa, TV Radio </c:v>
                  </c:pt>
                  <c:pt idx="2">
                    <c:v>Comunidad</c:v>
                  </c:pt>
                  <c:pt idx="3">
                    <c:v>Boletín</c:v>
                  </c:pt>
                  <c:pt idx="4">
                    <c:v>Página Web</c:v>
                  </c:pt>
                  <c:pt idx="5">
                    <c:v>Invitación  directa</c:v>
                  </c:pt>
                  <c:pt idx="6">
                    <c:v>No contesto </c:v>
                  </c:pt>
                </c:lvl>
                <c:lvl>
                  <c:pt idx="0">
                    <c:v>1</c:v>
                  </c:pt>
                  <c:pt idx="1">
                    <c:v>2</c:v>
                  </c:pt>
                  <c:pt idx="2">
                    <c:v>3</c:v>
                  </c:pt>
                  <c:pt idx="3">
                    <c:v>4</c:v>
                  </c:pt>
                  <c:pt idx="4">
                    <c:v>5</c:v>
                  </c:pt>
                  <c:pt idx="5">
                    <c:v>6</c:v>
                  </c:pt>
                  <c:pt idx="6">
                    <c:v>7</c:v>
                  </c:pt>
                </c:lvl>
                <c:lvl>
                  <c:pt idx="0">
                    <c:v>Cómo se enteró  de la realización de esta Mesa Pública.</c:v>
                  </c:pt>
                </c:lvl>
              </c:multiLvlStrCache>
            </c:multiLvlStrRef>
          </c:cat>
          <c:val>
            <c:numRef>
              <c:f>'TOTAL ANALISIS ENCUESTAS 2017'!$G$16:$G$22</c:f>
              <c:numCache>
                <c:formatCode>0</c:formatCode>
                <c:ptCount val="7"/>
                <c:pt idx="0">
                  <c:v>202</c:v>
                </c:pt>
                <c:pt idx="1">
                  <c:v>25</c:v>
                </c:pt>
                <c:pt idx="2">
                  <c:v>152</c:v>
                </c:pt>
                <c:pt idx="3">
                  <c:v>25</c:v>
                </c:pt>
                <c:pt idx="4">
                  <c:v>101</c:v>
                </c:pt>
                <c:pt idx="5">
                  <c:v>1898</c:v>
                </c:pt>
                <c:pt idx="6" formatCode="General">
                  <c:v>28</c:v>
                </c:pt>
              </c:numCache>
            </c:numRef>
          </c:val>
          <c:extLst>
            <c:ext xmlns:c16="http://schemas.microsoft.com/office/drawing/2014/chart" uri="{C3380CC4-5D6E-409C-BE32-E72D297353CC}">
              <c16:uniqueId val="{00000002-A3EA-4146-990E-A0343DD01964}"/>
            </c:ext>
          </c:extLst>
        </c:ser>
        <c:dLbls>
          <c:showLegendKey val="0"/>
          <c:showVal val="0"/>
          <c:showCatName val="0"/>
          <c:showSerName val="0"/>
          <c:showPercent val="0"/>
          <c:showBubbleSize val="0"/>
        </c:dLbls>
        <c:gapWidth val="150"/>
        <c:shape val="box"/>
        <c:axId val="557965032"/>
        <c:axId val="557966344"/>
        <c:axId val="0"/>
      </c:bar3DChart>
      <c:catAx>
        <c:axId val="5579650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57966344"/>
        <c:crosses val="autoZero"/>
        <c:auto val="1"/>
        <c:lblAlgn val="ctr"/>
        <c:lblOffset val="100"/>
        <c:noMultiLvlLbl val="0"/>
      </c:catAx>
      <c:valAx>
        <c:axId val="557966344"/>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557965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1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multiLvlStrRef>
              <c:f>'BOLIVAR ENCUESTAS 2017 '!$B$6:$D$8</c:f>
              <c:multiLvlStrCache>
                <c:ptCount val="3"/>
                <c:lvl>
                  <c:pt idx="0">
                    <c:v>Bien Organizada</c:v>
                  </c:pt>
                  <c:pt idx="1">
                    <c:v>Regularmente organizada</c:v>
                  </c:pt>
                  <c:pt idx="2">
                    <c:v>Mal  organizada.</c:v>
                  </c:pt>
                </c:lvl>
                <c:lvl>
                  <c:pt idx="0">
                    <c:v>1</c:v>
                  </c:pt>
                  <c:pt idx="1">
                    <c:v>2</c:v>
                  </c:pt>
                  <c:pt idx="2">
                    <c:v>3</c:v>
                  </c:pt>
                </c:lvl>
                <c:lvl>
                  <c:pt idx="0">
                    <c:v>Cree usted que la Mesas Públicas   realizada por el ICBF fue: </c:v>
                  </c:pt>
                </c:lvl>
              </c:multiLvlStrCache>
            </c:multiLvlStrRef>
          </c:cat>
          <c:val>
            <c:numRef>
              <c:f>'BOLIVAR ENCUESTAS 2017 '!$E$6:$E$8</c:f>
              <c:numCache>
                <c:formatCode>General</c:formatCode>
                <c:ptCount val="3"/>
              </c:numCache>
            </c:numRef>
          </c:val>
          <c:extLst>
            <c:ext xmlns:c16="http://schemas.microsoft.com/office/drawing/2014/chart" uri="{C3380CC4-5D6E-409C-BE32-E72D297353CC}">
              <c16:uniqueId val="{00000000-FA70-466A-A126-CC9C95FEA239}"/>
            </c:ext>
          </c:extLst>
        </c:ser>
        <c:ser>
          <c:idx val="1"/>
          <c:order val="1"/>
          <c:spPr>
            <a:solidFill>
              <a:schemeClr val="accent2"/>
            </a:solidFill>
            <a:ln>
              <a:noFill/>
            </a:ln>
            <a:effectLst/>
          </c:spPr>
          <c:invertIfNegative val="0"/>
          <c:cat>
            <c:multiLvlStrRef>
              <c:f>'BOLIVAR ENCUESTAS 2017 '!$B$6:$D$8</c:f>
              <c:multiLvlStrCache>
                <c:ptCount val="3"/>
                <c:lvl>
                  <c:pt idx="0">
                    <c:v>Bien Organizada</c:v>
                  </c:pt>
                  <c:pt idx="1">
                    <c:v>Regularmente organizada</c:v>
                  </c:pt>
                  <c:pt idx="2">
                    <c:v>Mal  organizada.</c:v>
                  </c:pt>
                </c:lvl>
                <c:lvl>
                  <c:pt idx="0">
                    <c:v>1</c:v>
                  </c:pt>
                  <c:pt idx="1">
                    <c:v>2</c:v>
                  </c:pt>
                  <c:pt idx="2">
                    <c:v>3</c:v>
                  </c:pt>
                </c:lvl>
                <c:lvl>
                  <c:pt idx="0">
                    <c:v>Cree usted que la Mesas Públicas   realizada por el ICBF fue: </c:v>
                  </c:pt>
                </c:lvl>
              </c:multiLvlStrCache>
            </c:multiLvlStrRef>
          </c:cat>
          <c:val>
            <c:numRef>
              <c:f>'BOLIVAR ENCUESTAS 2017 '!$F$6:$F$8</c:f>
              <c:numCache>
                <c:formatCode>General</c:formatCode>
                <c:ptCount val="3"/>
                <c:pt idx="0">
                  <c:v>33</c:v>
                </c:pt>
              </c:numCache>
            </c:numRef>
          </c:val>
          <c:extLst>
            <c:ext xmlns:c16="http://schemas.microsoft.com/office/drawing/2014/chart" uri="{C3380CC4-5D6E-409C-BE32-E72D297353CC}">
              <c16:uniqueId val="{00000001-FA70-466A-A126-CC9C95FEA239}"/>
            </c:ext>
          </c:extLst>
        </c:ser>
        <c:dLbls>
          <c:showLegendKey val="0"/>
          <c:showVal val="0"/>
          <c:showCatName val="0"/>
          <c:showSerName val="0"/>
          <c:showPercent val="0"/>
          <c:showBubbleSize val="0"/>
        </c:dLbls>
        <c:gapWidth val="219"/>
        <c:overlap val="-27"/>
        <c:axId val="586696776"/>
        <c:axId val="586696448"/>
      </c:barChart>
      <c:catAx>
        <c:axId val="586696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86696448"/>
        <c:crosses val="autoZero"/>
        <c:auto val="1"/>
        <c:lblAlgn val="ctr"/>
        <c:lblOffset val="100"/>
        <c:noMultiLvlLbl val="0"/>
      </c:catAx>
      <c:valAx>
        <c:axId val="586696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86696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5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'GUAINIA ENCUESTAS 2017'!$B$20:$D$20</c:f>
              <c:strCache>
                <c:ptCount val="3"/>
                <c:pt idx="0">
                  <c:v>La oportunidad de los asistentes inscritos para opinar durante la Mesa Pública  fue:</c:v>
                </c:pt>
                <c:pt idx="1">
                  <c:v>1</c:v>
                </c:pt>
                <c:pt idx="2">
                  <c:v>Igual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'GUAINIA ENCUESTAS 2017'!$E$20:$F$20</c:f>
              <c:numCache>
                <c:formatCode>General</c:formatCode>
                <c:ptCount val="2"/>
                <c:pt idx="1">
                  <c:v>9</c:v>
                </c:pt>
              </c:numCache>
            </c:numRef>
          </c:val>
          <c:extLst>
            <c:ext xmlns:c16="http://schemas.microsoft.com/office/drawing/2014/chart" uri="{C3380CC4-5D6E-409C-BE32-E72D297353CC}">
              <c16:uniqueId val="{00000000-2602-41B6-91E0-B2B23855F2CE}"/>
            </c:ext>
          </c:extLst>
        </c:ser>
        <c:ser>
          <c:idx val="1"/>
          <c:order val="1"/>
          <c:tx>
            <c:strRef>
              <c:f>'GUAINIA ENCUESTAS 2017'!$B$21:$D$21</c:f>
              <c:strCache>
                <c:ptCount val="3"/>
                <c:pt idx="0">
                  <c:v>La oportunidad de los asistentes inscritos para opinar durante la Mesa Pública  fue:</c:v>
                </c:pt>
                <c:pt idx="1">
                  <c:v>2</c:v>
                </c:pt>
                <c:pt idx="2">
                  <c:v>Desigual</c:v>
                </c:pt>
              </c:strCache>
            </c:strRef>
          </c:tx>
          <c:spPr>
            <a:solidFill>
              <a:schemeClr val="accent2"/>
            </a:solidFill>
            <a:ln>
              <a:noFill/>
            </a:ln>
            <a:effectLst/>
          </c:spPr>
          <c:invertIfNegative val="0"/>
          <c:val>
            <c:numRef>
              <c:f>'GUAINIA ENCUESTAS 2017'!$E$21:$F$21</c:f>
              <c:numCache>
                <c:formatCode>General</c:formatCode>
                <c:ptCount val="2"/>
              </c:numCache>
            </c:numRef>
          </c:val>
          <c:extLst>
            <c:ext xmlns:c16="http://schemas.microsoft.com/office/drawing/2014/chart" uri="{C3380CC4-5D6E-409C-BE32-E72D297353CC}">
              <c16:uniqueId val="{00000001-2602-41B6-91E0-B2B23855F2CE}"/>
            </c:ext>
          </c:extLst>
        </c:ser>
        <c:dLbls>
          <c:showLegendKey val="0"/>
          <c:showVal val="0"/>
          <c:showCatName val="0"/>
          <c:showSerName val="0"/>
          <c:showPercent val="0"/>
          <c:showBubbleSize val="0"/>
        </c:dLbls>
        <c:gapWidth val="219"/>
        <c:overlap val="-27"/>
        <c:axId val="700247360"/>
        <c:axId val="700247688"/>
      </c:barChart>
      <c:catAx>
        <c:axId val="7002473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0247688"/>
        <c:crosses val="autoZero"/>
        <c:auto val="1"/>
        <c:lblAlgn val="ctr"/>
        <c:lblOffset val="100"/>
        <c:noMultiLvlLbl val="0"/>
      </c:catAx>
      <c:valAx>
        <c:axId val="700247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0247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6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multiLvlStrRef>
              <c:f>'GUAINIA ENCUESTAS 2017'!$B$22:$D$24</c:f>
              <c:multiLvlStrCache>
                <c:ptCount val="3"/>
                <c:lvl>
                  <c:pt idx="0">
                    <c:v>Tenida en cuenta </c:v>
                  </c:pt>
                  <c:pt idx="1">
                    <c:v>No se tuvo en cuenta</c:v>
                  </c:pt>
                  <c:pt idx="2">
                    <c:v>Paso desapercibida </c:v>
                  </c:pt>
                </c:lvl>
                <c:lvl>
                  <c:pt idx="0">
                    <c:v>1</c:v>
                  </c:pt>
                  <c:pt idx="1">
                    <c:v>2</c:v>
                  </c:pt>
                  <c:pt idx="2">
                    <c:v>3</c:v>
                  </c:pt>
                </c:lvl>
                <c:lvl>
                  <c:pt idx="0">
                    <c:v>Considera que su participación,  en la Mesa Pública organizada por el Centro Zonal del ICBF  fue:</c:v>
                  </c:pt>
                </c:lvl>
              </c:multiLvlStrCache>
            </c:multiLvlStrRef>
          </c:cat>
          <c:val>
            <c:numRef>
              <c:f>'GUAINIA ENCUESTAS 2017'!$E$22:$E$24</c:f>
              <c:numCache>
                <c:formatCode>General</c:formatCode>
                <c:ptCount val="3"/>
              </c:numCache>
            </c:numRef>
          </c:val>
          <c:extLst>
            <c:ext xmlns:c16="http://schemas.microsoft.com/office/drawing/2014/chart" uri="{C3380CC4-5D6E-409C-BE32-E72D297353CC}">
              <c16:uniqueId val="{00000000-4967-45A8-AA8E-8E5DBAA485D4}"/>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'GUAINIA ENCUESTAS 2017'!$B$22:$D$24</c:f>
              <c:multiLvlStrCache>
                <c:ptCount val="3"/>
                <c:lvl>
                  <c:pt idx="0">
                    <c:v>Tenida en cuenta </c:v>
                  </c:pt>
                  <c:pt idx="1">
                    <c:v>No se tuvo en cuenta</c:v>
                  </c:pt>
                  <c:pt idx="2">
                    <c:v>Paso desapercibida </c:v>
                  </c:pt>
                </c:lvl>
                <c:lvl>
                  <c:pt idx="0">
                    <c:v>1</c:v>
                  </c:pt>
                  <c:pt idx="1">
                    <c:v>2</c:v>
                  </c:pt>
                  <c:pt idx="2">
                    <c:v>3</c:v>
                  </c:pt>
                </c:lvl>
                <c:lvl>
                  <c:pt idx="0">
                    <c:v>Considera que su participación,  en la Mesa Pública organizada por el Centro Zonal del ICBF  fue:</c:v>
                  </c:pt>
                </c:lvl>
              </c:multiLvlStrCache>
            </c:multiLvlStrRef>
          </c:cat>
          <c:val>
            <c:numRef>
              <c:f>'GUAINIA ENCUESTAS 2017'!$F$22:$F$24</c:f>
              <c:numCache>
                <c:formatCode>General</c:formatCode>
                <c:ptCount val="3"/>
                <c:pt idx="0">
                  <c:v>8</c:v>
                </c:pt>
                <c:pt idx="2">
                  <c:v>1</c:v>
                </c:pt>
              </c:numCache>
            </c:numRef>
          </c:val>
          <c:extLst>
            <c:ext xmlns:c16="http://schemas.microsoft.com/office/drawing/2014/chart" uri="{C3380CC4-5D6E-409C-BE32-E72D297353CC}">
              <c16:uniqueId val="{00000001-4967-45A8-AA8E-8E5DBAA485D4}"/>
            </c:ext>
          </c:extLst>
        </c:ser>
        <c:dLbls>
          <c:showLegendKey val="0"/>
          <c:showVal val="0"/>
          <c:showCatName val="0"/>
          <c:showSerName val="0"/>
          <c:showPercent val="0"/>
          <c:showBubbleSize val="0"/>
        </c:dLbls>
        <c:gapWidth val="219"/>
        <c:overlap val="-27"/>
        <c:axId val="406366296"/>
        <c:axId val="406366624"/>
      </c:barChart>
      <c:catAx>
        <c:axId val="406366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6366624"/>
        <c:crosses val="autoZero"/>
        <c:auto val="1"/>
        <c:lblAlgn val="ctr"/>
        <c:lblOffset val="100"/>
        <c:noMultiLvlLbl val="0"/>
      </c:catAx>
      <c:valAx>
        <c:axId val="4063666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6366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7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'GUAINIA ENCUESTAS 2017'!$D$25</c:f>
              <c:strCache>
                <c:ptCount val="1"/>
                <c:pt idx="0">
                  <c:v>Si</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'GUAINIA ENCUESTAS 2017'!$E$25:$F$25</c:f>
              <c:numCache>
                <c:formatCode>General</c:formatCode>
                <c:ptCount val="2"/>
                <c:pt idx="1">
                  <c:v>10</c:v>
                </c:pt>
              </c:numCache>
            </c:numRef>
          </c:val>
          <c:extLst>
            <c:ext xmlns:c16="http://schemas.microsoft.com/office/drawing/2014/chart" uri="{C3380CC4-5D6E-409C-BE32-E72D297353CC}">
              <c16:uniqueId val="{00000000-DA53-43E8-82A0-F2CE4E68DE56}"/>
            </c:ext>
          </c:extLst>
        </c:ser>
        <c:ser>
          <c:idx val="1"/>
          <c:order val="1"/>
          <c:tx>
            <c:strRef>
              <c:f>'GUAINIA ENCUESTAS 2017'!$D$26</c:f>
              <c:strCache>
                <c:ptCount val="1"/>
                <c:pt idx="0">
                  <c:v>No</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'GUAINIA ENCUESTAS 2017'!$E$26:$F$26</c:f>
              <c:numCache>
                <c:formatCode>General</c:formatCode>
                <c:ptCount val="2"/>
                <c:pt idx="1">
                  <c:v>0</c:v>
                </c:pt>
              </c:numCache>
            </c:numRef>
          </c:val>
          <c:extLst>
            <c:ext xmlns:c16="http://schemas.microsoft.com/office/drawing/2014/chart" uri="{C3380CC4-5D6E-409C-BE32-E72D297353CC}">
              <c16:uniqueId val="{00000001-DA53-43E8-82A0-F2CE4E68DE56}"/>
            </c:ext>
          </c:extLst>
        </c:ser>
        <c:dLbls>
          <c:showLegendKey val="0"/>
          <c:showVal val="0"/>
          <c:showCatName val="0"/>
          <c:showSerName val="0"/>
          <c:showPercent val="0"/>
          <c:showBubbleSize val="0"/>
        </c:dLbls>
        <c:gapWidth val="150"/>
        <c:shape val="box"/>
        <c:axId val="594097520"/>
        <c:axId val="594093256"/>
        <c:axId val="0"/>
      </c:bar3DChart>
      <c:catAx>
        <c:axId val="59409752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093256"/>
        <c:crosses val="autoZero"/>
        <c:auto val="1"/>
        <c:lblAlgn val="ctr"/>
        <c:lblOffset val="100"/>
        <c:noMultiLvlLbl val="0"/>
      </c:catAx>
      <c:valAx>
        <c:axId val="594093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097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8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'GUAINIA ENCUESTAS 2017'!$B$27:$D$27</c:f>
              <c:strCache>
                <c:ptCount val="3"/>
                <c:pt idx="0">
                  <c:v>Considera que en el desarrollo de la Mesa Pública se abrieron  espacios de dialogo que facilitaron reflexiones y discusiones en torno a los temas tratados?  </c:v>
                </c:pt>
                <c:pt idx="1">
                  <c:v>1</c:v>
                </c:pt>
                <c:pt idx="2">
                  <c:v>Si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'GUAINIA ENCUESTAS 2017'!$E$27:$F$27</c:f>
              <c:numCache>
                <c:formatCode>General</c:formatCode>
                <c:ptCount val="2"/>
                <c:pt idx="1">
                  <c:v>9</c:v>
                </c:pt>
              </c:numCache>
            </c:numRef>
          </c:val>
          <c:extLst>
            <c:ext xmlns:c16="http://schemas.microsoft.com/office/drawing/2014/chart" uri="{C3380CC4-5D6E-409C-BE32-E72D297353CC}">
              <c16:uniqueId val="{00000000-CC71-4C68-9F61-766FB4AE14DF}"/>
            </c:ext>
          </c:extLst>
        </c:ser>
        <c:ser>
          <c:idx val="1"/>
          <c:order val="1"/>
          <c:tx>
            <c:strRef>
              <c:f>'GUAINIA ENCUESTAS 2017'!$B$28:$D$28</c:f>
              <c:strCache>
                <c:ptCount val="3"/>
                <c:pt idx="0">
                  <c:v>Considera que en el desarrollo de la Mesa Pública se abrieron  espacios de dialogo que facilitaron reflexiones y discusiones en torno a los temas tratados?  </c:v>
                </c:pt>
                <c:pt idx="1">
                  <c:v>2</c:v>
                </c:pt>
                <c:pt idx="2">
                  <c:v>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'GUAINIA ENCUESTAS 2017'!$E$28:$F$28</c:f>
              <c:numCache>
                <c:formatCode>General</c:formatCode>
                <c:ptCount val="2"/>
                <c:pt idx="1">
                  <c:v>1</c:v>
                </c:pt>
              </c:numCache>
            </c:numRef>
          </c:val>
          <c:extLst>
            <c:ext xmlns:c16="http://schemas.microsoft.com/office/drawing/2014/chart" uri="{C3380CC4-5D6E-409C-BE32-E72D297353CC}">
              <c16:uniqueId val="{00000001-CC71-4C68-9F61-766FB4AE14DF}"/>
            </c:ext>
          </c:extLst>
        </c:ser>
        <c:dLbls>
          <c:showLegendKey val="0"/>
          <c:showVal val="0"/>
          <c:showCatName val="0"/>
          <c:showSerName val="0"/>
          <c:showPercent val="0"/>
          <c:showBubbleSize val="0"/>
        </c:dLbls>
        <c:gapWidth val="219"/>
        <c:overlap val="-27"/>
        <c:axId val="594173288"/>
        <c:axId val="594172960"/>
      </c:barChart>
      <c:catAx>
        <c:axId val="5941732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172960"/>
        <c:crosses val="autoZero"/>
        <c:auto val="1"/>
        <c:lblAlgn val="ctr"/>
        <c:lblOffset val="100"/>
        <c:noMultiLvlLbl val="0"/>
      </c:catAx>
      <c:valAx>
        <c:axId val="594172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173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9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'GUAINIA ENCUESTAS 2017'!$B$29:$D$29</c:f>
              <c:strCache>
                <c:ptCount val="3"/>
                <c:pt idx="0">
                  <c:v>La información  que brindó  el Centro Zonal, frente gestión, fue clara, suficiente, oportuna y fácil de entender?</c:v>
                </c:pt>
                <c:pt idx="1">
                  <c:v>1</c:v>
                </c:pt>
                <c:pt idx="2">
                  <c:v>Si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'GUAINIA ENCUESTAS 2017'!$E$29:$F$29</c:f>
              <c:numCache>
                <c:formatCode>General</c:formatCode>
                <c:ptCount val="2"/>
                <c:pt idx="1">
                  <c:v>10</c:v>
                </c:pt>
              </c:numCache>
            </c:numRef>
          </c:val>
          <c:extLst>
            <c:ext xmlns:c16="http://schemas.microsoft.com/office/drawing/2014/chart" uri="{C3380CC4-5D6E-409C-BE32-E72D297353CC}">
              <c16:uniqueId val="{00000000-0994-4B77-A4AE-CA5D61C98B0B}"/>
            </c:ext>
          </c:extLst>
        </c:ser>
        <c:ser>
          <c:idx val="1"/>
          <c:order val="1"/>
          <c:tx>
            <c:strRef>
              <c:f>'GUAINIA ENCUESTAS 2017'!$B$30:$D$30</c:f>
              <c:strCache>
                <c:ptCount val="3"/>
                <c:pt idx="0">
                  <c:v>La información  que brindó  el Centro Zonal, frente gestión, fue clara, suficiente, oportuna y fácil de entender?</c:v>
                </c:pt>
                <c:pt idx="1">
                  <c:v>2</c:v>
                </c:pt>
                <c:pt idx="2">
                  <c:v>No</c:v>
                </c:pt>
              </c:strCache>
            </c:strRef>
          </c:tx>
          <c:spPr>
            <a:solidFill>
              <a:schemeClr val="accent2"/>
            </a:solidFill>
            <a:ln>
              <a:noFill/>
            </a:ln>
            <a:effectLst/>
          </c:spPr>
          <c:invertIfNegative val="0"/>
          <c:val>
            <c:numRef>
              <c:f>'GUAINIA ENCUESTAS 2017'!$E$30:$F$30</c:f>
              <c:numCache>
                <c:formatCode>General</c:formatCode>
                <c:ptCount val="2"/>
              </c:numCache>
            </c:numRef>
          </c:val>
          <c:extLst>
            <c:ext xmlns:c16="http://schemas.microsoft.com/office/drawing/2014/chart" uri="{C3380CC4-5D6E-409C-BE32-E72D297353CC}">
              <c16:uniqueId val="{00000001-0994-4B77-A4AE-CA5D61C98B0B}"/>
            </c:ext>
          </c:extLst>
        </c:ser>
        <c:dLbls>
          <c:showLegendKey val="0"/>
          <c:showVal val="0"/>
          <c:showCatName val="0"/>
          <c:showSerName val="0"/>
          <c:showPercent val="0"/>
          <c:showBubbleSize val="0"/>
        </c:dLbls>
        <c:gapWidth val="219"/>
        <c:overlap val="-27"/>
        <c:axId val="594153936"/>
        <c:axId val="594158856"/>
      </c:barChart>
      <c:catAx>
        <c:axId val="5941539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158856"/>
        <c:crosses val="autoZero"/>
        <c:auto val="1"/>
        <c:lblAlgn val="ctr"/>
        <c:lblOffset val="100"/>
        <c:noMultiLvlLbl val="0"/>
      </c:catAx>
      <c:valAx>
        <c:axId val="594158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153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10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'GUAINIA ENCUESTAS 2017'!$B$31:$D$31</c:f>
              <c:strCache>
                <c:ptCount val="3"/>
                <c:pt idx="0">
                  <c:v>Se siente satisfecho con los compromisos  adquiridos en esta Mesa Pública, para mejorar y cualificar los servicios y programas brindados? </c:v>
                </c:pt>
                <c:pt idx="1">
                  <c:v>1</c:v>
                </c:pt>
                <c:pt idx="2">
                  <c:v>Si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'GUAINIA ENCUESTAS 2017'!$E$31:$F$31</c:f>
              <c:numCache>
                <c:formatCode>General</c:formatCode>
                <c:ptCount val="2"/>
                <c:pt idx="1">
                  <c:v>8</c:v>
                </c:pt>
              </c:numCache>
            </c:numRef>
          </c:val>
          <c:extLst>
            <c:ext xmlns:c16="http://schemas.microsoft.com/office/drawing/2014/chart" uri="{C3380CC4-5D6E-409C-BE32-E72D297353CC}">
              <c16:uniqueId val="{00000000-FDEC-4AAE-8544-2B1C38ABD4CC}"/>
            </c:ext>
          </c:extLst>
        </c:ser>
        <c:ser>
          <c:idx val="1"/>
          <c:order val="1"/>
          <c:tx>
            <c:strRef>
              <c:f>'GUAINIA ENCUESTAS 2017'!$B$32:$D$32</c:f>
              <c:strCache>
                <c:ptCount val="3"/>
                <c:pt idx="0">
                  <c:v>Se siente satisfecho con los compromisos  adquiridos en esta Mesa Pública, para mejorar y cualificar los servicios y programas brindados? </c:v>
                </c:pt>
                <c:pt idx="1">
                  <c:v>2</c:v>
                </c:pt>
                <c:pt idx="2">
                  <c:v>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'GUAINIA ENCUESTAS 2017'!$E$32:$F$32</c:f>
              <c:numCache>
                <c:formatCode>General</c:formatCode>
                <c:ptCount val="2"/>
                <c:pt idx="1">
                  <c:v>2</c:v>
                </c:pt>
              </c:numCache>
            </c:numRef>
          </c:val>
          <c:extLst>
            <c:ext xmlns:c16="http://schemas.microsoft.com/office/drawing/2014/chart" uri="{C3380CC4-5D6E-409C-BE32-E72D297353CC}">
              <c16:uniqueId val="{00000001-FDEC-4AAE-8544-2B1C38ABD4CC}"/>
            </c:ext>
          </c:extLst>
        </c:ser>
        <c:dLbls>
          <c:showLegendKey val="0"/>
          <c:showVal val="0"/>
          <c:showCatName val="0"/>
          <c:showSerName val="0"/>
          <c:showPercent val="0"/>
          <c:showBubbleSize val="0"/>
        </c:dLbls>
        <c:gapWidth val="219"/>
        <c:overlap val="-27"/>
        <c:axId val="594143768"/>
        <c:axId val="594149016"/>
      </c:barChart>
      <c:catAx>
        <c:axId val="5941437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149016"/>
        <c:crosses val="autoZero"/>
        <c:auto val="1"/>
        <c:lblAlgn val="ctr"/>
        <c:lblOffset val="100"/>
        <c:noMultiLvlLbl val="0"/>
      </c:catAx>
      <c:valAx>
        <c:axId val="594149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143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2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multiLvlStrRef>
              <c:f>'BOLIVAR ENCUESTAS 2017 '!$B$9:$D$11</c:f>
              <c:multiLvlStrCache>
                <c:ptCount val="3"/>
                <c:lvl>
                  <c:pt idx="0">
                    <c:v>Buena</c:v>
                  </c:pt>
                  <c:pt idx="1">
                    <c:v>Adecuada</c:v>
                  </c:pt>
                  <c:pt idx="2">
                    <c:v>Inadecuada</c:v>
                  </c:pt>
                </c:lvl>
                <c:lvl>
                  <c:pt idx="0">
                    <c:v>1</c:v>
                  </c:pt>
                  <c:pt idx="1">
                    <c:v>2</c:v>
                  </c:pt>
                  <c:pt idx="2">
                    <c:v>3</c:v>
                  </c:pt>
                </c:lvl>
                <c:lvl>
                  <c:pt idx="0">
                    <c:v> La difusión de la Mesas Pública fue:</c:v>
                  </c:pt>
                </c:lvl>
              </c:multiLvlStrCache>
            </c:multiLvlStrRef>
          </c:cat>
          <c:val>
            <c:numRef>
              <c:f>'BOLIVAR ENCUESTAS 2017 '!$E$9:$E$11</c:f>
              <c:numCache>
                <c:formatCode>General</c:formatCode>
                <c:ptCount val="3"/>
              </c:numCache>
            </c:numRef>
          </c:val>
          <c:extLst>
            <c:ext xmlns:c16="http://schemas.microsoft.com/office/drawing/2014/chart" uri="{C3380CC4-5D6E-409C-BE32-E72D297353CC}">
              <c16:uniqueId val="{00000000-571E-42D1-92BE-3D18D8F8906D}"/>
            </c:ext>
          </c:extLst>
        </c:ser>
        <c:ser>
          <c:idx val="1"/>
          <c:order val="1"/>
          <c:spPr>
            <a:solidFill>
              <a:schemeClr val="accent2"/>
            </a:solidFill>
            <a:ln>
              <a:noFill/>
            </a:ln>
            <a:effectLst/>
          </c:spPr>
          <c:invertIfNegative val="0"/>
          <c:cat>
            <c:multiLvlStrRef>
              <c:f>'BOLIVAR ENCUESTAS 2017 '!$B$9:$D$11</c:f>
              <c:multiLvlStrCache>
                <c:ptCount val="3"/>
                <c:lvl>
                  <c:pt idx="0">
                    <c:v>Buena</c:v>
                  </c:pt>
                  <c:pt idx="1">
                    <c:v>Adecuada</c:v>
                  </c:pt>
                  <c:pt idx="2">
                    <c:v>Inadecuada</c:v>
                  </c:pt>
                </c:lvl>
                <c:lvl>
                  <c:pt idx="0">
                    <c:v>1</c:v>
                  </c:pt>
                  <c:pt idx="1">
                    <c:v>2</c:v>
                  </c:pt>
                  <c:pt idx="2">
                    <c:v>3</c:v>
                  </c:pt>
                </c:lvl>
                <c:lvl>
                  <c:pt idx="0">
                    <c:v> La difusión de la Mesas Pública fue:</c:v>
                  </c:pt>
                </c:lvl>
              </c:multiLvlStrCache>
            </c:multiLvlStrRef>
          </c:cat>
          <c:val>
            <c:numRef>
              <c:f>'BOLIVAR ENCUESTAS 2017 '!$F$9:$F$11</c:f>
              <c:numCache>
                <c:formatCode>General</c:formatCode>
                <c:ptCount val="3"/>
                <c:pt idx="0">
                  <c:v>31</c:v>
                </c:pt>
                <c:pt idx="1">
                  <c:v>2</c:v>
                </c:pt>
              </c:numCache>
            </c:numRef>
          </c:val>
          <c:extLst>
            <c:ext xmlns:c16="http://schemas.microsoft.com/office/drawing/2014/chart" uri="{C3380CC4-5D6E-409C-BE32-E72D297353CC}">
              <c16:uniqueId val="{00000001-571E-42D1-92BE-3D18D8F8906D}"/>
            </c:ext>
          </c:extLst>
        </c:ser>
        <c:dLbls>
          <c:showLegendKey val="0"/>
          <c:showVal val="0"/>
          <c:showCatName val="0"/>
          <c:showSerName val="0"/>
          <c:showPercent val="0"/>
          <c:showBubbleSize val="0"/>
        </c:dLbls>
        <c:gapWidth val="219"/>
        <c:overlap val="-27"/>
        <c:axId val="700253264"/>
        <c:axId val="700249656"/>
      </c:barChart>
      <c:catAx>
        <c:axId val="70025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0249656"/>
        <c:crosses val="autoZero"/>
        <c:auto val="1"/>
        <c:lblAlgn val="ctr"/>
        <c:lblOffset val="100"/>
        <c:noMultiLvlLbl val="0"/>
      </c:catAx>
      <c:valAx>
        <c:axId val="700249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0253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3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'BOLIVAR ENCUESTAS 2017 '!$C$12:$D$12</c:f>
              <c:strCache>
                <c:ptCount val="2"/>
                <c:pt idx="0">
                  <c:v>1</c:v>
                </c:pt>
                <c:pt idx="1">
                  <c:v>Por aviso público</c:v>
                </c:pt>
              </c:strCache>
            </c:strRef>
          </c:tx>
          <c:spPr>
            <a:solidFill>
              <a:schemeClr val="accent1"/>
            </a:solidFill>
            <a:ln>
              <a:noFill/>
            </a:ln>
            <a:effectLst/>
          </c:spPr>
          <c:invertIfNegative val="0"/>
          <c:val>
            <c:numRef>
              <c:f>'BOLIVAR ENCUESTAS 2017 '!$E$12:$F$12</c:f>
              <c:numCache>
                <c:formatCode>General</c:formatCode>
                <c:ptCount val="2"/>
                <c:pt idx="1">
                  <c:v>0</c:v>
                </c:pt>
              </c:numCache>
            </c:numRef>
          </c:val>
          <c:extLst>
            <c:ext xmlns:c16="http://schemas.microsoft.com/office/drawing/2014/chart" uri="{C3380CC4-5D6E-409C-BE32-E72D297353CC}">
              <c16:uniqueId val="{00000000-9E95-4985-A1E9-4413E091BB4A}"/>
            </c:ext>
          </c:extLst>
        </c:ser>
        <c:ser>
          <c:idx val="1"/>
          <c:order val="1"/>
          <c:tx>
            <c:strRef>
              <c:f>'BOLIVAR ENCUESTAS 2017 '!$C$13:$D$13</c:f>
              <c:strCache>
                <c:ptCount val="2"/>
                <c:pt idx="0">
                  <c:v>2</c:v>
                </c:pt>
                <c:pt idx="1">
                  <c:v>Prensa, TV Radio </c:v>
                </c:pt>
              </c:strCache>
            </c:strRef>
          </c:tx>
          <c:spPr>
            <a:solidFill>
              <a:schemeClr val="accent2"/>
            </a:solidFill>
            <a:ln>
              <a:noFill/>
            </a:ln>
            <a:effectLst/>
          </c:spPr>
          <c:invertIfNegative val="0"/>
          <c:val>
            <c:numRef>
              <c:f>'BOLIVAR ENCUESTAS 2017 '!$E$13:$F$13</c:f>
              <c:numCache>
                <c:formatCode>General</c:formatCode>
                <c:ptCount val="2"/>
              </c:numCache>
            </c:numRef>
          </c:val>
          <c:extLst>
            <c:ext xmlns:c16="http://schemas.microsoft.com/office/drawing/2014/chart" uri="{C3380CC4-5D6E-409C-BE32-E72D297353CC}">
              <c16:uniqueId val="{00000001-9E95-4985-A1E9-4413E091BB4A}"/>
            </c:ext>
          </c:extLst>
        </c:ser>
        <c:ser>
          <c:idx val="2"/>
          <c:order val="2"/>
          <c:tx>
            <c:strRef>
              <c:f>'BOLIVAR ENCUESTAS 2017 '!$C$14:$D$14</c:f>
              <c:strCache>
                <c:ptCount val="2"/>
                <c:pt idx="0">
                  <c:v>3</c:v>
                </c:pt>
                <c:pt idx="1">
                  <c:v>Comunidad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'BOLIVAR ENCUESTAS 2017 '!$E$14:$F$14</c:f>
              <c:numCache>
                <c:formatCode>General</c:formatCode>
                <c:ptCount val="2"/>
                <c:pt idx="1">
                  <c:v>1</c:v>
                </c:pt>
              </c:numCache>
            </c:numRef>
          </c:val>
          <c:extLst>
            <c:ext xmlns:c16="http://schemas.microsoft.com/office/drawing/2014/chart" uri="{C3380CC4-5D6E-409C-BE32-E72D297353CC}">
              <c16:uniqueId val="{00000002-9E95-4985-A1E9-4413E091BB4A}"/>
            </c:ext>
          </c:extLst>
        </c:ser>
        <c:ser>
          <c:idx val="3"/>
          <c:order val="3"/>
          <c:tx>
            <c:strRef>
              <c:f>'BOLIVAR ENCUESTAS 2017 '!$C$15:$D$15</c:f>
              <c:strCache>
                <c:ptCount val="2"/>
                <c:pt idx="0">
                  <c:v>4</c:v>
                </c:pt>
                <c:pt idx="1">
                  <c:v>Boletín</c:v>
                </c:pt>
              </c:strCache>
            </c:strRef>
          </c:tx>
          <c:spPr>
            <a:solidFill>
              <a:schemeClr val="accent4"/>
            </a:solidFill>
            <a:ln>
              <a:noFill/>
            </a:ln>
            <a:effectLst/>
          </c:spPr>
          <c:invertIfNegative val="0"/>
          <c:val>
            <c:numRef>
              <c:f>'BOLIVAR ENCUESTAS 2017 '!$E$15:$F$15</c:f>
              <c:numCache>
                <c:formatCode>General</c:formatCode>
                <c:ptCount val="2"/>
                <c:pt idx="1">
                  <c:v>0</c:v>
                </c:pt>
              </c:numCache>
            </c:numRef>
          </c:val>
          <c:extLst>
            <c:ext xmlns:c16="http://schemas.microsoft.com/office/drawing/2014/chart" uri="{C3380CC4-5D6E-409C-BE32-E72D297353CC}">
              <c16:uniqueId val="{00000003-9E95-4985-A1E9-4413E091BB4A}"/>
            </c:ext>
          </c:extLst>
        </c:ser>
        <c:ser>
          <c:idx val="4"/>
          <c:order val="4"/>
          <c:tx>
            <c:strRef>
              <c:f>'BOLIVAR ENCUESTAS 2017 '!$C$16:$D$16</c:f>
              <c:strCache>
                <c:ptCount val="2"/>
                <c:pt idx="0">
                  <c:v>5</c:v>
                </c:pt>
                <c:pt idx="1">
                  <c:v>Página Web</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'BOLIVAR ENCUESTAS 2017 '!$E$16:$F$16</c:f>
              <c:numCache>
                <c:formatCode>General</c:formatCode>
                <c:ptCount val="2"/>
                <c:pt idx="1">
                  <c:v>2</c:v>
                </c:pt>
              </c:numCache>
            </c:numRef>
          </c:val>
          <c:extLst>
            <c:ext xmlns:c16="http://schemas.microsoft.com/office/drawing/2014/chart" uri="{C3380CC4-5D6E-409C-BE32-E72D297353CC}">
              <c16:uniqueId val="{00000004-9E95-4985-A1E9-4413E091BB4A}"/>
            </c:ext>
          </c:extLst>
        </c:ser>
        <c:ser>
          <c:idx val="5"/>
          <c:order val="5"/>
          <c:tx>
            <c:strRef>
              <c:f>'BOLIVAR ENCUESTAS 2017 '!$C$17:$D$17</c:f>
              <c:strCache>
                <c:ptCount val="2"/>
                <c:pt idx="0">
                  <c:v>6</c:v>
                </c:pt>
                <c:pt idx="1">
                  <c:v>Invitación  directa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'BOLIVAR ENCUESTAS 2017 '!$E$17:$F$17</c:f>
              <c:numCache>
                <c:formatCode>General</c:formatCode>
                <c:ptCount val="2"/>
                <c:pt idx="1">
                  <c:v>30</c:v>
                </c:pt>
              </c:numCache>
            </c:numRef>
          </c:val>
          <c:extLst>
            <c:ext xmlns:c16="http://schemas.microsoft.com/office/drawing/2014/chart" uri="{C3380CC4-5D6E-409C-BE32-E72D297353CC}">
              <c16:uniqueId val="{00000005-9E95-4985-A1E9-4413E091BB4A}"/>
            </c:ext>
          </c:extLst>
        </c:ser>
        <c:dLbls>
          <c:showLegendKey val="0"/>
          <c:showVal val="0"/>
          <c:showCatName val="0"/>
          <c:showSerName val="0"/>
          <c:showPercent val="0"/>
          <c:showBubbleSize val="0"/>
        </c:dLbls>
        <c:gapWidth val="219"/>
        <c:overlap val="-27"/>
        <c:axId val="586876192"/>
        <c:axId val="586877176"/>
      </c:barChart>
      <c:catAx>
        <c:axId val="586876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86877176"/>
        <c:crosses val="autoZero"/>
        <c:auto val="1"/>
        <c:lblAlgn val="ctr"/>
        <c:lblOffset val="100"/>
        <c:noMultiLvlLbl val="0"/>
      </c:catAx>
      <c:valAx>
        <c:axId val="586877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8687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4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'BOLIVAR ENCUESTAS 2017 '!$D$18</c:f>
              <c:strCache>
                <c:ptCount val="1"/>
                <c:pt idx="0">
                  <c:v>Clara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'BOLIVAR ENCUESTAS 2017 '!$E$18:$F$18</c:f>
              <c:numCache>
                <c:formatCode>General</c:formatCode>
                <c:ptCount val="2"/>
                <c:pt idx="1">
                  <c:v>32</c:v>
                </c:pt>
              </c:numCache>
            </c:numRef>
          </c:val>
          <c:extLst>
            <c:ext xmlns:c16="http://schemas.microsoft.com/office/drawing/2014/chart" uri="{C3380CC4-5D6E-409C-BE32-E72D297353CC}">
              <c16:uniqueId val="{00000000-F8D2-4A31-933D-74D4033F2109}"/>
            </c:ext>
          </c:extLst>
        </c:ser>
        <c:ser>
          <c:idx val="1"/>
          <c:order val="1"/>
          <c:tx>
            <c:strRef>
              <c:f>'BOLIVAR ENCUESTAS 2017 '!$D$19</c:f>
              <c:strCache>
                <c:ptCount val="1"/>
                <c:pt idx="0">
                  <c:v>Confusa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'BOLIVAR ENCUESTAS 2017 '!$E$19:$F$19</c:f>
              <c:numCache>
                <c:formatCode>General</c:formatCode>
                <c:ptCount val="2"/>
                <c:pt idx="1">
                  <c:v>1</c:v>
                </c:pt>
              </c:numCache>
            </c:numRef>
          </c:val>
          <c:extLst>
            <c:ext xmlns:c16="http://schemas.microsoft.com/office/drawing/2014/chart" uri="{C3380CC4-5D6E-409C-BE32-E72D297353CC}">
              <c16:uniqueId val="{00000001-F8D2-4A31-933D-74D4033F2109}"/>
            </c:ext>
          </c:extLst>
        </c:ser>
        <c:dLbls>
          <c:showLegendKey val="0"/>
          <c:showVal val="0"/>
          <c:showCatName val="0"/>
          <c:showSerName val="0"/>
          <c:showPercent val="0"/>
          <c:showBubbleSize val="0"/>
        </c:dLbls>
        <c:gapWidth val="219"/>
        <c:overlap val="-27"/>
        <c:axId val="700301808"/>
        <c:axId val="700311976"/>
      </c:barChart>
      <c:catAx>
        <c:axId val="7003018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0311976"/>
        <c:crosses val="autoZero"/>
        <c:auto val="1"/>
        <c:lblAlgn val="ctr"/>
        <c:lblOffset val="100"/>
        <c:noMultiLvlLbl val="0"/>
      </c:catAx>
      <c:valAx>
        <c:axId val="700311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0301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5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'BOLIVAR ENCUESTAS 2017 '!$B$20:$D$20</c:f>
              <c:strCache>
                <c:ptCount val="3"/>
                <c:pt idx="0">
                  <c:v>La oportunidad de los asistentes inscritos para opinar durante la Mesa Pública  fue:</c:v>
                </c:pt>
                <c:pt idx="1">
                  <c:v>1</c:v>
                </c:pt>
                <c:pt idx="2">
                  <c:v>Igual </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'BOLIVAR ENCUESTAS 2017 '!$E$20:$F$20</c:f>
              <c:numCache>
                <c:formatCode>General</c:formatCode>
                <c:ptCount val="2"/>
                <c:pt idx="1">
                  <c:v>29</c:v>
                </c:pt>
              </c:numCache>
            </c:numRef>
          </c:val>
          <c:extLst>
            <c:ext xmlns:c16="http://schemas.microsoft.com/office/drawing/2014/chart" uri="{C3380CC4-5D6E-409C-BE32-E72D297353CC}">
              <c16:uniqueId val="{00000000-ADCA-4C6E-8BF7-7A64CE5E3F79}"/>
            </c:ext>
          </c:extLst>
        </c:ser>
        <c:ser>
          <c:idx val="1"/>
          <c:order val="1"/>
          <c:tx>
            <c:strRef>
              <c:f>'BOLIVAR ENCUESTAS 2017 '!$B$21:$D$21</c:f>
              <c:strCache>
                <c:ptCount val="3"/>
                <c:pt idx="0">
                  <c:v>La oportunidad de los asistentes inscritos para opinar durante la Mesa Pública  fue:</c:v>
                </c:pt>
                <c:pt idx="1">
                  <c:v>2</c:v>
                </c:pt>
                <c:pt idx="2">
                  <c:v>Desigual</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'BOLIVAR ENCUESTAS 2017 '!$E$21:$F$21</c:f>
              <c:numCache>
                <c:formatCode>General</c:formatCode>
                <c:ptCount val="2"/>
                <c:pt idx="1">
                  <c:v>4</c:v>
                </c:pt>
              </c:numCache>
            </c:numRef>
          </c:val>
          <c:extLst>
            <c:ext xmlns:c16="http://schemas.microsoft.com/office/drawing/2014/chart" uri="{C3380CC4-5D6E-409C-BE32-E72D297353CC}">
              <c16:uniqueId val="{00000001-ADCA-4C6E-8BF7-7A64CE5E3F79}"/>
            </c:ext>
          </c:extLst>
        </c:ser>
        <c:dLbls>
          <c:showLegendKey val="0"/>
          <c:showVal val="0"/>
          <c:showCatName val="0"/>
          <c:showSerName val="0"/>
          <c:showPercent val="0"/>
          <c:showBubbleSize val="0"/>
        </c:dLbls>
        <c:gapWidth val="150"/>
        <c:shape val="box"/>
        <c:axId val="697266960"/>
        <c:axId val="697264992"/>
        <c:axId val="0"/>
      </c:bar3DChart>
      <c:catAx>
        <c:axId val="69726696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7264992"/>
        <c:crosses val="autoZero"/>
        <c:auto val="1"/>
        <c:lblAlgn val="ctr"/>
        <c:lblOffset val="100"/>
        <c:noMultiLvlLbl val="0"/>
      </c:catAx>
      <c:valAx>
        <c:axId val="697264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7266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6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multiLvlStrRef>
              <c:f>'BOLIVAR ENCUESTAS 2017 '!$B$22:$D$24</c:f>
              <c:multiLvlStrCache>
                <c:ptCount val="3"/>
                <c:lvl>
                  <c:pt idx="0">
                    <c:v>Tenida en cuenta</c:v>
                  </c:pt>
                  <c:pt idx="1">
                    <c:v>No se tuvo en  cuenta </c:v>
                  </c:pt>
                  <c:pt idx="2">
                    <c:v>Paso desapercibida </c:v>
                  </c:pt>
                </c:lvl>
                <c:lvl>
                  <c:pt idx="0">
                    <c:v>1</c:v>
                  </c:pt>
                  <c:pt idx="1">
                    <c:v>2</c:v>
                  </c:pt>
                  <c:pt idx="2">
                    <c:v>3</c:v>
                  </c:pt>
                </c:lvl>
                <c:lvl>
                  <c:pt idx="0">
                    <c:v>Considera que su participación,  en la Mesa Pública organizada por el Centro Zonal del ICBF  fue:</c:v>
                  </c:pt>
                </c:lvl>
              </c:multiLvlStrCache>
            </c:multiLvlStrRef>
          </c:cat>
          <c:val>
            <c:numRef>
              <c:f>'BOLIVAR ENCUESTAS 2017 '!$E$22:$E$24</c:f>
              <c:numCache>
                <c:formatCode>General</c:formatCode>
                <c:ptCount val="3"/>
              </c:numCache>
            </c:numRef>
          </c:val>
          <c:extLst>
            <c:ext xmlns:c16="http://schemas.microsoft.com/office/drawing/2014/chart" uri="{C3380CC4-5D6E-409C-BE32-E72D297353CC}">
              <c16:uniqueId val="{00000000-3D3A-4D85-919A-42A93F2D6058}"/>
            </c:ext>
          </c:extLst>
        </c:ser>
        <c:ser>
          <c:idx val="1"/>
          <c:order val="1"/>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'BOLIVAR ENCUESTAS 2017 '!$B$22:$D$24</c:f>
              <c:multiLvlStrCache>
                <c:ptCount val="3"/>
                <c:lvl>
                  <c:pt idx="0">
                    <c:v>Tenida en cuenta</c:v>
                  </c:pt>
                  <c:pt idx="1">
                    <c:v>No se tuvo en  cuenta </c:v>
                  </c:pt>
                  <c:pt idx="2">
                    <c:v>Paso desapercibida </c:v>
                  </c:pt>
                </c:lvl>
                <c:lvl>
                  <c:pt idx="0">
                    <c:v>1</c:v>
                  </c:pt>
                  <c:pt idx="1">
                    <c:v>2</c:v>
                  </c:pt>
                  <c:pt idx="2">
                    <c:v>3</c:v>
                  </c:pt>
                </c:lvl>
                <c:lvl>
                  <c:pt idx="0">
                    <c:v>Considera que su participación,  en la Mesa Pública organizada por el Centro Zonal del ICBF  fue:</c:v>
                  </c:pt>
                </c:lvl>
              </c:multiLvlStrCache>
            </c:multiLvlStrRef>
          </c:cat>
          <c:val>
            <c:numRef>
              <c:f>'BOLIVAR ENCUESTAS 2017 '!$F$22:$F$24</c:f>
              <c:numCache>
                <c:formatCode>General</c:formatCode>
                <c:ptCount val="3"/>
                <c:pt idx="0">
                  <c:v>33</c:v>
                </c:pt>
              </c:numCache>
            </c:numRef>
          </c:val>
          <c:extLst>
            <c:ext xmlns:c16="http://schemas.microsoft.com/office/drawing/2014/chart" uri="{C3380CC4-5D6E-409C-BE32-E72D297353CC}">
              <c16:uniqueId val="{00000001-3D3A-4D85-919A-42A93F2D6058}"/>
            </c:ext>
          </c:extLst>
        </c:ser>
        <c:dLbls>
          <c:showLegendKey val="0"/>
          <c:showVal val="0"/>
          <c:showCatName val="0"/>
          <c:showSerName val="0"/>
          <c:showPercent val="0"/>
          <c:showBubbleSize val="0"/>
        </c:dLbls>
        <c:gapWidth val="150"/>
        <c:shape val="box"/>
        <c:axId val="697247608"/>
        <c:axId val="697249904"/>
        <c:axId val="0"/>
      </c:bar3DChart>
      <c:catAx>
        <c:axId val="6972476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7249904"/>
        <c:crosses val="autoZero"/>
        <c:auto val="1"/>
        <c:lblAlgn val="ctr"/>
        <c:lblOffset val="100"/>
        <c:noMultiLvlLbl val="0"/>
      </c:catAx>
      <c:valAx>
        <c:axId val="697249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7247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7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'BOLIVAR ENCUESTAS 2017 '!$B$25:$D$25</c:f>
              <c:strCache>
                <c:ptCount val="3"/>
                <c:pt idx="0">
                  <c:v>Cree que  la  Mesa Pública  le dio más claridad sobre la gestión del programa o servicio presentado.</c:v>
                </c:pt>
                <c:pt idx="1">
                  <c:v>1</c:v>
                </c:pt>
                <c:pt idx="2">
                  <c:v>Si</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'BOLIVAR ENCUESTAS 2017 '!$E$25:$F$25</c:f>
              <c:numCache>
                <c:formatCode>General</c:formatCode>
                <c:ptCount val="2"/>
                <c:pt idx="1">
                  <c:v>33</c:v>
                </c:pt>
              </c:numCache>
            </c:numRef>
          </c:val>
          <c:extLst>
            <c:ext xmlns:c16="http://schemas.microsoft.com/office/drawing/2014/chart" uri="{C3380CC4-5D6E-409C-BE32-E72D297353CC}">
              <c16:uniqueId val="{00000000-6D71-4623-B3B0-066616CDC722}"/>
            </c:ext>
          </c:extLst>
        </c:ser>
        <c:ser>
          <c:idx val="1"/>
          <c:order val="1"/>
          <c:tx>
            <c:strRef>
              <c:f>'BOLIVAR ENCUESTAS 2017 '!$B$26:$D$26</c:f>
              <c:strCache>
                <c:ptCount val="3"/>
                <c:pt idx="0">
                  <c:v>Cree que  la  Mesa Pública  le dio más claridad sobre la gestión del programa o servicio presentado.</c:v>
                </c:pt>
                <c:pt idx="1">
                  <c:v>2</c:v>
                </c:pt>
                <c:pt idx="2">
                  <c:v>No</c:v>
                </c:pt>
              </c:strCache>
            </c:strRef>
          </c:tx>
          <c:spPr>
            <a:solidFill>
              <a:schemeClr val="accent2"/>
            </a:solidFill>
            <a:ln>
              <a:noFill/>
            </a:ln>
            <a:effectLst/>
            <a:sp3d/>
          </c:spPr>
          <c:invertIfNegative val="0"/>
          <c:val>
            <c:numRef>
              <c:f>'BOLIVAR ENCUESTAS 2017 '!$E$26:$F$26</c:f>
              <c:numCache>
                <c:formatCode>General</c:formatCode>
                <c:ptCount val="2"/>
              </c:numCache>
            </c:numRef>
          </c:val>
          <c:extLst>
            <c:ext xmlns:c16="http://schemas.microsoft.com/office/drawing/2014/chart" uri="{C3380CC4-5D6E-409C-BE32-E72D297353CC}">
              <c16:uniqueId val="{00000001-6D71-4623-B3B0-066616CDC722}"/>
            </c:ext>
          </c:extLst>
        </c:ser>
        <c:dLbls>
          <c:showLegendKey val="0"/>
          <c:showVal val="0"/>
          <c:showCatName val="0"/>
          <c:showSerName val="0"/>
          <c:showPercent val="0"/>
          <c:showBubbleSize val="0"/>
        </c:dLbls>
        <c:gapWidth val="150"/>
        <c:shape val="box"/>
        <c:axId val="586947696"/>
        <c:axId val="586952944"/>
        <c:axId val="0"/>
      </c:bar3DChart>
      <c:catAx>
        <c:axId val="586947696"/>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86952944"/>
        <c:crosses val="autoZero"/>
        <c:auto val="1"/>
        <c:lblAlgn val="ctr"/>
        <c:lblOffset val="100"/>
        <c:noMultiLvlLbl val="0"/>
      </c:catAx>
      <c:valAx>
        <c:axId val="586952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86947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8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'BOLIVAR ENCUESTAS 2017 '!$B$27:$D$27</c:f>
              <c:strCache>
                <c:ptCount val="3"/>
                <c:pt idx="0">
                  <c:v>Considera que en el desarrollo de la Mesa Pública se abrieron  espacios de dialogo que facilitaron reflexiones y discusiones en torno a los temas tratados?  </c:v>
                </c:pt>
                <c:pt idx="1">
                  <c:v>1</c:v>
                </c:pt>
                <c:pt idx="2">
                  <c:v>Si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'BOLIVAR ENCUESTAS 2017 '!$E$27:$F$27</c:f>
              <c:numCache>
                <c:formatCode>General</c:formatCode>
                <c:ptCount val="2"/>
                <c:pt idx="1">
                  <c:v>33</c:v>
                </c:pt>
              </c:numCache>
            </c:numRef>
          </c:val>
          <c:extLst>
            <c:ext xmlns:c16="http://schemas.microsoft.com/office/drawing/2014/chart" uri="{C3380CC4-5D6E-409C-BE32-E72D297353CC}">
              <c16:uniqueId val="{00000000-7C0A-4D25-9C15-5A80F460A382}"/>
            </c:ext>
          </c:extLst>
        </c:ser>
        <c:ser>
          <c:idx val="1"/>
          <c:order val="1"/>
          <c:tx>
            <c:strRef>
              <c:f>'BOLIVAR ENCUESTAS 2017 '!$B$28:$D$28</c:f>
              <c:strCache>
                <c:ptCount val="3"/>
                <c:pt idx="0">
                  <c:v>Considera que en el desarrollo de la Mesa Pública se abrieron  espacios de dialogo que facilitaron reflexiones y discusiones en torno a los temas tratados?  </c:v>
                </c:pt>
                <c:pt idx="1">
                  <c:v>2</c:v>
                </c:pt>
                <c:pt idx="2">
                  <c:v>No</c:v>
                </c:pt>
              </c:strCache>
            </c:strRef>
          </c:tx>
          <c:spPr>
            <a:solidFill>
              <a:schemeClr val="accent2"/>
            </a:solidFill>
            <a:ln>
              <a:noFill/>
            </a:ln>
            <a:effectLst/>
          </c:spPr>
          <c:invertIfNegative val="0"/>
          <c:val>
            <c:numRef>
              <c:f>'BOLIVAR ENCUESTAS 2017 '!$E$28:$F$28</c:f>
              <c:numCache>
                <c:formatCode>General</c:formatCode>
                <c:ptCount val="2"/>
              </c:numCache>
            </c:numRef>
          </c:val>
          <c:extLst>
            <c:ext xmlns:c16="http://schemas.microsoft.com/office/drawing/2014/chart" uri="{C3380CC4-5D6E-409C-BE32-E72D297353CC}">
              <c16:uniqueId val="{00000001-7C0A-4D25-9C15-5A80F460A382}"/>
            </c:ext>
          </c:extLst>
        </c:ser>
        <c:dLbls>
          <c:showLegendKey val="0"/>
          <c:showVal val="0"/>
          <c:showCatName val="0"/>
          <c:showSerName val="0"/>
          <c:showPercent val="0"/>
          <c:showBubbleSize val="0"/>
        </c:dLbls>
        <c:gapWidth val="219"/>
        <c:overlap val="-27"/>
        <c:axId val="697252200"/>
        <c:axId val="697252856"/>
      </c:barChart>
      <c:catAx>
        <c:axId val="6972522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7252856"/>
        <c:crosses val="autoZero"/>
        <c:auto val="1"/>
        <c:lblAlgn val="ctr"/>
        <c:lblOffset val="100"/>
        <c:noMultiLvlLbl val="0"/>
      </c:catAx>
      <c:valAx>
        <c:axId val="69725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7252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'BOLIVAR ENCUESTAS 2017 '!$B$29:$D$29</c:f>
              <c:strCache>
                <c:ptCount val="3"/>
                <c:pt idx="0">
                  <c:v>La información  que brindó  el Centro Zonal, frente gestión, fue clara, suficiente, oportuna y fácil de entender?</c:v>
                </c:pt>
                <c:pt idx="1">
                  <c:v>1</c:v>
                </c:pt>
                <c:pt idx="2">
                  <c:v>Si</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'BOLIVAR ENCUESTAS 2017 '!$E$29:$F$29</c:f>
              <c:numCache>
                <c:formatCode>General</c:formatCode>
                <c:ptCount val="2"/>
                <c:pt idx="1">
                  <c:v>32</c:v>
                </c:pt>
              </c:numCache>
            </c:numRef>
          </c:val>
          <c:extLst>
            <c:ext xmlns:c16="http://schemas.microsoft.com/office/drawing/2014/chart" uri="{C3380CC4-5D6E-409C-BE32-E72D297353CC}">
              <c16:uniqueId val="{00000000-CC6C-4810-80E5-4062B9A14E57}"/>
            </c:ext>
          </c:extLst>
        </c:ser>
        <c:ser>
          <c:idx val="1"/>
          <c:order val="1"/>
          <c:tx>
            <c:strRef>
              <c:f>'BOLIVAR ENCUESTAS 2017 '!$B$30:$D$30</c:f>
              <c:strCache>
                <c:ptCount val="3"/>
                <c:pt idx="0">
                  <c:v>La información  que brindó  el Centro Zonal, frente gestión, fue clara, suficiente, oportuna y fácil de entender?</c:v>
                </c:pt>
                <c:pt idx="1">
                  <c:v>2</c:v>
                </c:pt>
                <c:pt idx="2">
                  <c:v>No</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'BOLIVAR ENCUESTAS 2017 '!$E$30:$F$30</c:f>
              <c:numCache>
                <c:formatCode>General</c:formatCode>
                <c:ptCount val="2"/>
                <c:pt idx="1">
                  <c:v>1</c:v>
                </c:pt>
              </c:numCache>
            </c:numRef>
          </c:val>
          <c:extLst>
            <c:ext xmlns:c16="http://schemas.microsoft.com/office/drawing/2014/chart" uri="{C3380CC4-5D6E-409C-BE32-E72D297353CC}">
              <c16:uniqueId val="{00000001-CC6C-4810-80E5-4062B9A14E57}"/>
            </c:ext>
          </c:extLst>
        </c:ser>
        <c:dLbls>
          <c:showLegendKey val="0"/>
          <c:showVal val="0"/>
          <c:showCatName val="0"/>
          <c:showSerName val="0"/>
          <c:showPercent val="0"/>
          <c:showBubbleSize val="0"/>
        </c:dLbls>
        <c:gapWidth val="150"/>
        <c:shape val="box"/>
        <c:axId val="642791984"/>
        <c:axId val="642788048"/>
        <c:axId val="0"/>
      </c:bar3DChart>
      <c:catAx>
        <c:axId val="642791984"/>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2788048"/>
        <c:crosses val="autoZero"/>
        <c:auto val="1"/>
        <c:lblAlgn val="ctr"/>
        <c:lblOffset val="100"/>
        <c:noMultiLvlLbl val="0"/>
      </c:catAx>
      <c:valAx>
        <c:axId val="642788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2791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10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'BOLIVAR ENCUESTAS 2017 '!$B$31:$D$31</c:f>
              <c:strCache>
                <c:ptCount val="3"/>
                <c:pt idx="0">
                  <c:v>Se siente satisfecho con los compromisos  adquiridos en esta Mesa Pública, para mejorar y cualificar los servicios y programas brindados? </c:v>
                </c:pt>
                <c:pt idx="1">
                  <c:v>1</c:v>
                </c:pt>
                <c:pt idx="2">
                  <c:v>Si</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'BOLIVAR ENCUESTAS 2017 '!$E$31:$F$31</c:f>
              <c:numCache>
                <c:formatCode>General</c:formatCode>
                <c:ptCount val="2"/>
                <c:pt idx="1">
                  <c:v>33</c:v>
                </c:pt>
              </c:numCache>
            </c:numRef>
          </c:val>
          <c:extLst>
            <c:ext xmlns:c16="http://schemas.microsoft.com/office/drawing/2014/chart" uri="{C3380CC4-5D6E-409C-BE32-E72D297353CC}">
              <c16:uniqueId val="{00000000-21E8-473F-B803-BEE73244D6E7}"/>
            </c:ext>
          </c:extLst>
        </c:ser>
        <c:ser>
          <c:idx val="1"/>
          <c:order val="1"/>
          <c:tx>
            <c:strRef>
              <c:f>'BOLIVAR ENCUESTAS 2017 '!$B$32:$D$32</c:f>
              <c:strCache>
                <c:ptCount val="3"/>
                <c:pt idx="0">
                  <c:v>Se siente satisfecho con los compromisos  adquiridos en esta Mesa Pública, para mejorar y cualificar los servicios y programas brindados? </c:v>
                </c:pt>
                <c:pt idx="1">
                  <c:v>2</c:v>
                </c:pt>
                <c:pt idx="2">
                  <c:v>No</c:v>
                </c:pt>
              </c:strCache>
            </c:strRef>
          </c:tx>
          <c:spPr>
            <a:solidFill>
              <a:schemeClr val="accent2"/>
            </a:solidFill>
            <a:ln>
              <a:noFill/>
            </a:ln>
            <a:effectLst/>
            <a:sp3d/>
          </c:spPr>
          <c:invertIfNegative val="0"/>
          <c:val>
            <c:numRef>
              <c:f>'BOLIVAR ENCUESTAS 2017 '!$E$32:$F$32</c:f>
              <c:numCache>
                <c:formatCode>General</c:formatCode>
                <c:ptCount val="2"/>
              </c:numCache>
            </c:numRef>
          </c:val>
          <c:extLst>
            <c:ext xmlns:c16="http://schemas.microsoft.com/office/drawing/2014/chart" uri="{C3380CC4-5D6E-409C-BE32-E72D297353CC}">
              <c16:uniqueId val="{00000001-21E8-473F-B803-BEE73244D6E7}"/>
            </c:ext>
          </c:extLst>
        </c:ser>
        <c:dLbls>
          <c:showLegendKey val="0"/>
          <c:showVal val="0"/>
          <c:showCatName val="0"/>
          <c:showSerName val="0"/>
          <c:showPercent val="0"/>
          <c:showBubbleSize val="0"/>
        </c:dLbls>
        <c:gapWidth val="150"/>
        <c:shape val="box"/>
        <c:axId val="650983968"/>
        <c:axId val="650985280"/>
        <c:axId val="0"/>
      </c:bar3DChart>
      <c:catAx>
        <c:axId val="650983968"/>
        <c:scaling>
          <c:orientation val="minMax"/>
        </c:scaling>
        <c:delete val="0"/>
        <c:axPos val="l"/>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50985280"/>
        <c:crosses val="autoZero"/>
        <c:auto val="1"/>
        <c:lblAlgn val="ctr"/>
        <c:lblOffset val="100"/>
        <c:noMultiLvlLbl val="0"/>
      </c:catAx>
      <c:valAx>
        <c:axId val="6509852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50983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0" i="0" u="none" strike="noStrike" kern="1200" spc="0" baseline="0">
                <a:solidFill>
                  <a:schemeClr val="tx1">
                    <a:lumMod val="65000"/>
                    <a:lumOff val="35000"/>
                  </a:schemeClr>
                </a:solidFill>
                <a:latin typeface="+mn-lt"/>
                <a:ea typeface="+mn-ea"/>
                <a:cs typeface="+mn-cs"/>
              </a:defRPr>
            </a:pPr>
            <a:r>
              <a:rPr lang="es-CO" sz="700"/>
              <a:t>La explicación inicial sobre el procedimiento de participación,  trasparencia institucional  y ley anticorrupción   en la Mesa Pública  fue</a:t>
            </a:r>
          </a:p>
        </c:rich>
      </c:tx>
      <c:layout>
        <c:manualLayout>
          <c:xMode val="edge"/>
          <c:yMode val="edge"/>
          <c:x val="4.9556759369273222E-2"/>
          <c:y val="0.85964872696563654"/>
        </c:manualLayout>
      </c:layout>
      <c:overlay val="0"/>
      <c:spPr>
        <a:noFill/>
        <a:ln>
          <a:noFill/>
        </a:ln>
        <a:effectLst/>
      </c:spPr>
      <c:txPr>
        <a:bodyPr rot="0" spcFirstLastPara="1" vertOverflow="ellipsis" vert="horz" wrap="square" anchor="ctr" anchorCtr="1"/>
        <a:lstStyle/>
        <a:p>
          <a:pPr>
            <a:defRPr sz="7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8.0934947070235144E-2"/>
          <c:y val="0.28827495129393965"/>
          <c:w val="0.7568592544857724"/>
          <c:h val="0.4520567057803998"/>
        </c:manualLayout>
      </c:layout>
      <c:bar3DChart>
        <c:barDir val="col"/>
        <c:grouping val="clustered"/>
        <c:varyColors val="0"/>
        <c:ser>
          <c:idx val="0"/>
          <c:order val="0"/>
          <c:tx>
            <c:strRef>
              <c:f>'TOTAL ANALISIS ENCUESTAS 2017'!$D$24</c:f>
              <c:strCache>
                <c:ptCount val="1"/>
                <c:pt idx="0">
                  <c:v>Clara</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ANALISIS ENCUESTAS 2017'!$E$24:$G$24</c:f>
              <c:numCache>
                <c:formatCode>0%</c:formatCode>
                <c:ptCount val="3"/>
                <c:pt idx="1">
                  <c:v>0.95475113122171951</c:v>
                </c:pt>
                <c:pt idx="2" formatCode="0">
                  <c:v>2321</c:v>
                </c:pt>
              </c:numCache>
            </c:numRef>
          </c:val>
          <c:extLst>
            <c:ext xmlns:c16="http://schemas.microsoft.com/office/drawing/2014/chart" uri="{C3380CC4-5D6E-409C-BE32-E72D297353CC}">
              <c16:uniqueId val="{00000000-A4F3-4304-9A36-A6905609AC24}"/>
            </c:ext>
          </c:extLst>
        </c:ser>
        <c:ser>
          <c:idx val="1"/>
          <c:order val="1"/>
          <c:tx>
            <c:strRef>
              <c:f>'TOTAL ANALISIS ENCUESTAS 2017'!$D$25</c:f>
              <c:strCache>
                <c:ptCount val="1"/>
                <c:pt idx="0">
                  <c:v>Confusa</c:v>
                </c:pt>
              </c:strCache>
            </c:strRef>
          </c:tx>
          <c:spPr>
            <a:solidFill>
              <a:schemeClr val="accent2"/>
            </a:solidFill>
            <a:ln>
              <a:noFill/>
            </a:ln>
            <a:effectLst/>
            <a:sp3d/>
          </c:spPr>
          <c:invertIfNegative val="0"/>
          <c:dLbls>
            <c:dLbl>
              <c:idx val="2"/>
              <c:layout>
                <c:manualLayout>
                  <c:x val="2.0100502512562814E-2"/>
                  <c:y val="-2.1715534027728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CA-4E82-8E38-2189ECF977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ANALISIS ENCUESTAS 2017'!$E$25:$G$25</c:f>
              <c:numCache>
                <c:formatCode>0%</c:formatCode>
                <c:ptCount val="3"/>
                <c:pt idx="1">
                  <c:v>2.9206088029617442E-2</c:v>
                </c:pt>
                <c:pt idx="2" formatCode="0">
                  <c:v>71</c:v>
                </c:pt>
              </c:numCache>
            </c:numRef>
          </c:val>
          <c:extLst>
            <c:ext xmlns:c16="http://schemas.microsoft.com/office/drawing/2014/chart" uri="{C3380CC4-5D6E-409C-BE32-E72D297353CC}">
              <c16:uniqueId val="{00000001-A4F3-4304-9A36-A6905609AC24}"/>
            </c:ext>
          </c:extLst>
        </c:ser>
        <c:ser>
          <c:idx val="2"/>
          <c:order val="2"/>
          <c:tx>
            <c:strRef>
              <c:f>'TOTAL ANALISIS ENCUESTAS 2017'!$D$26</c:f>
              <c:strCache>
                <c:ptCount val="1"/>
                <c:pt idx="0">
                  <c:v>No contesto </c:v>
                </c:pt>
              </c:strCache>
            </c:strRef>
          </c:tx>
          <c:spPr>
            <a:solidFill>
              <a:schemeClr val="accent3"/>
            </a:solidFill>
            <a:ln>
              <a:noFill/>
            </a:ln>
            <a:effectLst/>
            <a:sp3d/>
          </c:spPr>
          <c:invertIfNegative val="0"/>
          <c:dLbls>
            <c:dLbl>
              <c:idx val="2"/>
              <c:layout>
                <c:manualLayout>
                  <c:x val="3.350083752093802E-2"/>
                  <c:y val="-2.6058640833274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CA-4E82-8E38-2189ECF977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ANALISIS ENCUESTAS 2017'!$E$26:$G$26</c:f>
              <c:numCache>
                <c:formatCode>0%</c:formatCode>
                <c:ptCount val="3"/>
                <c:pt idx="1">
                  <c:v>1.6042780748663103E-2</c:v>
                </c:pt>
                <c:pt idx="2" formatCode="General">
                  <c:v>39</c:v>
                </c:pt>
              </c:numCache>
            </c:numRef>
          </c:val>
          <c:extLst>
            <c:ext xmlns:c16="http://schemas.microsoft.com/office/drawing/2014/chart" uri="{C3380CC4-5D6E-409C-BE32-E72D297353CC}">
              <c16:uniqueId val="{00000002-A4F3-4304-9A36-A6905609AC24}"/>
            </c:ext>
          </c:extLst>
        </c:ser>
        <c:dLbls>
          <c:showLegendKey val="0"/>
          <c:showVal val="0"/>
          <c:showCatName val="0"/>
          <c:showSerName val="0"/>
          <c:showPercent val="0"/>
          <c:showBubbleSize val="0"/>
        </c:dLbls>
        <c:gapWidth val="150"/>
        <c:shape val="box"/>
        <c:axId val="501433448"/>
        <c:axId val="500312528"/>
        <c:axId val="0"/>
      </c:bar3DChart>
      <c:catAx>
        <c:axId val="501433448"/>
        <c:scaling>
          <c:orientation val="minMax"/>
        </c:scaling>
        <c:delete val="0"/>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s-CO" sz="800" b="0" i="0" baseline="0">
                    <a:effectLst/>
                  </a:rPr>
                  <a:t>Encuesta de Satisfacción 2017  pregunta 4</a:t>
                </a:r>
                <a:endParaRPr lang="es-CO" sz="800">
                  <a:effectLst/>
                </a:endParaRPr>
              </a:p>
            </c:rich>
          </c:tx>
          <c:layout>
            <c:manualLayout>
              <c:xMode val="edge"/>
              <c:yMode val="edge"/>
              <c:x val="0.28946143880352554"/>
              <c:y val="5.342079779859201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0312528"/>
        <c:crosses val="autoZero"/>
        <c:auto val="1"/>
        <c:lblAlgn val="ctr"/>
        <c:lblOffset val="100"/>
        <c:noMultiLvlLbl val="0"/>
      </c:catAx>
      <c:valAx>
        <c:axId val="500312528"/>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501433448"/>
        <c:crosses val="autoZero"/>
        <c:crossBetween val="between"/>
      </c:valAx>
      <c:spPr>
        <a:noFill/>
        <a:ln w="25400">
          <a:noFill/>
        </a:ln>
        <a:effectLst/>
      </c:spPr>
    </c:plotArea>
    <c:legend>
      <c:legendPos val="r"/>
      <c:layout>
        <c:manualLayout>
          <c:xMode val="edge"/>
          <c:yMode val="edge"/>
          <c:x val="0.830974082203919"/>
          <c:y val="0.42301081042003474"/>
          <c:w val="0.1476338347732109"/>
          <c:h val="0.4561516525525382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1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'SANTANDER ENCUESTAS2017'!$B$6:$D$6</c:f>
              <c:strCache>
                <c:ptCount val="3"/>
                <c:pt idx="0">
                  <c:v>Cree usted que la Mesas Públicas   realizada por el ICBF fue: </c:v>
                </c:pt>
                <c:pt idx="1">
                  <c:v>1</c:v>
                </c:pt>
                <c:pt idx="2">
                  <c:v>Bien Organizada</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'SANTANDER ENCUESTAS2017'!$E$6:$F$6</c:f>
              <c:numCache>
                <c:formatCode>General</c:formatCode>
                <c:ptCount val="2"/>
                <c:pt idx="1">
                  <c:v>96</c:v>
                </c:pt>
              </c:numCache>
            </c:numRef>
          </c:val>
          <c:extLst>
            <c:ext xmlns:c16="http://schemas.microsoft.com/office/drawing/2014/chart" uri="{C3380CC4-5D6E-409C-BE32-E72D297353CC}">
              <c16:uniqueId val="{00000000-F30A-4A6C-B8DD-BF8084F73C75}"/>
            </c:ext>
          </c:extLst>
        </c:ser>
        <c:ser>
          <c:idx val="1"/>
          <c:order val="1"/>
          <c:tx>
            <c:strRef>
              <c:f>'SANTANDER ENCUESTAS2017'!$B$7:$D$7</c:f>
              <c:strCache>
                <c:ptCount val="3"/>
                <c:pt idx="0">
                  <c:v>Cree usted que la Mesas Públicas   realizada por el ICBF fue: </c:v>
                </c:pt>
                <c:pt idx="1">
                  <c:v>2</c:v>
                </c:pt>
                <c:pt idx="2">
                  <c:v>Regularmente organizada</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'SANTANDER ENCUESTAS2017'!$E$7:$F$7</c:f>
              <c:numCache>
                <c:formatCode>General</c:formatCode>
                <c:ptCount val="2"/>
                <c:pt idx="1">
                  <c:v>3</c:v>
                </c:pt>
              </c:numCache>
            </c:numRef>
          </c:val>
          <c:extLst>
            <c:ext xmlns:c16="http://schemas.microsoft.com/office/drawing/2014/chart" uri="{C3380CC4-5D6E-409C-BE32-E72D297353CC}">
              <c16:uniqueId val="{00000001-F30A-4A6C-B8DD-BF8084F73C75}"/>
            </c:ext>
          </c:extLst>
        </c:ser>
        <c:ser>
          <c:idx val="2"/>
          <c:order val="2"/>
          <c:tx>
            <c:strRef>
              <c:f>'SANTANDER ENCUESTAS2017'!$B$8:$D$8</c:f>
              <c:strCache>
                <c:ptCount val="3"/>
                <c:pt idx="0">
                  <c:v>Cree usted que la Mesas Públicas   realizada por el ICBF fue: </c:v>
                </c:pt>
                <c:pt idx="1">
                  <c:v>3</c:v>
                </c:pt>
                <c:pt idx="2">
                  <c:v>Mal  organizada.</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'SANTANDER ENCUESTAS2017'!$E$8:$F$8</c:f>
              <c:numCache>
                <c:formatCode>General</c:formatCode>
                <c:ptCount val="2"/>
                <c:pt idx="1">
                  <c:v>1</c:v>
                </c:pt>
              </c:numCache>
            </c:numRef>
          </c:val>
          <c:extLst>
            <c:ext xmlns:c16="http://schemas.microsoft.com/office/drawing/2014/chart" uri="{C3380CC4-5D6E-409C-BE32-E72D297353CC}">
              <c16:uniqueId val="{00000002-F30A-4A6C-B8DD-BF8084F73C75}"/>
            </c:ext>
          </c:extLst>
        </c:ser>
        <c:dLbls>
          <c:showLegendKey val="0"/>
          <c:showVal val="0"/>
          <c:showCatName val="0"/>
          <c:showSerName val="0"/>
          <c:showPercent val="0"/>
          <c:showBubbleSize val="0"/>
        </c:dLbls>
        <c:gapWidth val="150"/>
        <c:shape val="box"/>
        <c:axId val="734982032"/>
        <c:axId val="734980392"/>
        <c:axId val="0"/>
      </c:bar3DChart>
      <c:catAx>
        <c:axId val="734982032"/>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4980392"/>
        <c:crosses val="autoZero"/>
        <c:auto val="1"/>
        <c:lblAlgn val="ctr"/>
        <c:lblOffset val="100"/>
        <c:noMultiLvlLbl val="0"/>
      </c:catAx>
      <c:valAx>
        <c:axId val="734980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4982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a:t>
            </a:r>
            <a:r>
              <a:rPr lang="es-CO" baseline="0"/>
              <a:t> 2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'SANTANDER ENCUESTAS2017'!$B$9:$D$9</c:f>
              <c:strCache>
                <c:ptCount val="3"/>
                <c:pt idx="0">
                  <c:v> La difusión de la Mesas Pública fue:</c:v>
                </c:pt>
                <c:pt idx="1">
                  <c:v>1</c:v>
                </c:pt>
                <c:pt idx="2">
                  <c:v>Buena</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'SANTANDER ENCUESTAS2017'!$E$9:$F$9</c:f>
              <c:numCache>
                <c:formatCode>General</c:formatCode>
                <c:ptCount val="2"/>
                <c:pt idx="1">
                  <c:v>71</c:v>
                </c:pt>
              </c:numCache>
            </c:numRef>
          </c:val>
          <c:extLst>
            <c:ext xmlns:c16="http://schemas.microsoft.com/office/drawing/2014/chart" uri="{C3380CC4-5D6E-409C-BE32-E72D297353CC}">
              <c16:uniqueId val="{00000000-0AB0-4FF4-A795-C01CB458585E}"/>
            </c:ext>
          </c:extLst>
        </c:ser>
        <c:ser>
          <c:idx val="1"/>
          <c:order val="1"/>
          <c:tx>
            <c:strRef>
              <c:f>'SANTANDER ENCUESTAS2017'!$B$10:$D$10</c:f>
              <c:strCache>
                <c:ptCount val="3"/>
                <c:pt idx="0">
                  <c:v> La difusión de la Mesas Pública fue:</c:v>
                </c:pt>
                <c:pt idx="1">
                  <c:v>2</c:v>
                </c:pt>
                <c:pt idx="2">
                  <c:v>Adecuada</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'SANTANDER ENCUESTAS2017'!$E$10:$F$10</c:f>
              <c:numCache>
                <c:formatCode>General</c:formatCode>
                <c:ptCount val="2"/>
                <c:pt idx="1">
                  <c:v>25</c:v>
                </c:pt>
              </c:numCache>
            </c:numRef>
          </c:val>
          <c:extLst>
            <c:ext xmlns:c16="http://schemas.microsoft.com/office/drawing/2014/chart" uri="{C3380CC4-5D6E-409C-BE32-E72D297353CC}">
              <c16:uniqueId val="{00000001-0AB0-4FF4-A795-C01CB458585E}"/>
            </c:ext>
          </c:extLst>
        </c:ser>
        <c:ser>
          <c:idx val="2"/>
          <c:order val="2"/>
          <c:tx>
            <c:strRef>
              <c:f>'SANTANDER ENCUESTAS2017'!$B$11:$D$11</c:f>
              <c:strCache>
                <c:ptCount val="3"/>
                <c:pt idx="0">
                  <c:v> La difusión de la Mesas Pública fue:</c:v>
                </c:pt>
                <c:pt idx="1">
                  <c:v>3</c:v>
                </c:pt>
                <c:pt idx="2">
                  <c:v>Inadecuada</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'SANTANDER ENCUESTAS2017'!$E$11:$F$11</c:f>
              <c:numCache>
                <c:formatCode>General</c:formatCode>
                <c:ptCount val="2"/>
                <c:pt idx="1">
                  <c:v>4</c:v>
                </c:pt>
              </c:numCache>
            </c:numRef>
          </c:val>
          <c:extLst>
            <c:ext xmlns:c16="http://schemas.microsoft.com/office/drawing/2014/chart" uri="{C3380CC4-5D6E-409C-BE32-E72D297353CC}">
              <c16:uniqueId val="{00000002-0AB0-4FF4-A795-C01CB458585E}"/>
            </c:ext>
          </c:extLst>
        </c:ser>
        <c:dLbls>
          <c:showLegendKey val="0"/>
          <c:showVal val="0"/>
          <c:showCatName val="0"/>
          <c:showSerName val="0"/>
          <c:showPercent val="0"/>
          <c:showBubbleSize val="0"/>
        </c:dLbls>
        <c:gapWidth val="150"/>
        <c:shape val="box"/>
        <c:axId val="646024192"/>
        <c:axId val="646022224"/>
        <c:axId val="0"/>
      </c:bar3DChart>
      <c:catAx>
        <c:axId val="646024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6022224"/>
        <c:crosses val="autoZero"/>
        <c:auto val="1"/>
        <c:lblAlgn val="ctr"/>
        <c:lblOffset val="100"/>
        <c:noMultiLvlLbl val="0"/>
      </c:catAx>
      <c:valAx>
        <c:axId val="646022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6024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3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'SANTANDER ENCUESTAS2017'!$B$12:$D$12</c:f>
              <c:strCache>
                <c:ptCount val="3"/>
                <c:pt idx="0">
                  <c:v>Cómo se enteró  de la realización de esta Mesa Pública.</c:v>
                </c:pt>
                <c:pt idx="1">
                  <c:v>1</c:v>
                </c:pt>
                <c:pt idx="2">
                  <c:v>Por aviso público</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'SANTANDER ENCUESTAS2017'!$E$12:$F$12</c:f>
              <c:numCache>
                <c:formatCode>General</c:formatCode>
                <c:ptCount val="2"/>
                <c:pt idx="1">
                  <c:v>4</c:v>
                </c:pt>
              </c:numCache>
            </c:numRef>
          </c:val>
          <c:extLst>
            <c:ext xmlns:c16="http://schemas.microsoft.com/office/drawing/2014/chart" uri="{C3380CC4-5D6E-409C-BE32-E72D297353CC}">
              <c16:uniqueId val="{00000000-42DF-4EEA-8C6A-40D32489C895}"/>
            </c:ext>
          </c:extLst>
        </c:ser>
        <c:ser>
          <c:idx val="1"/>
          <c:order val="1"/>
          <c:tx>
            <c:strRef>
              <c:f>'SANTANDER ENCUESTAS2017'!$B$13:$D$13</c:f>
              <c:strCache>
                <c:ptCount val="3"/>
                <c:pt idx="0">
                  <c:v>Cómo se enteró  de la realización de esta Mesa Pública.</c:v>
                </c:pt>
                <c:pt idx="1">
                  <c:v>2</c:v>
                </c:pt>
                <c:pt idx="2">
                  <c:v>Prensa, TV Radio </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'SANTANDER ENCUESTAS2017'!$E$13:$F$13</c:f>
              <c:numCache>
                <c:formatCode>General</c:formatCode>
                <c:ptCount val="2"/>
                <c:pt idx="1">
                  <c:v>2</c:v>
                </c:pt>
              </c:numCache>
            </c:numRef>
          </c:val>
          <c:extLst>
            <c:ext xmlns:c16="http://schemas.microsoft.com/office/drawing/2014/chart" uri="{C3380CC4-5D6E-409C-BE32-E72D297353CC}">
              <c16:uniqueId val="{00000001-42DF-4EEA-8C6A-40D32489C895}"/>
            </c:ext>
          </c:extLst>
        </c:ser>
        <c:ser>
          <c:idx val="2"/>
          <c:order val="2"/>
          <c:tx>
            <c:strRef>
              <c:f>'SANTANDER ENCUESTAS2017'!$B$14:$D$14</c:f>
              <c:strCache>
                <c:ptCount val="3"/>
                <c:pt idx="0">
                  <c:v>Cómo se enteró  de la realización de esta Mesa Pública.</c:v>
                </c:pt>
                <c:pt idx="1">
                  <c:v>3</c:v>
                </c:pt>
                <c:pt idx="2">
                  <c:v>Comunidad</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'SANTANDER ENCUESTAS2017'!$E$14:$F$14</c:f>
              <c:numCache>
                <c:formatCode>General</c:formatCode>
                <c:ptCount val="2"/>
                <c:pt idx="1">
                  <c:v>13</c:v>
                </c:pt>
              </c:numCache>
            </c:numRef>
          </c:val>
          <c:extLst>
            <c:ext xmlns:c16="http://schemas.microsoft.com/office/drawing/2014/chart" uri="{C3380CC4-5D6E-409C-BE32-E72D297353CC}">
              <c16:uniqueId val="{00000002-42DF-4EEA-8C6A-40D32489C895}"/>
            </c:ext>
          </c:extLst>
        </c:ser>
        <c:ser>
          <c:idx val="3"/>
          <c:order val="3"/>
          <c:tx>
            <c:strRef>
              <c:f>'SANTANDER ENCUESTAS2017'!$B$15:$D$15</c:f>
              <c:strCache>
                <c:ptCount val="3"/>
                <c:pt idx="0">
                  <c:v>Cómo se enteró  de la realización de esta Mesa Pública.</c:v>
                </c:pt>
                <c:pt idx="1">
                  <c:v>4</c:v>
                </c:pt>
                <c:pt idx="2">
                  <c:v>Boletín</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'SANTANDER ENCUESTAS2017'!$E$15:$F$15</c:f>
              <c:numCache>
                <c:formatCode>General</c:formatCode>
                <c:ptCount val="2"/>
                <c:pt idx="1">
                  <c:v>0</c:v>
                </c:pt>
              </c:numCache>
            </c:numRef>
          </c:val>
          <c:extLst>
            <c:ext xmlns:c16="http://schemas.microsoft.com/office/drawing/2014/chart" uri="{C3380CC4-5D6E-409C-BE32-E72D297353CC}">
              <c16:uniqueId val="{00000003-42DF-4EEA-8C6A-40D32489C895}"/>
            </c:ext>
          </c:extLst>
        </c:ser>
        <c:ser>
          <c:idx val="4"/>
          <c:order val="4"/>
          <c:tx>
            <c:strRef>
              <c:f>'SANTANDER ENCUESTAS2017'!$B$16:$D$16</c:f>
              <c:strCache>
                <c:ptCount val="3"/>
                <c:pt idx="0">
                  <c:v>Cómo se enteró  de la realización de esta Mesa Pública.</c:v>
                </c:pt>
                <c:pt idx="1">
                  <c:v>5</c:v>
                </c:pt>
                <c:pt idx="2">
                  <c:v>Página Web</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'SANTANDER ENCUESTAS2017'!$E$16:$F$16</c:f>
              <c:numCache>
                <c:formatCode>General</c:formatCode>
                <c:ptCount val="2"/>
                <c:pt idx="1">
                  <c:v>32</c:v>
                </c:pt>
              </c:numCache>
            </c:numRef>
          </c:val>
          <c:extLst>
            <c:ext xmlns:c16="http://schemas.microsoft.com/office/drawing/2014/chart" uri="{C3380CC4-5D6E-409C-BE32-E72D297353CC}">
              <c16:uniqueId val="{00000004-42DF-4EEA-8C6A-40D32489C895}"/>
            </c:ext>
          </c:extLst>
        </c:ser>
        <c:ser>
          <c:idx val="5"/>
          <c:order val="5"/>
          <c:tx>
            <c:strRef>
              <c:f>'SANTANDER ENCUESTAS2017'!$B$17:$D$17</c:f>
              <c:strCache>
                <c:ptCount val="3"/>
                <c:pt idx="0">
                  <c:v>Cómo se enteró  de la realización de esta Mesa Pública.</c:v>
                </c:pt>
                <c:pt idx="1">
                  <c:v>6</c:v>
                </c:pt>
                <c:pt idx="2">
                  <c:v>Invitación  directa</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'SANTANDER ENCUESTAS2017'!$E$17:$F$17</c:f>
              <c:numCache>
                <c:formatCode>General</c:formatCode>
                <c:ptCount val="2"/>
                <c:pt idx="1">
                  <c:v>46</c:v>
                </c:pt>
              </c:numCache>
            </c:numRef>
          </c:val>
          <c:extLst>
            <c:ext xmlns:c16="http://schemas.microsoft.com/office/drawing/2014/chart" uri="{C3380CC4-5D6E-409C-BE32-E72D297353CC}">
              <c16:uniqueId val="{00000005-42DF-4EEA-8C6A-40D32489C895}"/>
            </c:ext>
          </c:extLst>
        </c:ser>
        <c:dLbls>
          <c:showLegendKey val="0"/>
          <c:showVal val="0"/>
          <c:showCatName val="0"/>
          <c:showSerName val="0"/>
          <c:showPercent val="0"/>
          <c:showBubbleSize val="0"/>
        </c:dLbls>
        <c:gapWidth val="150"/>
        <c:shape val="box"/>
        <c:axId val="654739400"/>
        <c:axId val="654746944"/>
        <c:axId val="0"/>
      </c:bar3DChart>
      <c:catAx>
        <c:axId val="6547394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54746944"/>
        <c:crosses val="autoZero"/>
        <c:auto val="1"/>
        <c:lblAlgn val="ctr"/>
        <c:lblOffset val="100"/>
        <c:noMultiLvlLbl val="0"/>
      </c:catAx>
      <c:valAx>
        <c:axId val="654746944"/>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547394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'SANTANDER ENCUESTAS2017'!$B$18:$D$18</c:f>
              <c:strCache>
                <c:ptCount val="3"/>
                <c:pt idx="0">
                  <c:v>La explicación inicial sobre el procedimiento de participación,  trasparencia institucional  y ley anticorrupción   en la Mesa Pública  fue</c:v>
                </c:pt>
                <c:pt idx="1">
                  <c:v>1</c:v>
                </c:pt>
                <c:pt idx="2">
                  <c:v>Clara</c:v>
                </c:pt>
              </c:strCache>
            </c:strRef>
          </c:tx>
          <c:spPr>
            <a:solidFill>
              <a:schemeClr val="accent1"/>
            </a:solidFill>
            <a:ln>
              <a:noFill/>
            </a:ln>
            <a:effectLst/>
            <a:sp3d/>
          </c:spPr>
          <c:invertIfNegative val="0"/>
          <c:dLbls>
            <c:dLbl>
              <c:idx val="1"/>
              <c:layout>
                <c:manualLayout>
                  <c:x val="-7.3490813648294032E-2"/>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CD-415A-BBEC-96263CA2F7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'SANTANDER ENCUESTAS2017'!$E$18:$F$18</c:f>
              <c:numCache>
                <c:formatCode>General</c:formatCode>
                <c:ptCount val="2"/>
                <c:pt idx="1">
                  <c:v>99</c:v>
                </c:pt>
              </c:numCache>
            </c:numRef>
          </c:val>
          <c:extLst>
            <c:ext xmlns:c16="http://schemas.microsoft.com/office/drawing/2014/chart" uri="{C3380CC4-5D6E-409C-BE32-E72D297353CC}">
              <c16:uniqueId val="{00000000-9FCD-415A-BBEC-96263CA2F732}"/>
            </c:ext>
          </c:extLst>
        </c:ser>
        <c:ser>
          <c:idx val="1"/>
          <c:order val="1"/>
          <c:tx>
            <c:strRef>
              <c:f>'SANTANDER ENCUESTAS2017'!$B$19:$D$19</c:f>
              <c:strCache>
                <c:ptCount val="3"/>
                <c:pt idx="0">
                  <c:v>La explicación inicial sobre el procedimiento de participación,  trasparencia institucional  y ley anticorrupción   en la Mesa Pública  fue</c:v>
                </c:pt>
                <c:pt idx="1">
                  <c:v>2</c:v>
                </c:pt>
                <c:pt idx="2">
                  <c:v>Confusa</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'SANTANDER ENCUESTAS2017'!$E$19:$F$19</c:f>
              <c:numCache>
                <c:formatCode>General</c:formatCode>
                <c:ptCount val="2"/>
                <c:pt idx="1">
                  <c:v>1</c:v>
                </c:pt>
              </c:numCache>
            </c:numRef>
          </c:val>
          <c:extLst>
            <c:ext xmlns:c16="http://schemas.microsoft.com/office/drawing/2014/chart" uri="{C3380CC4-5D6E-409C-BE32-E72D297353CC}">
              <c16:uniqueId val="{00000001-9FCD-415A-BBEC-96263CA2F732}"/>
            </c:ext>
          </c:extLst>
        </c:ser>
        <c:dLbls>
          <c:showLegendKey val="0"/>
          <c:showVal val="1"/>
          <c:showCatName val="0"/>
          <c:showSerName val="0"/>
          <c:showPercent val="0"/>
          <c:showBubbleSize val="0"/>
        </c:dLbls>
        <c:gapWidth val="75"/>
        <c:shape val="box"/>
        <c:axId val="733033064"/>
        <c:axId val="733040608"/>
        <c:axId val="0"/>
      </c:bar3DChart>
      <c:catAx>
        <c:axId val="733033064"/>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3040608"/>
        <c:crosses val="autoZero"/>
        <c:auto val="1"/>
        <c:lblAlgn val="ctr"/>
        <c:lblOffset val="100"/>
        <c:noMultiLvlLbl val="0"/>
      </c:catAx>
      <c:valAx>
        <c:axId val="7330406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3033064"/>
        <c:crosses val="autoZero"/>
        <c:crossBetween val="between"/>
      </c:valAx>
      <c:spPr>
        <a:noFill/>
        <a:ln>
          <a:noFill/>
        </a:ln>
        <a:effectLst/>
      </c:spPr>
    </c:plotArea>
    <c:legend>
      <c:legendPos val="b"/>
      <c:layout>
        <c:manualLayout>
          <c:xMode val="edge"/>
          <c:yMode val="edge"/>
          <c:x val="4.6661293322586644E-2"/>
          <c:y val="0.68055336832895874"/>
          <c:w val="0.88567976247063607"/>
          <c:h val="0.283467046934093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5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2"/>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1-B10F-485C-AA45-1207B62F1AB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'SANTANDER ENCUESTAS2017'!$B$20:$D$21</c15:sqref>
                  </c15:fullRef>
                  <c15:levelRef>
                    <c15:sqref>'SANTANDER ENCUESTAS2017'!$C$20:$C$21</c15:sqref>
                  </c15:levelRef>
                </c:ext>
              </c:extLst>
              <c:f>'SANTANDER ENCUESTAS2017'!$C$20:$C$21</c:f>
              <c:strCache>
                <c:ptCount val="2"/>
                <c:pt idx="0">
                  <c:v>1</c:v>
                </c:pt>
                <c:pt idx="1">
                  <c:v>2</c:v>
                </c:pt>
              </c:strCache>
            </c:strRef>
          </c:cat>
          <c:val>
            <c:numRef>
              <c:f>'SANTANDER ENCUESTAS2017'!$F$20:$F$21</c:f>
              <c:numCache>
                <c:formatCode>General</c:formatCode>
                <c:ptCount val="2"/>
                <c:pt idx="0">
                  <c:v>80</c:v>
                </c:pt>
                <c:pt idx="1">
                  <c:v>20</c:v>
                </c:pt>
              </c:numCache>
            </c:numRef>
          </c:val>
          <c:extLst>
            <c:ext xmlns:c16="http://schemas.microsoft.com/office/drawing/2014/chart" uri="{C3380CC4-5D6E-409C-BE32-E72D297353CC}">
              <c16:uniqueId val="{00000002-B10F-485C-AA45-1207B62F1ABF}"/>
            </c:ext>
          </c:extLst>
        </c:ser>
        <c:dLbls>
          <c:showLegendKey val="0"/>
          <c:showVal val="0"/>
          <c:showCatName val="0"/>
          <c:showSerName val="0"/>
          <c:showPercent val="0"/>
          <c:showBubbleSize val="0"/>
        </c:dLbls>
        <c:gapWidth val="219"/>
        <c:overlap val="-27"/>
        <c:axId val="734987608"/>
        <c:axId val="73498826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ullRef>
                          <c15:sqref>'SANTANDER ENCUESTAS2017'!$B$20:$D$21</c15:sqref>
                        </c15:fullRef>
                        <c15:levelRef>
                          <c15:sqref>'SANTANDER ENCUESTAS2017'!$C$20:$C$21</c15:sqref>
                        </c15:levelRef>
                        <c15:formulaRef>
                          <c15:sqref>'SANTANDER ENCUESTAS2017'!$C$20:$C$21</c15:sqref>
                        </c15:formulaRef>
                      </c:ext>
                    </c:extLst>
                    <c:strCache>
                      <c:ptCount val="2"/>
                      <c:pt idx="0">
                        <c:v>1</c:v>
                      </c:pt>
                      <c:pt idx="1">
                        <c:v>2</c:v>
                      </c:pt>
                    </c:strCache>
                  </c:strRef>
                </c:cat>
                <c:val>
                  <c:numRef>
                    <c:extLst>
                      <c:ext uri="{02D57815-91ED-43cb-92C2-25804820EDAC}">
                        <c15:formulaRef>
                          <c15:sqref>'SANTANDER ENCUESTAS2017'!$E$20:$E$21</c15:sqref>
                        </c15:formulaRef>
                      </c:ext>
                    </c:extLst>
                    <c:numCache>
                      <c:formatCode>General</c:formatCode>
                      <c:ptCount val="2"/>
                    </c:numCache>
                  </c:numRef>
                </c:val>
                <c:extLst>
                  <c:ext xmlns:c16="http://schemas.microsoft.com/office/drawing/2014/chart" uri="{C3380CC4-5D6E-409C-BE32-E72D297353CC}">
                    <c16:uniqueId val="{00000003-B10F-485C-AA45-1207B62F1ABF}"/>
                  </c:ext>
                </c:extLst>
              </c15:ser>
            </c15:filteredBarSeries>
          </c:ext>
        </c:extLst>
      </c:barChart>
      <c:catAx>
        <c:axId val="73498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4988264"/>
        <c:crosses val="autoZero"/>
        <c:auto val="1"/>
        <c:lblAlgn val="ctr"/>
        <c:lblOffset val="100"/>
        <c:noMultiLvlLbl val="0"/>
      </c:catAx>
      <c:valAx>
        <c:axId val="734988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4987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6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multiLvlStrRef>
              <c:f>'SANTANDER ENCUESTAS2017'!$B$22:$D$24</c:f>
              <c:multiLvlStrCache>
                <c:ptCount val="3"/>
                <c:lvl>
                  <c:pt idx="0">
                    <c:v>Tenida en cuenta</c:v>
                  </c:pt>
                  <c:pt idx="1">
                    <c:v>No se tuvo en  cuenta </c:v>
                  </c:pt>
                  <c:pt idx="2">
                    <c:v>Paso desapercibida </c:v>
                  </c:pt>
                </c:lvl>
                <c:lvl>
                  <c:pt idx="0">
                    <c:v>1</c:v>
                  </c:pt>
                  <c:pt idx="1">
                    <c:v>2</c:v>
                  </c:pt>
                  <c:pt idx="2">
                    <c:v>3</c:v>
                  </c:pt>
                </c:lvl>
                <c:lvl>
                  <c:pt idx="0">
                    <c:v>Considera que su participación,  en la Mesa Pública organizada por el Centro Zonal del ICBF  fue:</c:v>
                  </c:pt>
                </c:lvl>
              </c:multiLvlStrCache>
            </c:multiLvlStrRef>
          </c:cat>
          <c:val>
            <c:numRef>
              <c:f>'SANTANDER ENCUESTAS2017'!$E$22:$E$24</c:f>
              <c:numCache>
                <c:formatCode>General</c:formatCode>
                <c:ptCount val="3"/>
              </c:numCache>
            </c:numRef>
          </c:val>
          <c:extLst>
            <c:ext xmlns:c16="http://schemas.microsoft.com/office/drawing/2014/chart" uri="{C3380CC4-5D6E-409C-BE32-E72D297353CC}">
              <c16:uniqueId val="{00000000-247E-4D5B-9234-0EC69A6CDF6C}"/>
            </c:ext>
          </c:extLst>
        </c:ser>
        <c:ser>
          <c:idx val="1"/>
          <c:order val="1"/>
          <c:spPr>
            <a:solidFill>
              <a:schemeClr val="accent2"/>
            </a:solidFill>
            <a:ln>
              <a:noFill/>
            </a:ln>
            <a:effectLst/>
            <a:sp3d/>
          </c:spPr>
          <c:invertIfNegative val="0"/>
          <c:dPt>
            <c:idx val="0"/>
            <c:invertIfNegative val="0"/>
            <c:bubble3D val="0"/>
            <c:spPr>
              <a:solidFill>
                <a:srgbClr val="00B0F0"/>
              </a:solidFill>
              <a:ln>
                <a:noFill/>
              </a:ln>
              <a:effectLst/>
              <a:sp3d/>
            </c:spPr>
            <c:extLst>
              <c:ext xmlns:c16="http://schemas.microsoft.com/office/drawing/2014/chart" uri="{C3380CC4-5D6E-409C-BE32-E72D297353CC}">
                <c16:uniqueId val="{00000006-247E-4D5B-9234-0EC69A6CDF6C}"/>
              </c:ext>
            </c:extLst>
          </c:dPt>
          <c:dPt>
            <c:idx val="1"/>
            <c:invertIfNegative val="0"/>
            <c:bubble3D val="0"/>
            <c:spPr>
              <a:solidFill>
                <a:srgbClr val="FFFF00"/>
              </a:solidFill>
              <a:ln>
                <a:noFill/>
              </a:ln>
              <a:effectLst/>
              <a:sp3d/>
            </c:spPr>
            <c:extLst>
              <c:ext xmlns:c16="http://schemas.microsoft.com/office/drawing/2014/chart" uri="{C3380CC4-5D6E-409C-BE32-E72D297353CC}">
                <c16:uniqueId val="{0000000B-247E-4D5B-9234-0EC69A6CDF6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'SANTANDER ENCUESTAS2017'!$B$22:$D$24</c:f>
              <c:multiLvlStrCache>
                <c:ptCount val="3"/>
                <c:lvl>
                  <c:pt idx="0">
                    <c:v>Tenida en cuenta</c:v>
                  </c:pt>
                  <c:pt idx="1">
                    <c:v>No se tuvo en  cuenta </c:v>
                  </c:pt>
                  <c:pt idx="2">
                    <c:v>Paso desapercibida </c:v>
                  </c:pt>
                </c:lvl>
                <c:lvl>
                  <c:pt idx="0">
                    <c:v>1</c:v>
                  </c:pt>
                  <c:pt idx="1">
                    <c:v>2</c:v>
                  </c:pt>
                  <c:pt idx="2">
                    <c:v>3</c:v>
                  </c:pt>
                </c:lvl>
                <c:lvl>
                  <c:pt idx="0">
                    <c:v>Considera que su participación,  en la Mesa Pública organizada por el Centro Zonal del ICBF  fue:</c:v>
                  </c:pt>
                </c:lvl>
              </c:multiLvlStrCache>
            </c:multiLvlStrRef>
          </c:cat>
          <c:val>
            <c:numRef>
              <c:f>'SANTANDER ENCUESTAS2017'!$F$22:$F$24</c:f>
              <c:numCache>
                <c:formatCode>General</c:formatCode>
                <c:ptCount val="3"/>
                <c:pt idx="0">
                  <c:v>87</c:v>
                </c:pt>
                <c:pt idx="1">
                  <c:v>3</c:v>
                </c:pt>
                <c:pt idx="2">
                  <c:v>10</c:v>
                </c:pt>
              </c:numCache>
            </c:numRef>
          </c:val>
          <c:extLst>
            <c:ext xmlns:c16="http://schemas.microsoft.com/office/drawing/2014/chart" uri="{C3380CC4-5D6E-409C-BE32-E72D297353CC}">
              <c16:uniqueId val="{00000001-247E-4D5B-9234-0EC69A6CDF6C}"/>
            </c:ext>
          </c:extLst>
        </c:ser>
        <c:dLbls>
          <c:showLegendKey val="0"/>
          <c:showVal val="0"/>
          <c:showCatName val="0"/>
          <c:showSerName val="0"/>
          <c:showPercent val="0"/>
          <c:showBubbleSize val="0"/>
        </c:dLbls>
        <c:gapWidth val="150"/>
        <c:shape val="box"/>
        <c:axId val="692474680"/>
        <c:axId val="692475664"/>
        <c:axId val="0"/>
      </c:bar3DChart>
      <c:catAx>
        <c:axId val="6924746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2475664"/>
        <c:crosses val="autoZero"/>
        <c:auto val="1"/>
        <c:lblAlgn val="ctr"/>
        <c:lblOffset val="100"/>
        <c:noMultiLvlLbl val="0"/>
      </c:catAx>
      <c:valAx>
        <c:axId val="692475664"/>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92474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Pregunta 7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'SANTANDER ENCUESTAS2017'!$B$25:$D$25</c:f>
              <c:strCache>
                <c:ptCount val="3"/>
                <c:pt idx="0">
                  <c:v>Cree que  la  Mesa Pública  le dio más claridad sobre la gestión del programa o servicio presentado.</c:v>
                </c:pt>
                <c:pt idx="2">
                  <c:v>Si</c:v>
                </c:pt>
              </c:strCache>
            </c:strRef>
          </c:tx>
          <c:spPr>
            <a:solidFill>
              <a:schemeClr val="accent1"/>
            </a:solidFill>
            <a:ln>
              <a:noFill/>
            </a:ln>
            <a:effectLst/>
            <a:sp3d/>
          </c:spPr>
          <c:invertIfNegative val="0"/>
          <c:val>
            <c:numRef>
              <c:f>'SANTANDER ENCUESTAS2017'!$E$25:$F$25</c:f>
              <c:numCache>
                <c:formatCode>General</c:formatCode>
                <c:ptCount val="2"/>
                <c:pt idx="1">
                  <c:v>96</c:v>
                </c:pt>
              </c:numCache>
            </c:numRef>
          </c:val>
          <c:extLst>
            <c:ext xmlns:c16="http://schemas.microsoft.com/office/drawing/2014/chart" uri="{C3380CC4-5D6E-409C-BE32-E72D297353CC}">
              <c16:uniqueId val="{00000000-6EDA-41D4-990D-D58319449270}"/>
            </c:ext>
          </c:extLst>
        </c:ser>
        <c:ser>
          <c:idx val="1"/>
          <c:order val="1"/>
          <c:tx>
            <c:strRef>
              <c:f>'SANTANDER ENCUESTAS2017'!$B$26:$D$26</c:f>
              <c:strCache>
                <c:ptCount val="3"/>
                <c:pt idx="0">
                  <c:v>Cree que  la  Mesa Pública  le dio más claridad sobre la gestión del programa o servicio presentado.</c:v>
                </c:pt>
                <c:pt idx="2">
                  <c:v>No</c:v>
                </c:pt>
              </c:strCache>
            </c:strRef>
          </c:tx>
          <c:spPr>
            <a:solidFill>
              <a:schemeClr val="accent2"/>
            </a:solidFill>
            <a:ln>
              <a:noFill/>
            </a:ln>
            <a:effectLst/>
            <a:sp3d/>
          </c:spPr>
          <c:invertIfNegative val="0"/>
          <c:val>
            <c:numRef>
              <c:f>'SANTANDER ENCUESTAS2017'!$E$26:$F$26</c:f>
              <c:numCache>
                <c:formatCode>General</c:formatCode>
                <c:ptCount val="2"/>
                <c:pt idx="1">
                  <c:v>4</c:v>
                </c:pt>
              </c:numCache>
            </c:numRef>
          </c:val>
          <c:extLst>
            <c:ext xmlns:c16="http://schemas.microsoft.com/office/drawing/2014/chart" uri="{C3380CC4-5D6E-409C-BE32-E72D297353CC}">
              <c16:uniqueId val="{00000001-6EDA-41D4-990D-D58319449270}"/>
            </c:ext>
          </c:extLst>
        </c:ser>
        <c:dLbls>
          <c:showLegendKey val="0"/>
          <c:showVal val="0"/>
          <c:showCatName val="0"/>
          <c:showSerName val="0"/>
          <c:showPercent val="0"/>
          <c:showBubbleSize val="0"/>
        </c:dLbls>
        <c:gapWidth val="150"/>
        <c:shape val="box"/>
        <c:axId val="692598336"/>
        <c:axId val="692598992"/>
        <c:axId val="0"/>
      </c:bar3DChart>
      <c:catAx>
        <c:axId val="692598336"/>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2598992"/>
        <c:crosses val="autoZero"/>
        <c:auto val="1"/>
        <c:lblAlgn val="ctr"/>
        <c:lblOffset val="100"/>
        <c:noMultiLvlLbl val="0"/>
      </c:catAx>
      <c:valAx>
        <c:axId val="692598992"/>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6925983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8</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'SANTANDER ENCUESTAS2017'!$B$27:$D$27</c:f>
              <c:strCache>
                <c:ptCount val="3"/>
                <c:pt idx="0">
                  <c:v>Considera que en el desarrollo de la Mesa Pública se abrieron  espacios de dialogo que facilitaron reflexiones y discusiones en torno a los temas tratados?  </c:v>
                </c:pt>
                <c:pt idx="1">
                  <c:v>1</c:v>
                </c:pt>
                <c:pt idx="2">
                  <c:v>Si</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'SANTANDER ENCUESTAS2017'!$E$27:$F$27</c:f>
              <c:numCache>
                <c:formatCode>General</c:formatCode>
                <c:ptCount val="2"/>
                <c:pt idx="1">
                  <c:v>88</c:v>
                </c:pt>
              </c:numCache>
            </c:numRef>
          </c:val>
          <c:extLst>
            <c:ext xmlns:c16="http://schemas.microsoft.com/office/drawing/2014/chart" uri="{C3380CC4-5D6E-409C-BE32-E72D297353CC}">
              <c16:uniqueId val="{00000000-CAA1-4E22-92B0-02FBD65DF6A6}"/>
            </c:ext>
          </c:extLst>
        </c:ser>
        <c:ser>
          <c:idx val="1"/>
          <c:order val="1"/>
          <c:tx>
            <c:strRef>
              <c:f>'SANTANDER ENCUESTAS2017'!$B$28:$D$28</c:f>
              <c:strCache>
                <c:ptCount val="3"/>
                <c:pt idx="0">
                  <c:v>Considera que en el desarrollo de la Mesa Pública se abrieron  espacios de dialogo que facilitaron reflexiones y discusiones en torno a los temas tratados?  </c:v>
                </c:pt>
                <c:pt idx="1">
                  <c:v>2</c:v>
                </c:pt>
                <c:pt idx="2">
                  <c:v>No</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'SANTANDER ENCUESTAS2017'!$E$28:$F$28</c:f>
              <c:numCache>
                <c:formatCode>General</c:formatCode>
                <c:ptCount val="2"/>
                <c:pt idx="1">
                  <c:v>12</c:v>
                </c:pt>
              </c:numCache>
            </c:numRef>
          </c:val>
          <c:extLst>
            <c:ext xmlns:c16="http://schemas.microsoft.com/office/drawing/2014/chart" uri="{C3380CC4-5D6E-409C-BE32-E72D297353CC}">
              <c16:uniqueId val="{00000001-CAA1-4E22-92B0-02FBD65DF6A6}"/>
            </c:ext>
          </c:extLst>
        </c:ser>
        <c:dLbls>
          <c:showLegendKey val="0"/>
          <c:showVal val="0"/>
          <c:showCatName val="0"/>
          <c:showSerName val="0"/>
          <c:showPercent val="0"/>
          <c:showBubbleSize val="0"/>
        </c:dLbls>
        <c:gapWidth val="75"/>
        <c:shape val="box"/>
        <c:axId val="734922664"/>
        <c:axId val="734926600"/>
        <c:axId val="0"/>
      </c:bar3DChart>
      <c:catAx>
        <c:axId val="734922664"/>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4926600"/>
        <c:crosses val="autoZero"/>
        <c:auto val="1"/>
        <c:lblAlgn val="ctr"/>
        <c:lblOffset val="100"/>
        <c:noMultiLvlLbl val="0"/>
      </c:catAx>
      <c:valAx>
        <c:axId val="734926600"/>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34922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9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'SANTANDER ENCUESTAS2017'!$B$29:$D$29</c:f>
              <c:strCache>
                <c:ptCount val="3"/>
                <c:pt idx="0">
                  <c:v>La información  que brindó  el Centro Zonal, frente gestión, fue clara, suficiente, oportuna y fácil de entender?</c:v>
                </c:pt>
                <c:pt idx="1">
                  <c:v>1</c:v>
                </c:pt>
                <c:pt idx="2">
                  <c:v>Si</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'SANTANDER ENCUESTAS2017'!$E$29:$F$29</c:f>
              <c:numCache>
                <c:formatCode>General</c:formatCode>
                <c:ptCount val="2"/>
                <c:pt idx="1">
                  <c:v>98</c:v>
                </c:pt>
              </c:numCache>
            </c:numRef>
          </c:val>
          <c:extLst>
            <c:ext xmlns:c16="http://schemas.microsoft.com/office/drawing/2014/chart" uri="{C3380CC4-5D6E-409C-BE32-E72D297353CC}">
              <c16:uniqueId val="{00000000-23BC-435E-897C-119178BD8211}"/>
            </c:ext>
          </c:extLst>
        </c:ser>
        <c:ser>
          <c:idx val="1"/>
          <c:order val="1"/>
          <c:tx>
            <c:strRef>
              <c:f>'SANTANDER ENCUESTAS2017'!$B$30:$D$30</c:f>
              <c:strCache>
                <c:ptCount val="3"/>
                <c:pt idx="0">
                  <c:v>La información  que brindó  el Centro Zonal, frente gestión, fue clara, suficiente, oportuna y fácil de entender?</c:v>
                </c:pt>
                <c:pt idx="1">
                  <c:v>2</c:v>
                </c:pt>
                <c:pt idx="2">
                  <c:v>No</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'SANTANDER ENCUESTAS2017'!$E$30:$F$30</c:f>
              <c:numCache>
                <c:formatCode>General</c:formatCode>
                <c:ptCount val="2"/>
                <c:pt idx="1">
                  <c:v>2</c:v>
                </c:pt>
              </c:numCache>
            </c:numRef>
          </c:val>
          <c:extLst>
            <c:ext xmlns:c16="http://schemas.microsoft.com/office/drawing/2014/chart" uri="{C3380CC4-5D6E-409C-BE32-E72D297353CC}">
              <c16:uniqueId val="{00000001-23BC-435E-897C-119178BD8211}"/>
            </c:ext>
          </c:extLst>
        </c:ser>
        <c:dLbls>
          <c:showLegendKey val="0"/>
          <c:showVal val="0"/>
          <c:showCatName val="0"/>
          <c:showSerName val="0"/>
          <c:showPercent val="0"/>
          <c:showBubbleSize val="0"/>
        </c:dLbls>
        <c:gapWidth val="75"/>
        <c:shape val="box"/>
        <c:axId val="763475984"/>
        <c:axId val="763474344"/>
        <c:axId val="0"/>
      </c:bar3DChart>
      <c:catAx>
        <c:axId val="763475984"/>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63474344"/>
        <c:crosses val="autoZero"/>
        <c:auto val="1"/>
        <c:lblAlgn val="ctr"/>
        <c:lblOffset val="100"/>
        <c:noMultiLvlLbl val="0"/>
      </c:catAx>
      <c:valAx>
        <c:axId val="763474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63475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'SANTANDER ENCUESTAS2017'!$B$31:$D$31</c:f>
              <c:strCache>
                <c:ptCount val="3"/>
                <c:pt idx="0">
                  <c:v>Se siente satisfecho con los compromisos  adquiridos en esta Mesa Pública, para mejorar y cualificar los servicios y programas brindados? </c:v>
                </c:pt>
                <c:pt idx="1">
                  <c:v>1</c:v>
                </c:pt>
                <c:pt idx="2">
                  <c:v>Si</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'SANTANDER ENCUESTAS2017'!$E$31:$F$31</c:f>
              <c:numCache>
                <c:formatCode>General</c:formatCode>
                <c:ptCount val="2"/>
                <c:pt idx="1">
                  <c:v>98</c:v>
                </c:pt>
              </c:numCache>
            </c:numRef>
          </c:val>
          <c:extLst>
            <c:ext xmlns:c16="http://schemas.microsoft.com/office/drawing/2014/chart" uri="{C3380CC4-5D6E-409C-BE32-E72D297353CC}">
              <c16:uniqueId val="{00000000-CD8E-4231-AB57-600D30F7C6A4}"/>
            </c:ext>
          </c:extLst>
        </c:ser>
        <c:ser>
          <c:idx val="1"/>
          <c:order val="1"/>
          <c:tx>
            <c:strRef>
              <c:f>'SANTANDER ENCUESTAS2017'!$B$32:$D$32</c:f>
              <c:strCache>
                <c:ptCount val="3"/>
                <c:pt idx="0">
                  <c:v>Se siente satisfecho con los compromisos  adquiridos en esta Mesa Pública, para mejorar y cualificar los servicios y programas brindados? </c:v>
                </c:pt>
                <c:pt idx="1">
                  <c:v>2</c:v>
                </c:pt>
                <c:pt idx="2">
                  <c:v>No</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'SANTANDER ENCUESTAS2017'!$E$32:$F$32</c:f>
              <c:numCache>
                <c:formatCode>General</c:formatCode>
                <c:ptCount val="2"/>
                <c:pt idx="1">
                  <c:v>2</c:v>
                </c:pt>
              </c:numCache>
            </c:numRef>
          </c:val>
          <c:extLst>
            <c:ext xmlns:c16="http://schemas.microsoft.com/office/drawing/2014/chart" uri="{C3380CC4-5D6E-409C-BE32-E72D297353CC}">
              <c16:uniqueId val="{00000001-CD8E-4231-AB57-600D30F7C6A4}"/>
            </c:ext>
          </c:extLst>
        </c:ser>
        <c:dLbls>
          <c:showLegendKey val="0"/>
          <c:showVal val="0"/>
          <c:showCatName val="0"/>
          <c:showSerName val="0"/>
          <c:showPercent val="0"/>
          <c:showBubbleSize val="0"/>
        </c:dLbls>
        <c:gapWidth val="150"/>
        <c:shape val="box"/>
        <c:axId val="649287344"/>
        <c:axId val="649288000"/>
        <c:axId val="0"/>
      </c:bar3DChart>
      <c:catAx>
        <c:axId val="649287344"/>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9288000"/>
        <c:crosses val="autoZero"/>
        <c:auto val="1"/>
        <c:lblAlgn val="ctr"/>
        <c:lblOffset val="100"/>
        <c:noMultiLvlLbl val="0"/>
      </c:catAx>
      <c:valAx>
        <c:axId val="649288000"/>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92873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es-CO" sz="800" b="0" i="0" u="none" strike="noStrike" baseline="0">
                <a:effectLst/>
              </a:rPr>
              <a:t>Encuesta de Satisfacción 2017  pregunta 5 </a:t>
            </a:r>
            <a:endParaRPr lang="es-CO" sz="800"/>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'TOTAL ANALISIS ENCUESTAS 2017'!$D$28</c:f>
              <c:strCache>
                <c:ptCount val="1"/>
                <c:pt idx="0">
                  <c:v>Igual </c:v>
                </c:pt>
              </c:strCache>
            </c:strRef>
          </c:tx>
          <c:spPr>
            <a:solidFill>
              <a:schemeClr val="accent1"/>
            </a:solidFill>
            <a:ln>
              <a:noFill/>
            </a:ln>
            <a:effectLst/>
            <a:sp3d/>
          </c:spPr>
          <c:invertIfNegative val="0"/>
          <c:dLbls>
            <c:dLbl>
              <c:idx val="1"/>
              <c:layout>
                <c:manualLayout>
                  <c:x val="-6.0301507537688474E-2"/>
                  <c:y val="-7.56914119359534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4B0-4356-9780-A537C9CB24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ANALISIS ENCUESTAS 2017'!$E$28:$G$28</c:f>
              <c:numCache>
                <c:formatCode>0%</c:formatCode>
                <c:ptCount val="3"/>
                <c:pt idx="1">
                  <c:v>0.88605512134923903</c:v>
                </c:pt>
                <c:pt idx="2" formatCode="0">
                  <c:v>2154</c:v>
                </c:pt>
              </c:numCache>
            </c:numRef>
          </c:val>
          <c:extLst>
            <c:ext xmlns:c16="http://schemas.microsoft.com/office/drawing/2014/chart" uri="{C3380CC4-5D6E-409C-BE32-E72D297353CC}">
              <c16:uniqueId val="{00000000-94B0-4356-9780-A537C9CB242E}"/>
            </c:ext>
          </c:extLst>
        </c:ser>
        <c:ser>
          <c:idx val="1"/>
          <c:order val="1"/>
          <c:tx>
            <c:strRef>
              <c:f>'TOTAL ANALISIS ENCUESTAS 2017'!$D$29</c:f>
              <c:strCache>
                <c:ptCount val="1"/>
                <c:pt idx="0">
                  <c:v>Desigual</c:v>
                </c:pt>
              </c:strCache>
            </c:strRef>
          </c:tx>
          <c:spPr>
            <a:solidFill>
              <a:schemeClr val="accent2"/>
            </a:solidFill>
            <a:ln>
              <a:noFill/>
            </a:ln>
            <a:effectLst/>
            <a:sp3d/>
          </c:spPr>
          <c:invertIfNegative val="0"/>
          <c:dLbls>
            <c:dLbl>
              <c:idx val="1"/>
              <c:layout>
                <c:manualLayout>
                  <c:x val="1.0050251256281346E-2"/>
                  <c:y val="-6.9868995633187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4B0-4356-9780-A537C9CB242E}"/>
                </c:ext>
              </c:extLst>
            </c:dLbl>
            <c:dLbl>
              <c:idx val="2"/>
              <c:layout>
                <c:manualLayout>
                  <c:x val="1.340033500837521E-2"/>
                  <c:y val="-3.9215686274509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5A-4D84-97EF-DD6B56BE9F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ANALISIS ENCUESTAS 2017'!$E$29:$G$29</c:f>
              <c:numCache>
                <c:formatCode>0%</c:formatCode>
                <c:ptCount val="3"/>
                <c:pt idx="1">
                  <c:v>4.5660222130810363E-2</c:v>
                </c:pt>
                <c:pt idx="2" formatCode="General">
                  <c:v>111</c:v>
                </c:pt>
              </c:numCache>
            </c:numRef>
          </c:val>
          <c:extLst>
            <c:ext xmlns:c16="http://schemas.microsoft.com/office/drawing/2014/chart" uri="{C3380CC4-5D6E-409C-BE32-E72D297353CC}">
              <c16:uniqueId val="{00000001-94B0-4356-9780-A537C9CB242E}"/>
            </c:ext>
          </c:extLst>
        </c:ser>
        <c:ser>
          <c:idx val="2"/>
          <c:order val="2"/>
          <c:tx>
            <c:strRef>
              <c:f>'TOTAL ANALISIS ENCUESTAS 2017'!$D$30</c:f>
              <c:strCache>
                <c:ptCount val="1"/>
                <c:pt idx="0">
                  <c:v>No contesto </c:v>
                </c:pt>
              </c:strCache>
            </c:strRef>
          </c:tx>
          <c:spPr>
            <a:solidFill>
              <a:schemeClr val="accent3"/>
            </a:solidFill>
            <a:ln>
              <a:noFill/>
            </a:ln>
            <a:effectLst/>
            <a:sp3d/>
          </c:spPr>
          <c:invertIfNegative val="0"/>
          <c:dLbls>
            <c:dLbl>
              <c:idx val="2"/>
              <c:layout>
                <c:manualLayout>
                  <c:x val="3.350083752093802E-2"/>
                  <c:y val="-1.3071895424836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5A-4D84-97EF-DD6B56BE9F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ANALISIS ENCUESTAS 2017'!$E$30:$G$30</c:f>
              <c:numCache>
                <c:formatCode>0%</c:formatCode>
                <c:ptCount val="3"/>
                <c:pt idx="1">
                  <c:v>6.8284656519950637E-2</c:v>
                </c:pt>
                <c:pt idx="2" formatCode="General">
                  <c:v>166</c:v>
                </c:pt>
              </c:numCache>
            </c:numRef>
          </c:val>
          <c:extLst>
            <c:ext xmlns:c16="http://schemas.microsoft.com/office/drawing/2014/chart" uri="{C3380CC4-5D6E-409C-BE32-E72D297353CC}">
              <c16:uniqueId val="{00000002-94B0-4356-9780-A537C9CB242E}"/>
            </c:ext>
          </c:extLst>
        </c:ser>
        <c:dLbls>
          <c:showLegendKey val="0"/>
          <c:showVal val="0"/>
          <c:showCatName val="0"/>
          <c:showSerName val="0"/>
          <c:showPercent val="0"/>
          <c:showBubbleSize val="0"/>
        </c:dLbls>
        <c:gapWidth val="150"/>
        <c:shape val="box"/>
        <c:axId val="498282504"/>
        <c:axId val="498283160"/>
        <c:axId val="0"/>
      </c:bar3DChart>
      <c:catAx>
        <c:axId val="498282504"/>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La oportunidad de los asistentes inscritos para opinar durante la Mesa Pública  fue:</a:t>
                </a:r>
              </a:p>
            </c:rich>
          </c:tx>
          <c:layout>
            <c:manualLayout>
              <c:xMode val="edge"/>
              <c:yMode val="edge"/>
              <c:x val="0.14986322689563303"/>
              <c:y val="0.7971928618093043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crossAx val="498283160"/>
        <c:crosses val="autoZero"/>
        <c:auto val="1"/>
        <c:lblAlgn val="ctr"/>
        <c:lblOffset val="100"/>
        <c:noMultiLvlLbl val="0"/>
      </c:catAx>
      <c:valAx>
        <c:axId val="498283160"/>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498282504"/>
        <c:crosses val="autoZero"/>
        <c:crossBetween val="between"/>
      </c:valAx>
      <c:spPr>
        <a:noFill/>
        <a:ln>
          <a:noFill/>
        </a:ln>
        <a:effectLst/>
      </c:spPr>
    </c:plotArea>
    <c:legend>
      <c:legendPos val="r"/>
      <c:layout>
        <c:manualLayout>
          <c:xMode val="edge"/>
          <c:yMode val="edge"/>
          <c:x val="0.82724673234941126"/>
          <c:y val="0.30244426870222008"/>
          <c:w val="0.1694031838984951"/>
          <c:h val="0.463611961168609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'GUAJIRA ENCUESTAS 2017'!$C$6:$D$6</c:f>
              <c:strCache>
                <c:ptCount val="2"/>
                <c:pt idx="0">
                  <c:v>1</c:v>
                </c:pt>
                <c:pt idx="1">
                  <c:v>Bien Organizada</c:v>
                </c:pt>
              </c:strCache>
            </c:strRef>
          </c:tx>
          <c:spPr>
            <a:solidFill>
              <a:schemeClr val="accent1"/>
            </a:solidFill>
            <a:ln>
              <a:noFill/>
            </a:ln>
            <a:effectLst/>
            <a:sp3d/>
          </c:spPr>
          <c:invertIfNegative val="0"/>
          <c:val>
            <c:numRef>
              <c:f>'GUAJIRA ENCUESTAS 2017'!$E$6:$F$6</c:f>
              <c:numCache>
                <c:formatCode>General</c:formatCode>
                <c:ptCount val="2"/>
                <c:pt idx="1">
                  <c:v>48</c:v>
                </c:pt>
              </c:numCache>
            </c:numRef>
          </c:val>
          <c:extLst>
            <c:ext xmlns:c16="http://schemas.microsoft.com/office/drawing/2014/chart" uri="{C3380CC4-5D6E-409C-BE32-E72D297353CC}">
              <c16:uniqueId val="{00000000-C16E-4AF4-A600-70B2AD5FCE8D}"/>
            </c:ext>
          </c:extLst>
        </c:ser>
        <c:ser>
          <c:idx val="1"/>
          <c:order val="1"/>
          <c:tx>
            <c:strRef>
              <c:f>'GUAJIRA ENCUESTAS 2017'!$C$7:$D$7</c:f>
              <c:strCache>
                <c:ptCount val="2"/>
                <c:pt idx="0">
                  <c:v>2</c:v>
                </c:pt>
                <c:pt idx="1">
                  <c:v>Regularmente organizada</c:v>
                </c:pt>
              </c:strCache>
            </c:strRef>
          </c:tx>
          <c:spPr>
            <a:solidFill>
              <a:schemeClr val="accent2"/>
            </a:solidFill>
            <a:ln>
              <a:noFill/>
            </a:ln>
            <a:effectLst/>
            <a:sp3d/>
          </c:spPr>
          <c:invertIfNegative val="0"/>
          <c:val>
            <c:numRef>
              <c:f>'GUAJIRA ENCUESTAS 2017'!$E$7:$F$7</c:f>
              <c:numCache>
                <c:formatCode>General</c:formatCode>
                <c:ptCount val="2"/>
                <c:pt idx="1">
                  <c:v>2</c:v>
                </c:pt>
              </c:numCache>
            </c:numRef>
          </c:val>
          <c:extLst>
            <c:ext xmlns:c16="http://schemas.microsoft.com/office/drawing/2014/chart" uri="{C3380CC4-5D6E-409C-BE32-E72D297353CC}">
              <c16:uniqueId val="{00000001-C16E-4AF4-A600-70B2AD5FCE8D}"/>
            </c:ext>
          </c:extLst>
        </c:ser>
        <c:dLbls>
          <c:showLegendKey val="0"/>
          <c:showVal val="0"/>
          <c:showCatName val="0"/>
          <c:showSerName val="0"/>
          <c:showPercent val="0"/>
          <c:showBubbleSize val="0"/>
        </c:dLbls>
        <c:gapWidth val="150"/>
        <c:shape val="box"/>
        <c:axId val="278226799"/>
        <c:axId val="177717583"/>
        <c:axId val="0"/>
      </c:bar3DChart>
      <c:catAx>
        <c:axId val="278226799"/>
        <c:scaling>
          <c:orientation val="minMax"/>
        </c:scaling>
        <c:delete val="0"/>
        <c:axPos val="l"/>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7717583"/>
        <c:crosses val="autoZero"/>
        <c:auto val="1"/>
        <c:lblAlgn val="ctr"/>
        <c:lblOffset val="100"/>
        <c:noMultiLvlLbl val="0"/>
      </c:catAx>
      <c:valAx>
        <c:axId val="1777175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82267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cat>
            <c:multiLvlStrRef>
              <c:f>'GUAJIRA ENCUESTAS 2017'!$C$9:$D$11</c:f>
              <c:multiLvlStrCache>
                <c:ptCount val="3"/>
                <c:lvl>
                  <c:pt idx="0">
                    <c:v>Buena</c:v>
                  </c:pt>
                  <c:pt idx="1">
                    <c:v>Adecuada</c:v>
                  </c:pt>
                  <c:pt idx="2">
                    <c:v>Inadecuada</c:v>
                  </c:pt>
                </c:lvl>
                <c:lvl>
                  <c:pt idx="0">
                    <c:v>1</c:v>
                  </c:pt>
                  <c:pt idx="1">
                    <c:v>2</c:v>
                  </c:pt>
                  <c:pt idx="2">
                    <c:v>3</c:v>
                  </c:pt>
                </c:lvl>
              </c:multiLvlStrCache>
            </c:multiLvlStrRef>
          </c:cat>
          <c:val>
            <c:numRef>
              <c:f>'GUAJIRA ENCUESTAS 2017'!$E$9:$E$11</c:f>
              <c:numCache>
                <c:formatCode>General</c:formatCode>
                <c:ptCount val="3"/>
              </c:numCache>
            </c:numRef>
          </c:val>
          <c:extLst>
            <c:ext xmlns:c16="http://schemas.microsoft.com/office/drawing/2014/chart" uri="{C3380CC4-5D6E-409C-BE32-E72D297353CC}">
              <c16:uniqueId val="{00000000-69CC-43B2-B5B5-41E764A70EA2}"/>
            </c:ext>
          </c:extLst>
        </c:ser>
        <c:ser>
          <c:idx val="1"/>
          <c:order val="1"/>
          <c:spPr>
            <a:solidFill>
              <a:schemeClr val="accent2"/>
            </a:solidFill>
            <a:ln>
              <a:noFill/>
            </a:ln>
            <a:effectLst/>
            <a:sp3d/>
          </c:spPr>
          <c:invertIfNegative val="0"/>
          <c:cat>
            <c:multiLvlStrRef>
              <c:f>'GUAJIRA ENCUESTAS 2017'!$C$9:$D$11</c:f>
              <c:multiLvlStrCache>
                <c:ptCount val="3"/>
                <c:lvl>
                  <c:pt idx="0">
                    <c:v>Buena</c:v>
                  </c:pt>
                  <c:pt idx="1">
                    <c:v>Adecuada</c:v>
                  </c:pt>
                  <c:pt idx="2">
                    <c:v>Inadecuada</c:v>
                  </c:pt>
                </c:lvl>
                <c:lvl>
                  <c:pt idx="0">
                    <c:v>1</c:v>
                  </c:pt>
                  <c:pt idx="1">
                    <c:v>2</c:v>
                  </c:pt>
                  <c:pt idx="2">
                    <c:v>3</c:v>
                  </c:pt>
                </c:lvl>
              </c:multiLvlStrCache>
            </c:multiLvlStrRef>
          </c:cat>
          <c:val>
            <c:numRef>
              <c:f>'GUAJIRA ENCUESTAS 2017'!$F$9:$F$11</c:f>
              <c:numCache>
                <c:formatCode>General</c:formatCode>
                <c:ptCount val="3"/>
                <c:pt idx="0">
                  <c:v>38</c:v>
                </c:pt>
                <c:pt idx="1">
                  <c:v>11</c:v>
                </c:pt>
                <c:pt idx="2">
                  <c:v>1</c:v>
                </c:pt>
              </c:numCache>
            </c:numRef>
          </c:val>
          <c:extLst>
            <c:ext xmlns:c16="http://schemas.microsoft.com/office/drawing/2014/chart" uri="{C3380CC4-5D6E-409C-BE32-E72D297353CC}">
              <c16:uniqueId val="{00000001-69CC-43B2-B5B5-41E764A70EA2}"/>
            </c:ext>
          </c:extLst>
        </c:ser>
        <c:dLbls>
          <c:showLegendKey val="0"/>
          <c:showVal val="0"/>
          <c:showCatName val="0"/>
          <c:showSerName val="0"/>
          <c:showPercent val="0"/>
          <c:showBubbleSize val="0"/>
        </c:dLbls>
        <c:gapWidth val="150"/>
        <c:shape val="box"/>
        <c:axId val="276010751"/>
        <c:axId val="268084655"/>
        <c:axId val="0"/>
      </c:bar3DChart>
      <c:catAx>
        <c:axId val="2760107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8084655"/>
        <c:crosses val="autoZero"/>
        <c:auto val="1"/>
        <c:lblAlgn val="ctr"/>
        <c:lblOffset val="100"/>
        <c:noMultiLvlLbl val="0"/>
      </c:catAx>
      <c:valAx>
        <c:axId val="26808465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6010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0"/>
          <c:order val="0"/>
          <c:tx>
            <c:strRef>
              <c:f>'GUAJIRA ENCUESTAS 2017'!$C$16:$D$16</c:f>
              <c:strCache>
                <c:ptCount val="2"/>
                <c:pt idx="0">
                  <c:v>5</c:v>
                </c:pt>
                <c:pt idx="1">
                  <c:v>Página Web</c:v>
                </c:pt>
              </c:strCache>
            </c:strRef>
          </c:tx>
          <c:spPr>
            <a:solidFill>
              <a:schemeClr val="accent1"/>
            </a:solidFill>
            <a:ln>
              <a:noFill/>
            </a:ln>
            <a:effectLst/>
            <a:sp3d/>
          </c:spPr>
          <c:invertIfNegative val="0"/>
          <c:cat>
            <c:multiLvlStrRef>
              <c:f>'GUAJIRA ENCUESTAS 2017'!$E$12:$F$15</c:f>
              <c:multiLvlStrCache>
                <c:ptCount val="2"/>
                <c:lvl>
                  <c:pt idx="1">
                    <c:v> </c:v>
                  </c:pt>
                </c:lvl>
                <c:lvl>
                  <c:pt idx="1">
                    <c:v>1</c:v>
                  </c:pt>
                </c:lvl>
                <c:lvl>
                  <c:pt idx="1">
                    <c:v>3</c:v>
                  </c:pt>
                </c:lvl>
              </c:multiLvlStrCache>
            </c:multiLvlStrRef>
          </c:cat>
          <c:val>
            <c:numRef>
              <c:f>'GUAJIRA ENCUESTAS 2017'!$E$16:$F$16</c:f>
              <c:numCache>
                <c:formatCode>General</c:formatCode>
                <c:ptCount val="2"/>
                <c:pt idx="1">
                  <c:v>2</c:v>
                </c:pt>
              </c:numCache>
            </c:numRef>
          </c:val>
          <c:extLst>
            <c:ext xmlns:c16="http://schemas.microsoft.com/office/drawing/2014/chart" uri="{C3380CC4-5D6E-409C-BE32-E72D297353CC}">
              <c16:uniqueId val="{00000000-348A-4BDA-99C2-D1B9EAE3FC48}"/>
            </c:ext>
          </c:extLst>
        </c:ser>
        <c:ser>
          <c:idx val="1"/>
          <c:order val="1"/>
          <c:tx>
            <c:strRef>
              <c:f>'GUAJIRA ENCUESTAS 2017'!$C$17:$D$17</c:f>
              <c:strCache>
                <c:ptCount val="2"/>
                <c:pt idx="0">
                  <c:v>6</c:v>
                </c:pt>
                <c:pt idx="1">
                  <c:v>Invitación  directa</c:v>
                </c:pt>
              </c:strCache>
            </c:strRef>
          </c:tx>
          <c:spPr>
            <a:solidFill>
              <a:schemeClr val="accent2"/>
            </a:solidFill>
            <a:ln>
              <a:noFill/>
            </a:ln>
            <a:effectLst/>
            <a:sp3d/>
          </c:spPr>
          <c:invertIfNegative val="0"/>
          <c:cat>
            <c:multiLvlStrRef>
              <c:f>'GUAJIRA ENCUESTAS 2017'!$E$12:$F$15</c:f>
              <c:multiLvlStrCache>
                <c:ptCount val="2"/>
                <c:lvl>
                  <c:pt idx="1">
                    <c:v> </c:v>
                  </c:pt>
                </c:lvl>
                <c:lvl>
                  <c:pt idx="1">
                    <c:v>1</c:v>
                  </c:pt>
                </c:lvl>
                <c:lvl>
                  <c:pt idx="1">
                    <c:v>3</c:v>
                  </c:pt>
                </c:lvl>
              </c:multiLvlStrCache>
            </c:multiLvlStrRef>
          </c:cat>
          <c:val>
            <c:numRef>
              <c:f>'GUAJIRA ENCUESTAS 2017'!$E$17:$F$17</c:f>
              <c:numCache>
                <c:formatCode>General</c:formatCode>
                <c:ptCount val="2"/>
                <c:pt idx="1">
                  <c:v>44</c:v>
                </c:pt>
              </c:numCache>
            </c:numRef>
          </c:val>
          <c:extLst>
            <c:ext xmlns:c16="http://schemas.microsoft.com/office/drawing/2014/chart" uri="{C3380CC4-5D6E-409C-BE32-E72D297353CC}">
              <c16:uniqueId val="{00000001-348A-4BDA-99C2-D1B9EAE3FC48}"/>
            </c:ext>
          </c:extLst>
        </c:ser>
        <c:dLbls>
          <c:showLegendKey val="0"/>
          <c:showVal val="0"/>
          <c:showCatName val="0"/>
          <c:showSerName val="0"/>
          <c:showPercent val="0"/>
          <c:showBubbleSize val="0"/>
        </c:dLbls>
        <c:gapWidth val="150"/>
        <c:shape val="box"/>
        <c:axId val="317452751"/>
        <c:axId val="174371983"/>
        <c:axId val="0"/>
      </c:bar3DChart>
      <c:catAx>
        <c:axId val="31745275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4371983"/>
        <c:crosses val="autoZero"/>
        <c:auto val="1"/>
        <c:lblAlgn val="ctr"/>
        <c:lblOffset val="100"/>
        <c:noMultiLvlLbl val="0"/>
      </c:catAx>
      <c:valAx>
        <c:axId val="174371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7452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'GUAJIRA ENCUESTAS 2017'!$C$18:$D$18</c:f>
              <c:strCache>
                <c:ptCount val="2"/>
                <c:pt idx="0">
                  <c:v>1</c:v>
                </c:pt>
                <c:pt idx="1">
                  <c:v>Clara</c:v>
                </c:pt>
              </c:strCache>
            </c:strRef>
          </c:tx>
          <c:spPr>
            <a:solidFill>
              <a:schemeClr val="accent1"/>
            </a:solidFill>
            <a:ln>
              <a:noFill/>
            </a:ln>
            <a:effectLst/>
            <a:sp3d/>
          </c:spPr>
          <c:invertIfNegative val="0"/>
          <c:val>
            <c:numRef>
              <c:f>'GUAJIRA ENCUESTAS 2017'!$E$18:$F$18</c:f>
              <c:numCache>
                <c:formatCode>General</c:formatCode>
                <c:ptCount val="2"/>
                <c:pt idx="1">
                  <c:v>50</c:v>
                </c:pt>
              </c:numCache>
            </c:numRef>
          </c:val>
          <c:extLst>
            <c:ext xmlns:c16="http://schemas.microsoft.com/office/drawing/2014/chart" uri="{C3380CC4-5D6E-409C-BE32-E72D297353CC}">
              <c16:uniqueId val="{00000000-DA0C-4D52-AD5A-1B139F012A06}"/>
            </c:ext>
          </c:extLst>
        </c:ser>
        <c:ser>
          <c:idx val="1"/>
          <c:order val="1"/>
          <c:tx>
            <c:strRef>
              <c:f>'GUAJIRA ENCUESTAS 2017'!$C$19:$D$19</c:f>
              <c:strCache>
                <c:ptCount val="2"/>
                <c:pt idx="0">
                  <c:v>2</c:v>
                </c:pt>
                <c:pt idx="1">
                  <c:v>Confusa</c:v>
                </c:pt>
              </c:strCache>
            </c:strRef>
          </c:tx>
          <c:spPr>
            <a:solidFill>
              <a:schemeClr val="accent2"/>
            </a:solidFill>
            <a:ln>
              <a:noFill/>
            </a:ln>
            <a:effectLst/>
            <a:sp3d/>
          </c:spPr>
          <c:invertIfNegative val="0"/>
          <c:val>
            <c:numRef>
              <c:f>'GUAJIRA ENCUESTAS 2017'!$E$19:$F$19</c:f>
              <c:numCache>
                <c:formatCode>General</c:formatCode>
                <c:ptCount val="2"/>
              </c:numCache>
            </c:numRef>
          </c:val>
          <c:extLst>
            <c:ext xmlns:c16="http://schemas.microsoft.com/office/drawing/2014/chart" uri="{C3380CC4-5D6E-409C-BE32-E72D297353CC}">
              <c16:uniqueId val="{00000001-DA0C-4D52-AD5A-1B139F012A06}"/>
            </c:ext>
          </c:extLst>
        </c:ser>
        <c:dLbls>
          <c:showLegendKey val="0"/>
          <c:showVal val="0"/>
          <c:showCatName val="0"/>
          <c:showSerName val="0"/>
          <c:showPercent val="0"/>
          <c:showBubbleSize val="0"/>
        </c:dLbls>
        <c:gapWidth val="150"/>
        <c:shape val="box"/>
        <c:axId val="175477295"/>
        <c:axId val="86550127"/>
        <c:axId val="0"/>
      </c:bar3DChart>
      <c:catAx>
        <c:axId val="175477295"/>
        <c:scaling>
          <c:orientation val="minMax"/>
        </c:scaling>
        <c:delete val="0"/>
        <c:axPos val="l"/>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550127"/>
        <c:crosses val="autoZero"/>
        <c:auto val="1"/>
        <c:lblAlgn val="ctr"/>
        <c:lblOffset val="100"/>
        <c:noMultiLvlLbl val="0"/>
      </c:catAx>
      <c:valAx>
        <c:axId val="865501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54772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'GUAJIRA ENCUESTAS 2017'!$C$20:$D$20</c:f>
              <c:strCache>
                <c:ptCount val="2"/>
                <c:pt idx="0">
                  <c:v>1</c:v>
                </c:pt>
                <c:pt idx="1">
                  <c:v>Igual </c:v>
                </c:pt>
              </c:strCache>
            </c:strRef>
          </c:tx>
          <c:spPr>
            <a:solidFill>
              <a:schemeClr val="accent1"/>
            </a:solidFill>
            <a:ln>
              <a:noFill/>
            </a:ln>
            <a:effectLst/>
          </c:spPr>
          <c:invertIfNegative val="0"/>
          <c:val>
            <c:numRef>
              <c:f>'GUAJIRA ENCUESTAS 2017'!$E$20:$F$20</c:f>
              <c:numCache>
                <c:formatCode>General</c:formatCode>
                <c:ptCount val="2"/>
                <c:pt idx="1">
                  <c:v>38</c:v>
                </c:pt>
              </c:numCache>
            </c:numRef>
          </c:val>
          <c:extLst>
            <c:ext xmlns:c16="http://schemas.microsoft.com/office/drawing/2014/chart" uri="{C3380CC4-5D6E-409C-BE32-E72D297353CC}">
              <c16:uniqueId val="{00000000-456F-47DF-BFB8-A01F44E38EC6}"/>
            </c:ext>
          </c:extLst>
        </c:ser>
        <c:ser>
          <c:idx val="1"/>
          <c:order val="1"/>
          <c:tx>
            <c:strRef>
              <c:f>'GUAJIRA ENCUESTAS 2017'!$C$21:$D$21</c:f>
              <c:strCache>
                <c:ptCount val="2"/>
                <c:pt idx="0">
                  <c:v>2</c:v>
                </c:pt>
                <c:pt idx="1">
                  <c:v>Desigual</c:v>
                </c:pt>
              </c:strCache>
            </c:strRef>
          </c:tx>
          <c:spPr>
            <a:solidFill>
              <a:schemeClr val="accent2"/>
            </a:solidFill>
            <a:ln>
              <a:noFill/>
            </a:ln>
            <a:effectLst/>
          </c:spPr>
          <c:invertIfNegative val="0"/>
          <c:val>
            <c:numRef>
              <c:f>'GUAJIRA ENCUESTAS 2017'!$E$21:$F$21</c:f>
              <c:numCache>
                <c:formatCode>General</c:formatCode>
                <c:ptCount val="2"/>
              </c:numCache>
            </c:numRef>
          </c:val>
          <c:extLst>
            <c:ext xmlns:c16="http://schemas.microsoft.com/office/drawing/2014/chart" uri="{C3380CC4-5D6E-409C-BE32-E72D297353CC}">
              <c16:uniqueId val="{00000001-456F-47DF-BFB8-A01F44E38EC6}"/>
            </c:ext>
          </c:extLst>
        </c:ser>
        <c:dLbls>
          <c:showLegendKey val="0"/>
          <c:showVal val="0"/>
          <c:showCatName val="0"/>
          <c:showSerName val="0"/>
          <c:showPercent val="0"/>
          <c:showBubbleSize val="0"/>
        </c:dLbls>
        <c:gapWidth val="182"/>
        <c:axId val="167505423"/>
        <c:axId val="277939743"/>
      </c:barChart>
      <c:catAx>
        <c:axId val="167505423"/>
        <c:scaling>
          <c:orientation val="minMax"/>
        </c:scaling>
        <c:delete val="0"/>
        <c:axPos val="l"/>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7939743"/>
        <c:crosses val="autoZero"/>
        <c:auto val="1"/>
        <c:lblAlgn val="ctr"/>
        <c:lblOffset val="100"/>
        <c:noMultiLvlLbl val="0"/>
      </c:catAx>
      <c:valAx>
        <c:axId val="27793974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505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multiLvlStrRef>
              <c:f>'GUAJIRA ENCUESTAS 2017'!$C$22:$D$24</c:f>
              <c:multiLvlStrCache>
                <c:ptCount val="3"/>
                <c:lvl>
                  <c:pt idx="0">
                    <c:v>Tenida en cuenta</c:v>
                  </c:pt>
                  <c:pt idx="1">
                    <c:v>No se tuvo en cuenta</c:v>
                  </c:pt>
                  <c:pt idx="2">
                    <c:v>Paso desapercibida</c:v>
                  </c:pt>
                </c:lvl>
                <c:lvl>
                  <c:pt idx="0">
                    <c:v>1</c:v>
                  </c:pt>
                  <c:pt idx="1">
                    <c:v>2</c:v>
                  </c:pt>
                  <c:pt idx="2">
                    <c:v>3</c:v>
                  </c:pt>
                </c:lvl>
              </c:multiLvlStrCache>
            </c:multiLvlStrRef>
          </c:cat>
          <c:val>
            <c:numRef>
              <c:f>'GUAJIRA ENCUESTAS 2017'!$E$22:$E$24</c:f>
              <c:numCache>
                <c:formatCode>General</c:formatCode>
                <c:ptCount val="3"/>
              </c:numCache>
            </c:numRef>
          </c:val>
          <c:extLst>
            <c:ext xmlns:c16="http://schemas.microsoft.com/office/drawing/2014/chart" uri="{C3380CC4-5D6E-409C-BE32-E72D297353CC}">
              <c16:uniqueId val="{00000000-1F46-4485-9757-D0D9E2C09BC8}"/>
            </c:ext>
          </c:extLst>
        </c:ser>
        <c:ser>
          <c:idx val="1"/>
          <c:order val="1"/>
          <c:spPr>
            <a:solidFill>
              <a:schemeClr val="accent2"/>
            </a:solidFill>
            <a:ln>
              <a:noFill/>
            </a:ln>
            <a:effectLst/>
            <a:sp3d/>
          </c:spPr>
          <c:invertIfNegative val="0"/>
          <c:cat>
            <c:multiLvlStrRef>
              <c:f>'GUAJIRA ENCUESTAS 2017'!$C$22:$D$24</c:f>
              <c:multiLvlStrCache>
                <c:ptCount val="3"/>
                <c:lvl>
                  <c:pt idx="0">
                    <c:v>Tenida en cuenta</c:v>
                  </c:pt>
                  <c:pt idx="1">
                    <c:v>No se tuvo en cuenta</c:v>
                  </c:pt>
                  <c:pt idx="2">
                    <c:v>Paso desapercibida</c:v>
                  </c:pt>
                </c:lvl>
                <c:lvl>
                  <c:pt idx="0">
                    <c:v>1</c:v>
                  </c:pt>
                  <c:pt idx="1">
                    <c:v>2</c:v>
                  </c:pt>
                  <c:pt idx="2">
                    <c:v>3</c:v>
                  </c:pt>
                </c:lvl>
              </c:multiLvlStrCache>
            </c:multiLvlStrRef>
          </c:cat>
          <c:val>
            <c:numRef>
              <c:f>'GUAJIRA ENCUESTAS 2017'!$F$22:$F$24</c:f>
              <c:numCache>
                <c:formatCode>General</c:formatCode>
                <c:ptCount val="3"/>
                <c:pt idx="0">
                  <c:v>49</c:v>
                </c:pt>
              </c:numCache>
            </c:numRef>
          </c:val>
          <c:extLst>
            <c:ext xmlns:c16="http://schemas.microsoft.com/office/drawing/2014/chart" uri="{C3380CC4-5D6E-409C-BE32-E72D297353CC}">
              <c16:uniqueId val="{00000001-1F46-4485-9757-D0D9E2C09BC8}"/>
            </c:ext>
          </c:extLst>
        </c:ser>
        <c:dLbls>
          <c:showLegendKey val="0"/>
          <c:showVal val="0"/>
          <c:showCatName val="0"/>
          <c:showSerName val="0"/>
          <c:showPercent val="0"/>
          <c:showBubbleSize val="0"/>
        </c:dLbls>
        <c:gapWidth val="150"/>
        <c:shape val="box"/>
        <c:axId val="317724431"/>
        <c:axId val="174928159"/>
        <c:axId val="0"/>
      </c:bar3DChart>
      <c:catAx>
        <c:axId val="31772443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4928159"/>
        <c:crosses val="autoZero"/>
        <c:auto val="1"/>
        <c:lblAlgn val="ctr"/>
        <c:lblOffset val="100"/>
        <c:noMultiLvlLbl val="0"/>
      </c:catAx>
      <c:valAx>
        <c:axId val="1749281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7724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'GUAJIRA ENCUESTAS 2017'!$C$25:$D$25</c:f>
              <c:strCache>
                <c:ptCount val="2"/>
                <c:pt idx="0">
                  <c:v>1</c:v>
                </c:pt>
                <c:pt idx="1">
                  <c:v>Si</c:v>
                </c:pt>
              </c:strCache>
            </c:strRef>
          </c:tx>
          <c:spPr>
            <a:solidFill>
              <a:schemeClr val="accent1"/>
            </a:solidFill>
            <a:ln>
              <a:noFill/>
            </a:ln>
            <a:effectLst/>
          </c:spPr>
          <c:invertIfNegative val="0"/>
          <c:val>
            <c:numRef>
              <c:f>'GUAJIRA ENCUESTAS 2017'!$E$25:$F$25</c:f>
              <c:numCache>
                <c:formatCode>General</c:formatCode>
                <c:ptCount val="2"/>
                <c:pt idx="1">
                  <c:v>50</c:v>
                </c:pt>
              </c:numCache>
            </c:numRef>
          </c:val>
          <c:extLst>
            <c:ext xmlns:c16="http://schemas.microsoft.com/office/drawing/2014/chart" uri="{C3380CC4-5D6E-409C-BE32-E72D297353CC}">
              <c16:uniqueId val="{00000000-EC8A-409E-AB88-3A3DED2C719C}"/>
            </c:ext>
          </c:extLst>
        </c:ser>
        <c:ser>
          <c:idx val="1"/>
          <c:order val="1"/>
          <c:tx>
            <c:strRef>
              <c:f>'GUAJIRA ENCUESTAS 2017'!$C$26:$D$26</c:f>
              <c:strCache>
                <c:ptCount val="2"/>
                <c:pt idx="0">
                  <c:v>2</c:v>
                </c:pt>
                <c:pt idx="1">
                  <c:v>No</c:v>
                </c:pt>
              </c:strCache>
            </c:strRef>
          </c:tx>
          <c:spPr>
            <a:solidFill>
              <a:schemeClr val="accent2"/>
            </a:solidFill>
            <a:ln>
              <a:noFill/>
            </a:ln>
            <a:effectLst/>
          </c:spPr>
          <c:invertIfNegative val="0"/>
          <c:val>
            <c:numRef>
              <c:f>'GUAJIRA ENCUESTAS 2017'!$E$26:$F$26</c:f>
              <c:numCache>
                <c:formatCode>General</c:formatCode>
                <c:ptCount val="2"/>
              </c:numCache>
            </c:numRef>
          </c:val>
          <c:extLst>
            <c:ext xmlns:c16="http://schemas.microsoft.com/office/drawing/2014/chart" uri="{C3380CC4-5D6E-409C-BE32-E72D297353CC}">
              <c16:uniqueId val="{00000001-EC8A-409E-AB88-3A3DED2C719C}"/>
            </c:ext>
          </c:extLst>
        </c:ser>
        <c:dLbls>
          <c:showLegendKey val="0"/>
          <c:showVal val="0"/>
          <c:showCatName val="0"/>
          <c:showSerName val="0"/>
          <c:showPercent val="0"/>
          <c:showBubbleSize val="0"/>
        </c:dLbls>
        <c:gapWidth val="182"/>
        <c:axId val="174381263"/>
        <c:axId val="267661775"/>
      </c:barChart>
      <c:catAx>
        <c:axId val="174381263"/>
        <c:scaling>
          <c:orientation val="minMax"/>
        </c:scaling>
        <c:delete val="0"/>
        <c:axPos val="l"/>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7661775"/>
        <c:crosses val="autoZero"/>
        <c:auto val="1"/>
        <c:lblAlgn val="ctr"/>
        <c:lblOffset val="100"/>
        <c:noMultiLvlLbl val="0"/>
      </c:catAx>
      <c:valAx>
        <c:axId val="26766177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4381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'GUAJIRA ENCUESTAS 2017'!$C$27:$D$27</c:f>
              <c:strCache>
                <c:ptCount val="2"/>
                <c:pt idx="0">
                  <c:v>1</c:v>
                </c:pt>
                <c:pt idx="1">
                  <c:v>Si</c:v>
                </c:pt>
              </c:strCache>
            </c:strRef>
          </c:tx>
          <c:spPr>
            <a:solidFill>
              <a:schemeClr val="accent1"/>
            </a:solidFill>
            <a:ln>
              <a:noFill/>
            </a:ln>
            <a:effectLst/>
          </c:spPr>
          <c:invertIfNegative val="0"/>
          <c:val>
            <c:numRef>
              <c:f>'GUAJIRA ENCUESTAS 2017'!$E$27:$F$27</c:f>
              <c:numCache>
                <c:formatCode>General</c:formatCode>
                <c:ptCount val="2"/>
                <c:pt idx="1">
                  <c:v>49</c:v>
                </c:pt>
              </c:numCache>
            </c:numRef>
          </c:val>
          <c:extLst>
            <c:ext xmlns:c16="http://schemas.microsoft.com/office/drawing/2014/chart" uri="{C3380CC4-5D6E-409C-BE32-E72D297353CC}">
              <c16:uniqueId val="{00000000-DE61-4A46-9473-433225400B99}"/>
            </c:ext>
          </c:extLst>
        </c:ser>
        <c:ser>
          <c:idx val="1"/>
          <c:order val="1"/>
          <c:tx>
            <c:strRef>
              <c:f>'GUAJIRA ENCUESTAS 2017'!$C$28:$D$28</c:f>
              <c:strCache>
                <c:ptCount val="2"/>
                <c:pt idx="0">
                  <c:v>2</c:v>
                </c:pt>
                <c:pt idx="1">
                  <c:v>No</c:v>
                </c:pt>
              </c:strCache>
            </c:strRef>
          </c:tx>
          <c:spPr>
            <a:solidFill>
              <a:schemeClr val="accent2"/>
            </a:solidFill>
            <a:ln>
              <a:noFill/>
            </a:ln>
            <a:effectLst/>
          </c:spPr>
          <c:invertIfNegative val="0"/>
          <c:val>
            <c:numRef>
              <c:f>'GUAJIRA ENCUESTAS 2017'!$E$28:$F$28</c:f>
              <c:numCache>
                <c:formatCode>General</c:formatCode>
                <c:ptCount val="2"/>
                <c:pt idx="1">
                  <c:v>1</c:v>
                </c:pt>
              </c:numCache>
            </c:numRef>
          </c:val>
          <c:extLst>
            <c:ext xmlns:c16="http://schemas.microsoft.com/office/drawing/2014/chart" uri="{C3380CC4-5D6E-409C-BE32-E72D297353CC}">
              <c16:uniqueId val="{00000001-DE61-4A46-9473-433225400B99}"/>
            </c:ext>
          </c:extLst>
        </c:ser>
        <c:dLbls>
          <c:showLegendKey val="0"/>
          <c:showVal val="0"/>
          <c:showCatName val="0"/>
          <c:showSerName val="0"/>
          <c:showPercent val="0"/>
          <c:showBubbleSize val="0"/>
        </c:dLbls>
        <c:gapWidth val="182"/>
        <c:axId val="317724847"/>
        <c:axId val="323653343"/>
      </c:barChart>
      <c:catAx>
        <c:axId val="317724847"/>
        <c:scaling>
          <c:orientation val="minMax"/>
        </c:scaling>
        <c:delete val="0"/>
        <c:axPos val="l"/>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3653343"/>
        <c:crosses val="autoZero"/>
        <c:auto val="1"/>
        <c:lblAlgn val="ctr"/>
        <c:lblOffset val="100"/>
        <c:noMultiLvlLbl val="0"/>
      </c:catAx>
      <c:valAx>
        <c:axId val="32365334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7724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'GUAJIRA ENCUESTAS 2017'!$C$29:$D$29</c:f>
              <c:strCache>
                <c:ptCount val="2"/>
                <c:pt idx="0">
                  <c:v>1</c:v>
                </c:pt>
                <c:pt idx="1">
                  <c:v>Si</c:v>
                </c:pt>
              </c:strCache>
            </c:strRef>
          </c:tx>
          <c:spPr>
            <a:solidFill>
              <a:schemeClr val="accent1"/>
            </a:solidFill>
            <a:ln>
              <a:noFill/>
            </a:ln>
            <a:effectLst/>
          </c:spPr>
          <c:invertIfNegative val="0"/>
          <c:val>
            <c:numRef>
              <c:f>'GUAJIRA ENCUESTAS 2017'!$E$29:$F$29</c:f>
              <c:numCache>
                <c:formatCode>General</c:formatCode>
                <c:ptCount val="2"/>
                <c:pt idx="1">
                  <c:v>49</c:v>
                </c:pt>
              </c:numCache>
            </c:numRef>
          </c:val>
          <c:extLst>
            <c:ext xmlns:c16="http://schemas.microsoft.com/office/drawing/2014/chart" uri="{C3380CC4-5D6E-409C-BE32-E72D297353CC}">
              <c16:uniqueId val="{00000000-554D-4DC8-9030-8B77F7E3D478}"/>
            </c:ext>
          </c:extLst>
        </c:ser>
        <c:ser>
          <c:idx val="1"/>
          <c:order val="1"/>
          <c:tx>
            <c:strRef>
              <c:f>'GUAJIRA ENCUESTAS 2017'!$C$30:$D$30</c:f>
              <c:strCache>
                <c:ptCount val="2"/>
                <c:pt idx="0">
                  <c:v>2</c:v>
                </c:pt>
                <c:pt idx="1">
                  <c:v>No</c:v>
                </c:pt>
              </c:strCache>
            </c:strRef>
          </c:tx>
          <c:spPr>
            <a:solidFill>
              <a:schemeClr val="accent2"/>
            </a:solidFill>
            <a:ln>
              <a:noFill/>
            </a:ln>
            <a:effectLst/>
          </c:spPr>
          <c:invertIfNegative val="0"/>
          <c:val>
            <c:numRef>
              <c:f>'GUAJIRA ENCUESTAS 2017'!$E$30:$F$30</c:f>
              <c:numCache>
                <c:formatCode>General</c:formatCode>
                <c:ptCount val="2"/>
                <c:pt idx="1">
                  <c:v>1</c:v>
                </c:pt>
              </c:numCache>
            </c:numRef>
          </c:val>
          <c:extLst>
            <c:ext xmlns:c16="http://schemas.microsoft.com/office/drawing/2014/chart" uri="{C3380CC4-5D6E-409C-BE32-E72D297353CC}">
              <c16:uniqueId val="{00000001-554D-4DC8-9030-8B77F7E3D478}"/>
            </c:ext>
          </c:extLst>
        </c:ser>
        <c:dLbls>
          <c:showLegendKey val="0"/>
          <c:showVal val="0"/>
          <c:showCatName val="0"/>
          <c:showSerName val="0"/>
          <c:showPercent val="0"/>
          <c:showBubbleSize val="0"/>
        </c:dLbls>
        <c:gapWidth val="182"/>
        <c:axId val="321771535"/>
        <c:axId val="323652911"/>
      </c:barChart>
      <c:catAx>
        <c:axId val="321771535"/>
        <c:scaling>
          <c:orientation val="minMax"/>
        </c:scaling>
        <c:delete val="0"/>
        <c:axPos val="l"/>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3652911"/>
        <c:crosses val="autoZero"/>
        <c:auto val="1"/>
        <c:lblAlgn val="ctr"/>
        <c:lblOffset val="100"/>
        <c:noMultiLvlLbl val="0"/>
      </c:catAx>
      <c:valAx>
        <c:axId val="32365291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17715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'GUAJIRA ENCUESTAS 2017'!$D$31</c:f>
              <c:strCache>
                <c:ptCount val="1"/>
                <c:pt idx="0">
                  <c:v>Si</c:v>
                </c:pt>
              </c:strCache>
            </c:strRef>
          </c:tx>
          <c:spPr>
            <a:solidFill>
              <a:schemeClr val="accent1"/>
            </a:solidFill>
            <a:ln>
              <a:noFill/>
            </a:ln>
            <a:effectLst/>
            <a:sp3d/>
          </c:spPr>
          <c:invertIfNegative val="0"/>
          <c:val>
            <c:numRef>
              <c:f>'GUAJIRA ENCUESTAS 2017'!$E$31:$F$31</c:f>
              <c:numCache>
                <c:formatCode>General</c:formatCode>
                <c:ptCount val="2"/>
                <c:pt idx="1">
                  <c:v>47</c:v>
                </c:pt>
              </c:numCache>
            </c:numRef>
          </c:val>
          <c:extLst>
            <c:ext xmlns:c16="http://schemas.microsoft.com/office/drawing/2014/chart" uri="{C3380CC4-5D6E-409C-BE32-E72D297353CC}">
              <c16:uniqueId val="{00000000-BEB7-4049-9F26-AFD8082F9F17}"/>
            </c:ext>
          </c:extLst>
        </c:ser>
        <c:ser>
          <c:idx val="1"/>
          <c:order val="1"/>
          <c:tx>
            <c:strRef>
              <c:f>'GUAJIRA ENCUESTAS 2017'!$D$32</c:f>
              <c:strCache>
                <c:ptCount val="1"/>
                <c:pt idx="0">
                  <c:v>No</c:v>
                </c:pt>
              </c:strCache>
            </c:strRef>
          </c:tx>
          <c:spPr>
            <a:solidFill>
              <a:schemeClr val="accent2"/>
            </a:solidFill>
            <a:ln>
              <a:noFill/>
            </a:ln>
            <a:effectLst/>
            <a:sp3d/>
          </c:spPr>
          <c:invertIfNegative val="0"/>
          <c:val>
            <c:numRef>
              <c:f>'GUAJIRA ENCUESTAS 2017'!$E$32:$F$32</c:f>
              <c:numCache>
                <c:formatCode>General</c:formatCode>
                <c:ptCount val="2"/>
                <c:pt idx="1">
                  <c:v>3</c:v>
                </c:pt>
              </c:numCache>
            </c:numRef>
          </c:val>
          <c:extLst>
            <c:ext xmlns:c16="http://schemas.microsoft.com/office/drawing/2014/chart" uri="{C3380CC4-5D6E-409C-BE32-E72D297353CC}">
              <c16:uniqueId val="{00000001-BEB7-4049-9F26-AFD8082F9F17}"/>
            </c:ext>
          </c:extLst>
        </c:ser>
        <c:dLbls>
          <c:showLegendKey val="0"/>
          <c:showVal val="0"/>
          <c:showCatName val="0"/>
          <c:showSerName val="0"/>
          <c:showPercent val="0"/>
          <c:showBubbleSize val="0"/>
        </c:dLbls>
        <c:gapWidth val="150"/>
        <c:shape val="box"/>
        <c:axId val="320347887"/>
        <c:axId val="323519999"/>
        <c:axId val="0"/>
      </c:bar3DChart>
      <c:catAx>
        <c:axId val="320347887"/>
        <c:scaling>
          <c:orientation val="minMax"/>
        </c:scaling>
        <c:delete val="0"/>
        <c:axPos val="l"/>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3519999"/>
        <c:crosses val="autoZero"/>
        <c:auto val="1"/>
        <c:lblAlgn val="ctr"/>
        <c:lblOffset val="100"/>
        <c:noMultiLvlLbl val="0"/>
      </c:catAx>
      <c:valAx>
        <c:axId val="32351999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03478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es-CO" sz="800" b="0" i="0" baseline="0">
                <a:effectLst/>
              </a:rPr>
              <a:t>Encuesta de Satisfacción 2017  pregunta 6 </a:t>
            </a:r>
            <a:endParaRPr lang="es-CO" sz="800">
              <a:effectLst/>
            </a:endParaRPr>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multiLvlStrRef>
              <c:f>'TOTAL ANALISIS ENCUESTAS 2017'!$B$32:$D$35</c:f>
              <c:multiLvlStrCache>
                <c:ptCount val="4"/>
                <c:lvl>
                  <c:pt idx="0">
                    <c:v>Tenida en cuenta</c:v>
                  </c:pt>
                  <c:pt idx="1">
                    <c:v>No se tuvo en  cuenta </c:v>
                  </c:pt>
                  <c:pt idx="2">
                    <c:v>Paso desapercibida </c:v>
                  </c:pt>
                  <c:pt idx="3">
                    <c:v>No contesto </c:v>
                  </c:pt>
                </c:lvl>
                <c:lvl>
                  <c:pt idx="0">
                    <c:v>1</c:v>
                  </c:pt>
                  <c:pt idx="1">
                    <c:v>2</c:v>
                  </c:pt>
                  <c:pt idx="2">
                    <c:v>3</c:v>
                  </c:pt>
                  <c:pt idx="3">
                    <c:v>4</c:v>
                  </c:pt>
                </c:lvl>
                <c:lvl>
                  <c:pt idx="0">
                    <c:v>Considera que su participación,  en la Mesa Pública organizada por el Centro Zonal del ICBF  fue:</c:v>
                  </c:pt>
                </c:lvl>
              </c:multiLvlStrCache>
            </c:multiLvlStrRef>
          </c:cat>
          <c:val>
            <c:numRef>
              <c:f>'TOTAL ANALISIS ENCUESTAS 2017'!$E$32:$E$35</c:f>
              <c:numCache>
                <c:formatCode>General</c:formatCode>
                <c:ptCount val="4"/>
              </c:numCache>
            </c:numRef>
          </c:val>
          <c:extLst>
            <c:ext xmlns:c16="http://schemas.microsoft.com/office/drawing/2014/chart" uri="{C3380CC4-5D6E-409C-BE32-E72D297353CC}">
              <c16:uniqueId val="{00000000-FB74-4B58-8C69-F0D91D21BA60}"/>
            </c:ext>
          </c:extLst>
        </c:ser>
        <c:ser>
          <c:idx val="1"/>
          <c:order val="1"/>
          <c:spPr>
            <a:solidFill>
              <a:srgbClr val="FFFF0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'TOTAL ANALISIS ENCUESTAS 2017'!$B$32:$D$35</c:f>
              <c:multiLvlStrCache>
                <c:ptCount val="4"/>
                <c:lvl>
                  <c:pt idx="0">
                    <c:v>Tenida en cuenta</c:v>
                  </c:pt>
                  <c:pt idx="1">
                    <c:v>No se tuvo en  cuenta </c:v>
                  </c:pt>
                  <c:pt idx="2">
                    <c:v>Paso desapercibida </c:v>
                  </c:pt>
                  <c:pt idx="3">
                    <c:v>No contesto </c:v>
                  </c:pt>
                </c:lvl>
                <c:lvl>
                  <c:pt idx="0">
                    <c:v>1</c:v>
                  </c:pt>
                  <c:pt idx="1">
                    <c:v>2</c:v>
                  </c:pt>
                  <c:pt idx="2">
                    <c:v>3</c:v>
                  </c:pt>
                  <c:pt idx="3">
                    <c:v>4</c:v>
                  </c:pt>
                </c:lvl>
                <c:lvl>
                  <c:pt idx="0">
                    <c:v>Considera que su participación,  en la Mesa Pública organizada por el Centro Zonal del ICBF  fue:</c:v>
                  </c:pt>
                </c:lvl>
              </c:multiLvlStrCache>
            </c:multiLvlStrRef>
          </c:cat>
          <c:val>
            <c:numRef>
              <c:f>'TOTAL ANALISIS ENCUESTAS 2017'!$F$32:$F$35</c:f>
              <c:numCache>
                <c:formatCode>0%</c:formatCode>
                <c:ptCount val="4"/>
                <c:pt idx="0">
                  <c:v>0.92636774989716164</c:v>
                </c:pt>
                <c:pt idx="1">
                  <c:v>1.4397367338543809E-2</c:v>
                </c:pt>
                <c:pt idx="2">
                  <c:v>1.974496092143151E-2</c:v>
                </c:pt>
                <c:pt idx="3">
                  <c:v>3.948992184286302E-2</c:v>
                </c:pt>
              </c:numCache>
            </c:numRef>
          </c:val>
          <c:extLst>
            <c:ext xmlns:c16="http://schemas.microsoft.com/office/drawing/2014/chart" uri="{C3380CC4-5D6E-409C-BE32-E72D297353CC}">
              <c16:uniqueId val="{00000001-FB74-4B58-8C69-F0D91D21BA60}"/>
            </c:ext>
          </c:extLst>
        </c:ser>
        <c:ser>
          <c:idx val="2"/>
          <c:order val="2"/>
          <c:spPr>
            <a:solidFill>
              <a:srgbClr val="FF000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'TOTAL ANALISIS ENCUESTAS 2017'!$B$32:$D$35</c:f>
              <c:multiLvlStrCache>
                <c:ptCount val="4"/>
                <c:lvl>
                  <c:pt idx="0">
                    <c:v>Tenida en cuenta</c:v>
                  </c:pt>
                  <c:pt idx="1">
                    <c:v>No se tuvo en  cuenta </c:v>
                  </c:pt>
                  <c:pt idx="2">
                    <c:v>Paso desapercibida </c:v>
                  </c:pt>
                  <c:pt idx="3">
                    <c:v>No contesto </c:v>
                  </c:pt>
                </c:lvl>
                <c:lvl>
                  <c:pt idx="0">
                    <c:v>1</c:v>
                  </c:pt>
                  <c:pt idx="1">
                    <c:v>2</c:v>
                  </c:pt>
                  <c:pt idx="2">
                    <c:v>3</c:v>
                  </c:pt>
                  <c:pt idx="3">
                    <c:v>4</c:v>
                  </c:pt>
                </c:lvl>
                <c:lvl>
                  <c:pt idx="0">
                    <c:v>Considera que su participación,  en la Mesa Pública organizada por el Centro Zonal del ICBF  fue:</c:v>
                  </c:pt>
                </c:lvl>
              </c:multiLvlStrCache>
            </c:multiLvlStrRef>
          </c:cat>
          <c:val>
            <c:numRef>
              <c:f>'TOTAL ANALISIS ENCUESTAS 2017'!$G$32:$G$35</c:f>
              <c:numCache>
                <c:formatCode>0</c:formatCode>
                <c:ptCount val="4"/>
                <c:pt idx="0">
                  <c:v>2252</c:v>
                </c:pt>
                <c:pt idx="1">
                  <c:v>35</c:v>
                </c:pt>
                <c:pt idx="2">
                  <c:v>48</c:v>
                </c:pt>
                <c:pt idx="3" formatCode="General">
                  <c:v>96</c:v>
                </c:pt>
              </c:numCache>
            </c:numRef>
          </c:val>
          <c:extLst>
            <c:ext xmlns:c16="http://schemas.microsoft.com/office/drawing/2014/chart" uri="{C3380CC4-5D6E-409C-BE32-E72D297353CC}">
              <c16:uniqueId val="{00000002-FB74-4B58-8C69-F0D91D21BA60}"/>
            </c:ext>
          </c:extLst>
        </c:ser>
        <c:dLbls>
          <c:showLegendKey val="0"/>
          <c:showVal val="0"/>
          <c:showCatName val="0"/>
          <c:showSerName val="0"/>
          <c:showPercent val="0"/>
          <c:showBubbleSize val="0"/>
        </c:dLbls>
        <c:gapWidth val="150"/>
        <c:shape val="box"/>
        <c:axId val="501434432"/>
        <c:axId val="501431808"/>
        <c:axId val="0"/>
      </c:bar3DChart>
      <c:catAx>
        <c:axId val="5014344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1431808"/>
        <c:crosses val="autoZero"/>
        <c:auto val="1"/>
        <c:lblAlgn val="ctr"/>
        <c:lblOffset val="100"/>
        <c:noMultiLvlLbl val="0"/>
      </c:catAx>
      <c:valAx>
        <c:axId val="501431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1434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s-CO" sz="1050"/>
              <a:t>1.</a:t>
            </a:r>
            <a:r>
              <a:rPr lang="es-CO" sz="1050" baseline="0"/>
              <a:t> Cree usted que la Mesas Públicas   realizada por el ICBF fue: </a:t>
            </a:r>
            <a:endParaRPr lang="es-CO"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1598468941382329"/>
          <c:y val="0.27398148148148149"/>
          <c:w val="0.65468197725284338"/>
          <c:h val="0.64176727909011377"/>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'NORTE DE SANTANENCUESTAS 2017'!$D$7:$D$9</c:f>
              <c:strCache>
                <c:ptCount val="3"/>
                <c:pt idx="0">
                  <c:v>Bien Organizada</c:v>
                </c:pt>
                <c:pt idx="1">
                  <c:v>Regularmente organizada</c:v>
                </c:pt>
                <c:pt idx="2">
                  <c:v>Mal  organizada.</c:v>
                </c:pt>
              </c:strCache>
            </c:strRef>
          </c:cat>
          <c:val>
            <c:numRef>
              <c:f>'NORTE DE SANTANENCUESTAS 2017'!$BM$7:$BM$9</c:f>
              <c:numCache>
                <c:formatCode>General</c:formatCode>
                <c:ptCount val="3"/>
                <c:pt idx="0">
                  <c:v>58</c:v>
                </c:pt>
                <c:pt idx="1">
                  <c:v>2</c:v>
                </c:pt>
                <c:pt idx="2">
                  <c:v>0</c:v>
                </c:pt>
              </c:numCache>
            </c:numRef>
          </c:val>
          <c:extLst>
            <c:ext xmlns:c16="http://schemas.microsoft.com/office/drawing/2014/chart" uri="{C3380CC4-5D6E-409C-BE32-E72D297353CC}">
              <c16:uniqueId val="{00000000-2ABA-478E-A87F-8A6D1EAB1EA2}"/>
            </c:ext>
          </c:extLst>
        </c:ser>
        <c:dLbls>
          <c:showLegendKey val="0"/>
          <c:showVal val="0"/>
          <c:showCatName val="0"/>
          <c:showSerName val="0"/>
          <c:showPercent val="0"/>
          <c:showBubbleSize val="0"/>
        </c:dLbls>
        <c:gapWidth val="182"/>
        <c:axId val="979859440"/>
        <c:axId val="978026208"/>
      </c:barChart>
      <c:catAx>
        <c:axId val="979859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026208"/>
        <c:crosses val="autoZero"/>
        <c:auto val="1"/>
        <c:lblAlgn val="ctr"/>
        <c:lblOffset val="100"/>
        <c:noMultiLvlLbl val="0"/>
      </c:catAx>
      <c:valAx>
        <c:axId val="9780262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9859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La difusión de la Mesas Pública fue: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'NORTE DE SANTANENCUESTAS 2017'!$D$10:$D$12</c:f>
              <c:strCache>
                <c:ptCount val="3"/>
                <c:pt idx="0">
                  <c:v>Buena</c:v>
                </c:pt>
                <c:pt idx="1">
                  <c:v>Adecuada</c:v>
                </c:pt>
                <c:pt idx="2">
                  <c:v>Inadecuada</c:v>
                </c:pt>
              </c:strCache>
            </c:strRef>
          </c:cat>
          <c:val>
            <c:numRef>
              <c:f>'NORTE DE SANTANENCUESTAS 2017'!$BM$10:$BM$12</c:f>
              <c:numCache>
                <c:formatCode>General</c:formatCode>
                <c:ptCount val="3"/>
                <c:pt idx="0">
                  <c:v>56</c:v>
                </c:pt>
                <c:pt idx="1">
                  <c:v>4</c:v>
                </c:pt>
                <c:pt idx="2">
                  <c:v>0</c:v>
                </c:pt>
              </c:numCache>
            </c:numRef>
          </c:val>
          <c:extLst>
            <c:ext xmlns:c16="http://schemas.microsoft.com/office/drawing/2014/chart" uri="{C3380CC4-5D6E-409C-BE32-E72D297353CC}">
              <c16:uniqueId val="{00000000-3142-41E4-B44C-04B0DB09EB6C}"/>
            </c:ext>
          </c:extLst>
        </c:ser>
        <c:dLbls>
          <c:showLegendKey val="0"/>
          <c:showVal val="0"/>
          <c:showCatName val="0"/>
          <c:showSerName val="0"/>
          <c:showPercent val="0"/>
          <c:showBubbleSize val="0"/>
        </c:dLbls>
        <c:gapWidth val="182"/>
        <c:axId val="978013584"/>
        <c:axId val="978787280"/>
      </c:barChart>
      <c:catAx>
        <c:axId val="978013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787280"/>
        <c:crosses val="autoZero"/>
        <c:auto val="1"/>
        <c:lblAlgn val="ctr"/>
        <c:lblOffset val="100"/>
        <c:noMultiLvlLbl val="0"/>
      </c:catAx>
      <c:valAx>
        <c:axId val="9787872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013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Cómo se enteró  de la realización de esta Mesa Pública.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'NORTE DE SANTANENCUESTAS 2017'!$D$13:$D$18</c:f>
              <c:strCache>
                <c:ptCount val="6"/>
                <c:pt idx="0">
                  <c:v>Por aviso público</c:v>
                </c:pt>
                <c:pt idx="1">
                  <c:v>Prensa, TV Radio </c:v>
                </c:pt>
                <c:pt idx="2">
                  <c:v>Comunidad</c:v>
                </c:pt>
                <c:pt idx="3">
                  <c:v>Boletín</c:v>
                </c:pt>
                <c:pt idx="4">
                  <c:v>Página Web</c:v>
                </c:pt>
                <c:pt idx="5">
                  <c:v>Invitación  directa</c:v>
                </c:pt>
              </c:strCache>
            </c:strRef>
          </c:cat>
          <c:val>
            <c:numRef>
              <c:f>'NORTE DE SANTANENCUESTAS 2017'!$BM$13:$BM$18</c:f>
              <c:numCache>
                <c:formatCode>General</c:formatCode>
                <c:ptCount val="6"/>
                <c:pt idx="0">
                  <c:v>3</c:v>
                </c:pt>
                <c:pt idx="1">
                  <c:v>0</c:v>
                </c:pt>
                <c:pt idx="2">
                  <c:v>4</c:v>
                </c:pt>
                <c:pt idx="3">
                  <c:v>0</c:v>
                </c:pt>
                <c:pt idx="4">
                  <c:v>0</c:v>
                </c:pt>
                <c:pt idx="5">
                  <c:v>53</c:v>
                </c:pt>
              </c:numCache>
            </c:numRef>
          </c:val>
          <c:extLst>
            <c:ext xmlns:c16="http://schemas.microsoft.com/office/drawing/2014/chart" uri="{C3380CC4-5D6E-409C-BE32-E72D297353CC}">
              <c16:uniqueId val="{00000000-D597-4C9F-84A9-A1C0CDD913CC}"/>
            </c:ext>
          </c:extLst>
        </c:ser>
        <c:dLbls>
          <c:showLegendKey val="0"/>
          <c:showVal val="0"/>
          <c:showCatName val="0"/>
          <c:showSerName val="0"/>
          <c:showPercent val="0"/>
          <c:showBubbleSize val="0"/>
        </c:dLbls>
        <c:gapWidth val="182"/>
        <c:axId val="927440976"/>
        <c:axId val="933050240"/>
      </c:barChart>
      <c:catAx>
        <c:axId val="927440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33050240"/>
        <c:crosses val="autoZero"/>
        <c:auto val="1"/>
        <c:lblAlgn val="ctr"/>
        <c:lblOffset val="100"/>
        <c:noMultiLvlLbl val="0"/>
      </c:catAx>
      <c:valAx>
        <c:axId val="9330502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7440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800"/>
              <a:t>La explicación inicial sobre el procedimiento de participación,  trasparencia institucional  y ley anticorrupción   en la Mesa Pública  fue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'NORTE DE SANTANENCUESTAS 2017'!$D$19:$D$20</c:f>
              <c:strCache>
                <c:ptCount val="2"/>
                <c:pt idx="0">
                  <c:v>Clara</c:v>
                </c:pt>
                <c:pt idx="1">
                  <c:v>Confusa</c:v>
                </c:pt>
              </c:strCache>
            </c:strRef>
          </c:cat>
          <c:val>
            <c:numRef>
              <c:f>'NORTE DE SANTANENCUESTAS 2017'!$BM$19:$BM$20</c:f>
              <c:numCache>
                <c:formatCode>General</c:formatCode>
                <c:ptCount val="2"/>
                <c:pt idx="0">
                  <c:v>59</c:v>
                </c:pt>
                <c:pt idx="1">
                  <c:v>1</c:v>
                </c:pt>
              </c:numCache>
            </c:numRef>
          </c:val>
          <c:extLst>
            <c:ext xmlns:c16="http://schemas.microsoft.com/office/drawing/2014/chart" uri="{C3380CC4-5D6E-409C-BE32-E72D297353CC}">
              <c16:uniqueId val="{00000000-38F3-49F7-8C81-E2DC76002DBD}"/>
            </c:ext>
          </c:extLst>
        </c:ser>
        <c:dLbls>
          <c:showLegendKey val="0"/>
          <c:showVal val="0"/>
          <c:showCatName val="0"/>
          <c:showSerName val="0"/>
          <c:showPercent val="0"/>
          <c:showBubbleSize val="0"/>
        </c:dLbls>
        <c:gapWidth val="182"/>
        <c:axId val="1128849008"/>
        <c:axId val="921836512"/>
      </c:barChart>
      <c:catAx>
        <c:axId val="1128849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1836512"/>
        <c:crosses val="autoZero"/>
        <c:auto val="1"/>
        <c:lblAlgn val="ctr"/>
        <c:lblOffset val="100"/>
        <c:noMultiLvlLbl val="0"/>
      </c:catAx>
      <c:valAx>
        <c:axId val="9218365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28849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000" b="0" i="0" u="none" strike="noStrike" baseline="0">
                <a:effectLst/>
              </a:rPr>
              <a:t>La oportunidad de los asistentes inscritos para opinar durante la Mesa Pública  fue:</a:t>
            </a:r>
            <a:r>
              <a:rPr lang="es-CO" sz="1000" b="0" i="0" u="none" strike="noStrike" baseline="0"/>
              <a:t> </a:t>
            </a:r>
            <a:endParaRPr lang="es-CO" sz="10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'NORTE DE SANTANENCUESTAS 2017'!$D$21:$D$22</c:f>
              <c:strCache>
                <c:ptCount val="2"/>
                <c:pt idx="0">
                  <c:v>Igual </c:v>
                </c:pt>
                <c:pt idx="1">
                  <c:v>Desigual</c:v>
                </c:pt>
              </c:strCache>
            </c:strRef>
          </c:cat>
          <c:val>
            <c:numRef>
              <c:f>'NORTE DE SANTANENCUESTAS 2017'!$BM$21:$BM$22</c:f>
              <c:numCache>
                <c:formatCode>General</c:formatCode>
                <c:ptCount val="2"/>
                <c:pt idx="0">
                  <c:v>60</c:v>
                </c:pt>
                <c:pt idx="1">
                  <c:v>0</c:v>
                </c:pt>
              </c:numCache>
            </c:numRef>
          </c:val>
          <c:extLst>
            <c:ext xmlns:c16="http://schemas.microsoft.com/office/drawing/2014/chart" uri="{C3380CC4-5D6E-409C-BE32-E72D297353CC}">
              <c16:uniqueId val="{00000000-341F-4D3A-AEA0-2653E8BAC4BB}"/>
            </c:ext>
          </c:extLst>
        </c:ser>
        <c:dLbls>
          <c:showLegendKey val="0"/>
          <c:showVal val="0"/>
          <c:showCatName val="0"/>
          <c:showSerName val="0"/>
          <c:showPercent val="0"/>
          <c:showBubbleSize val="0"/>
        </c:dLbls>
        <c:gapWidth val="182"/>
        <c:axId val="968091024"/>
        <c:axId val="1099219744"/>
      </c:barChart>
      <c:catAx>
        <c:axId val="968091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99219744"/>
        <c:crosses val="autoZero"/>
        <c:auto val="1"/>
        <c:lblAlgn val="ctr"/>
        <c:lblOffset val="100"/>
        <c:noMultiLvlLbl val="0"/>
      </c:catAx>
      <c:valAx>
        <c:axId val="1099219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8091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000" b="0" i="0" u="none" strike="noStrike" baseline="0">
                <a:effectLst/>
              </a:rPr>
              <a:t>Cree que  la  Mesa Pública  le dio más claridad sobre la gestión del programa o servicio presentado</a:t>
            </a:r>
            <a:r>
              <a:rPr lang="es-CO" sz="1400" b="0" i="0" u="none" strike="noStrike" baseline="0">
                <a:effectLst/>
              </a:rPr>
              <a:t>.</a:t>
            </a:r>
            <a:r>
              <a:rPr lang="es-CO" sz="1400" b="0" i="0" u="none" strike="noStrike" baseline="0"/>
              <a:t>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4456036745406818E-2"/>
          <c:y val="0.19486111111111112"/>
          <c:w val="0.88621062992125987"/>
          <c:h val="0.7208876494604841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'NORTE DE SANTANENCUESTAS 2017'!$D$26:$D$27</c:f>
              <c:strCache>
                <c:ptCount val="2"/>
                <c:pt idx="0">
                  <c:v>Si</c:v>
                </c:pt>
                <c:pt idx="1">
                  <c:v>No</c:v>
                </c:pt>
              </c:strCache>
            </c:strRef>
          </c:cat>
          <c:val>
            <c:numRef>
              <c:f>'NORTE DE SANTANENCUESTAS 2017'!$BM$26:$BM$27</c:f>
              <c:numCache>
                <c:formatCode>General</c:formatCode>
                <c:ptCount val="2"/>
                <c:pt idx="0">
                  <c:v>60</c:v>
                </c:pt>
                <c:pt idx="1">
                  <c:v>0</c:v>
                </c:pt>
              </c:numCache>
            </c:numRef>
          </c:val>
          <c:extLst>
            <c:ext xmlns:c16="http://schemas.microsoft.com/office/drawing/2014/chart" uri="{C3380CC4-5D6E-409C-BE32-E72D297353CC}">
              <c16:uniqueId val="{00000000-F266-4A47-888C-926C7C353BC4}"/>
            </c:ext>
          </c:extLst>
        </c:ser>
        <c:dLbls>
          <c:showLegendKey val="0"/>
          <c:showVal val="0"/>
          <c:showCatName val="0"/>
          <c:showSerName val="0"/>
          <c:showPercent val="0"/>
          <c:showBubbleSize val="0"/>
        </c:dLbls>
        <c:gapWidth val="182"/>
        <c:axId val="1289613904"/>
        <c:axId val="1006127264"/>
      </c:barChart>
      <c:catAx>
        <c:axId val="1289613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06127264"/>
        <c:crosses val="autoZero"/>
        <c:auto val="1"/>
        <c:lblAlgn val="ctr"/>
        <c:lblOffset val="100"/>
        <c:noMultiLvlLbl val="0"/>
      </c:catAx>
      <c:valAx>
        <c:axId val="1006127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9613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800" b="0" i="0" u="none" strike="noStrike" baseline="0">
                <a:effectLst/>
              </a:rPr>
              <a:t>Considera que en el desarrollo de la Mesa Pública se abrieron  espacios de dialogo que facilitaron reflexiones y discusiones en torno a los temas tratados?  </a:t>
            </a:r>
            <a:r>
              <a:rPr lang="es-CO" sz="800" b="0" i="0" u="none" strike="noStrike" baseline="0"/>
              <a:t> </a:t>
            </a:r>
            <a:endParaRPr lang="es-CO" sz="8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'NORTE DE SANTANENCUESTAS 2017'!$D$28:$D$29</c:f>
              <c:strCache>
                <c:ptCount val="2"/>
                <c:pt idx="0">
                  <c:v>Si</c:v>
                </c:pt>
                <c:pt idx="1">
                  <c:v>No</c:v>
                </c:pt>
              </c:strCache>
            </c:strRef>
          </c:cat>
          <c:val>
            <c:numRef>
              <c:f>'NORTE DE SANTANENCUESTAS 2017'!$BM$28:$BM$29</c:f>
              <c:numCache>
                <c:formatCode>General</c:formatCode>
                <c:ptCount val="2"/>
                <c:pt idx="0">
                  <c:v>60</c:v>
                </c:pt>
                <c:pt idx="1">
                  <c:v>0</c:v>
                </c:pt>
              </c:numCache>
            </c:numRef>
          </c:val>
          <c:extLst>
            <c:ext xmlns:c16="http://schemas.microsoft.com/office/drawing/2014/chart" uri="{C3380CC4-5D6E-409C-BE32-E72D297353CC}">
              <c16:uniqueId val="{00000000-87A2-474C-9332-B787916701F8}"/>
            </c:ext>
          </c:extLst>
        </c:ser>
        <c:dLbls>
          <c:showLegendKey val="0"/>
          <c:showVal val="0"/>
          <c:showCatName val="0"/>
          <c:showSerName val="0"/>
          <c:showPercent val="0"/>
          <c:showBubbleSize val="0"/>
        </c:dLbls>
        <c:gapWidth val="182"/>
        <c:axId val="1139790224"/>
        <c:axId val="1009259520"/>
      </c:barChart>
      <c:catAx>
        <c:axId val="1139790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09259520"/>
        <c:crosses val="autoZero"/>
        <c:auto val="1"/>
        <c:lblAlgn val="ctr"/>
        <c:lblOffset val="100"/>
        <c:noMultiLvlLbl val="0"/>
      </c:catAx>
      <c:valAx>
        <c:axId val="1009259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39790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900" b="0" i="0" u="none" strike="noStrike" baseline="0">
                <a:effectLst/>
              </a:rPr>
              <a:t>La información  que brindó  el Centro Zonal, frente gestión, fue clara, suficiente, oportuna y fácil de entender?</a:t>
            </a:r>
            <a:r>
              <a:rPr lang="es-CO" sz="900" b="0" i="0" u="none" strike="noStrike" baseline="0"/>
              <a:t> </a:t>
            </a:r>
            <a:endParaRPr lang="es-CO"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'NORTE DE SANTANENCUESTAS 2017'!$D$30:$D$31</c:f>
              <c:strCache>
                <c:ptCount val="2"/>
                <c:pt idx="0">
                  <c:v>Si</c:v>
                </c:pt>
                <c:pt idx="1">
                  <c:v>No</c:v>
                </c:pt>
              </c:strCache>
            </c:strRef>
          </c:cat>
          <c:val>
            <c:numRef>
              <c:f>'NORTE DE SANTANENCUESTAS 2017'!$BM$30:$BM$31</c:f>
              <c:numCache>
                <c:formatCode>General</c:formatCode>
                <c:ptCount val="2"/>
                <c:pt idx="0">
                  <c:v>60</c:v>
                </c:pt>
                <c:pt idx="1">
                  <c:v>0</c:v>
                </c:pt>
              </c:numCache>
            </c:numRef>
          </c:val>
          <c:extLst>
            <c:ext xmlns:c16="http://schemas.microsoft.com/office/drawing/2014/chart" uri="{C3380CC4-5D6E-409C-BE32-E72D297353CC}">
              <c16:uniqueId val="{00000000-C07F-4B38-9D55-83E6E838FDA5}"/>
            </c:ext>
          </c:extLst>
        </c:ser>
        <c:dLbls>
          <c:showLegendKey val="0"/>
          <c:showVal val="0"/>
          <c:showCatName val="0"/>
          <c:showSerName val="0"/>
          <c:showPercent val="0"/>
          <c:showBubbleSize val="0"/>
        </c:dLbls>
        <c:gapWidth val="182"/>
        <c:axId val="1016601664"/>
        <c:axId val="1282935760"/>
      </c:barChart>
      <c:catAx>
        <c:axId val="1016601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2935760"/>
        <c:crosses val="autoZero"/>
        <c:auto val="1"/>
        <c:lblAlgn val="ctr"/>
        <c:lblOffset val="100"/>
        <c:noMultiLvlLbl val="0"/>
      </c:catAx>
      <c:valAx>
        <c:axId val="12829357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16601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900" b="0" i="0" u="none" strike="noStrike" baseline="0">
                <a:effectLst/>
              </a:rPr>
              <a:t>Se siente satisfecho con los compromisos  adquiridos en esta Mesa Pública, para mejorar y cualificar los servicios y programas brindados? </a:t>
            </a:r>
            <a:r>
              <a:rPr lang="es-CO" sz="900" b="0" i="0" u="none" strike="noStrike" baseline="0"/>
              <a:t> </a:t>
            </a:r>
            <a:endParaRPr lang="es-CO" sz="900"/>
          </a:p>
        </c:rich>
      </c:tx>
      <c:layout>
        <c:manualLayout>
          <c:xMode val="edge"/>
          <c:yMode val="edge"/>
          <c:x val="0.33503013628062256"/>
          <c:y val="5.06485271381721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2838618295711848"/>
          <c:y val="0.35600955054496047"/>
          <c:w val="0.82702263273916987"/>
          <c:h val="0.4900641698052261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'NORTE DE SANTANENCUESTAS 2017'!$D$32:$D$33</c:f>
              <c:strCache>
                <c:ptCount val="2"/>
                <c:pt idx="0">
                  <c:v>Si</c:v>
                </c:pt>
                <c:pt idx="1">
                  <c:v>No</c:v>
                </c:pt>
              </c:strCache>
            </c:strRef>
          </c:cat>
          <c:val>
            <c:numRef>
              <c:f>'NORTE DE SANTANENCUESTAS 2017'!$BM$32:$BM$33</c:f>
              <c:numCache>
                <c:formatCode>General</c:formatCode>
                <c:ptCount val="2"/>
                <c:pt idx="0">
                  <c:v>60</c:v>
                </c:pt>
                <c:pt idx="1">
                  <c:v>0</c:v>
                </c:pt>
              </c:numCache>
            </c:numRef>
          </c:val>
          <c:extLst>
            <c:ext xmlns:c16="http://schemas.microsoft.com/office/drawing/2014/chart" uri="{C3380CC4-5D6E-409C-BE32-E72D297353CC}">
              <c16:uniqueId val="{00000000-EC45-4E81-AF3D-0F70BA34D851}"/>
            </c:ext>
          </c:extLst>
        </c:ser>
        <c:dLbls>
          <c:showLegendKey val="0"/>
          <c:showVal val="0"/>
          <c:showCatName val="0"/>
          <c:showSerName val="0"/>
          <c:showPercent val="0"/>
          <c:showBubbleSize val="0"/>
        </c:dLbls>
        <c:gapWidth val="182"/>
        <c:axId val="1289622640"/>
        <c:axId val="1018864064"/>
      </c:barChart>
      <c:catAx>
        <c:axId val="1289622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18864064"/>
        <c:crosses val="autoZero"/>
        <c:auto val="1"/>
        <c:lblAlgn val="ctr"/>
        <c:lblOffset val="100"/>
        <c:noMultiLvlLbl val="0"/>
      </c:catAx>
      <c:valAx>
        <c:axId val="10188640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9622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'NARIÑO ENCUESTAS 2017 '!$D$6:$D$8</c:f>
              <c:strCache>
                <c:ptCount val="3"/>
                <c:pt idx="0">
                  <c:v>Bien Organizada</c:v>
                </c:pt>
                <c:pt idx="1">
                  <c:v>Regularmente organizada</c:v>
                </c:pt>
                <c:pt idx="2">
                  <c:v>Mal  organizada.</c:v>
                </c:pt>
              </c:strCache>
            </c:strRef>
          </c:cat>
          <c:val>
            <c:numRef>
              <c:f>'NARIÑO ENCUESTAS 2017 '!$E$6:$E$8</c:f>
              <c:numCache>
                <c:formatCode>General</c:formatCode>
                <c:ptCount val="3"/>
              </c:numCache>
            </c:numRef>
          </c:val>
          <c:extLst>
            <c:ext xmlns:c16="http://schemas.microsoft.com/office/drawing/2014/chart" uri="{C3380CC4-5D6E-409C-BE32-E72D297353CC}">
              <c16:uniqueId val="{00000000-9945-4BA4-869E-9FCC1FD0BBFE}"/>
            </c:ext>
          </c:extLst>
        </c:ser>
        <c:ser>
          <c:idx val="1"/>
          <c:order val="1"/>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'NARIÑO ENCUESTAS 2017 '!$D$6:$D$8</c:f>
              <c:strCache>
                <c:ptCount val="3"/>
                <c:pt idx="0">
                  <c:v>Bien Organizada</c:v>
                </c:pt>
                <c:pt idx="1">
                  <c:v>Regularmente organizada</c:v>
                </c:pt>
                <c:pt idx="2">
                  <c:v>Mal  organizada.</c:v>
                </c:pt>
              </c:strCache>
            </c:strRef>
          </c:cat>
          <c:val>
            <c:numRef>
              <c:f>'NARIÑO ENCUESTAS 2017 '!$F$6:$F$8</c:f>
              <c:numCache>
                <c:formatCode>General</c:formatCode>
                <c:ptCount val="3"/>
                <c:pt idx="0">
                  <c:v>114</c:v>
                </c:pt>
                <c:pt idx="1">
                  <c:v>13</c:v>
                </c:pt>
                <c:pt idx="2">
                  <c:v>1</c:v>
                </c:pt>
              </c:numCache>
            </c:numRef>
          </c:val>
          <c:extLst>
            <c:ext xmlns:c16="http://schemas.microsoft.com/office/drawing/2014/chart" uri="{C3380CC4-5D6E-409C-BE32-E72D297353CC}">
              <c16:uniqueId val="{00000001-9945-4BA4-869E-9FCC1FD0BBFE}"/>
            </c:ext>
          </c:extLst>
        </c:ser>
        <c:dLbls>
          <c:showLegendKey val="0"/>
          <c:showVal val="0"/>
          <c:showCatName val="0"/>
          <c:showSerName val="0"/>
          <c:showPercent val="0"/>
          <c:showBubbleSize val="0"/>
        </c:dLbls>
        <c:gapWidth val="150"/>
        <c:shape val="box"/>
        <c:axId val="586889640"/>
        <c:axId val="586889968"/>
        <c:axId val="0"/>
      </c:bar3DChart>
      <c:catAx>
        <c:axId val="5868896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86889968"/>
        <c:crosses val="autoZero"/>
        <c:auto val="1"/>
        <c:lblAlgn val="ctr"/>
        <c:lblOffset val="100"/>
        <c:noMultiLvlLbl val="0"/>
      </c:catAx>
      <c:valAx>
        <c:axId val="586889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86889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es-CO" sz="800" b="0" i="0" baseline="0">
                <a:effectLst/>
              </a:rPr>
              <a:t>Encuesta de Satisfacción 2017  pregunta 7 </a:t>
            </a:r>
            <a:endParaRPr lang="es-CO" sz="800">
              <a:effectLst/>
            </a:endParaRPr>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'TOTAL ANALISIS ENCUESTAS 2017'!$D$37</c:f>
              <c:strCache>
                <c:ptCount val="1"/>
                <c:pt idx="0">
                  <c:v>Si</c:v>
                </c:pt>
              </c:strCache>
            </c:strRef>
          </c:tx>
          <c:spPr>
            <a:solidFill>
              <a:srgbClr val="00B0F0"/>
            </a:solidFill>
            <a:ln>
              <a:noFill/>
            </a:ln>
            <a:effectLst/>
            <a:sp3d/>
          </c:spPr>
          <c:invertIfNegative val="0"/>
          <c:dLbls>
            <c:dLbl>
              <c:idx val="1"/>
              <c:layout>
                <c:manualLayout>
                  <c:x val="-2.3450580078719033E-2"/>
                  <c:y val="-8.1513828238719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A13-44A9-AE11-740E928B9E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ANALISIS ENCUESTAS 2017'!$E$37:$G$37</c:f>
              <c:numCache>
                <c:formatCode>0%</c:formatCode>
                <c:ptCount val="3"/>
                <c:pt idx="1">
                  <c:v>0.95927601809954754</c:v>
                </c:pt>
                <c:pt idx="2" formatCode="0">
                  <c:v>2332</c:v>
                </c:pt>
              </c:numCache>
            </c:numRef>
          </c:val>
          <c:extLst>
            <c:ext xmlns:c16="http://schemas.microsoft.com/office/drawing/2014/chart" uri="{C3380CC4-5D6E-409C-BE32-E72D297353CC}">
              <c16:uniqueId val="{00000000-0A13-44A9-AE11-740E928B9E1D}"/>
            </c:ext>
          </c:extLst>
        </c:ser>
        <c:ser>
          <c:idx val="1"/>
          <c:order val="1"/>
          <c:tx>
            <c:strRef>
              <c:f>'TOTAL ANALISIS ENCUESTAS 2017'!$D$38</c:f>
              <c:strCache>
                <c:ptCount val="1"/>
                <c:pt idx="0">
                  <c:v>No</c:v>
                </c:pt>
              </c:strCache>
            </c:strRef>
          </c:tx>
          <c:spPr>
            <a:solidFill>
              <a:schemeClr val="accent2"/>
            </a:solidFill>
            <a:ln>
              <a:noFill/>
            </a:ln>
            <a:effectLst/>
            <a:sp3d/>
          </c:spPr>
          <c:invertIfNegative val="0"/>
          <c:dLbls>
            <c:dLbl>
              <c:idx val="2"/>
              <c:layout>
                <c:manualLayout>
                  <c:x val="1.3400331473553734E-2"/>
                  <c:y val="-3.4934497816593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A13-44A9-AE11-740E928B9E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ANALISIS ENCUESTAS 2017'!$E$38:$G$38</c:f>
              <c:numCache>
                <c:formatCode>0%</c:formatCode>
                <c:ptCount val="3"/>
                <c:pt idx="1">
                  <c:v>2.0567667626491155E-2</c:v>
                </c:pt>
                <c:pt idx="2" formatCode="General">
                  <c:v>50</c:v>
                </c:pt>
              </c:numCache>
            </c:numRef>
          </c:val>
          <c:extLst>
            <c:ext xmlns:c16="http://schemas.microsoft.com/office/drawing/2014/chart" uri="{C3380CC4-5D6E-409C-BE32-E72D297353CC}">
              <c16:uniqueId val="{00000001-0A13-44A9-AE11-740E928B9E1D}"/>
            </c:ext>
          </c:extLst>
        </c:ser>
        <c:ser>
          <c:idx val="2"/>
          <c:order val="2"/>
          <c:tx>
            <c:strRef>
              <c:f>'TOTAL ANALISIS ENCUESTAS 2017'!$D$39</c:f>
              <c:strCache>
                <c:ptCount val="1"/>
                <c:pt idx="0">
                  <c:v>No contesto </c:v>
                </c:pt>
              </c:strCache>
            </c:strRef>
          </c:tx>
          <c:spPr>
            <a:solidFill>
              <a:schemeClr val="accent3"/>
            </a:solidFill>
            <a:ln>
              <a:noFill/>
            </a:ln>
            <a:effectLst/>
            <a:sp3d/>
          </c:spPr>
          <c:invertIfNegative val="0"/>
          <c:dLbls>
            <c:dLbl>
              <c:idx val="1"/>
              <c:layout>
                <c:manualLayout>
                  <c:x val="2.0100497210330602E-2"/>
                  <c:y val="-5.8224163027656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A13-44A9-AE11-740E928B9E1D}"/>
                </c:ext>
              </c:extLst>
            </c:dLbl>
            <c:dLbl>
              <c:idx val="2"/>
              <c:layout>
                <c:manualLayout>
                  <c:x val="2.0100497210330602E-2"/>
                  <c:y val="-5.822416302765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A13-44A9-AE11-740E928B9E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ANALISIS ENCUESTAS 2017'!$E$39:$G$39</c:f>
              <c:numCache>
                <c:formatCode>0%</c:formatCode>
                <c:ptCount val="3"/>
                <c:pt idx="1">
                  <c:v>2.0156314273961334E-2</c:v>
                </c:pt>
                <c:pt idx="2" formatCode="General">
                  <c:v>49</c:v>
                </c:pt>
              </c:numCache>
            </c:numRef>
          </c:val>
          <c:extLst>
            <c:ext xmlns:c16="http://schemas.microsoft.com/office/drawing/2014/chart" uri="{C3380CC4-5D6E-409C-BE32-E72D297353CC}">
              <c16:uniqueId val="{00000002-0A13-44A9-AE11-740E928B9E1D}"/>
            </c:ext>
          </c:extLst>
        </c:ser>
        <c:dLbls>
          <c:showLegendKey val="0"/>
          <c:showVal val="0"/>
          <c:showCatName val="0"/>
          <c:showSerName val="0"/>
          <c:showPercent val="0"/>
          <c:showBubbleSize val="0"/>
        </c:dLbls>
        <c:gapWidth val="150"/>
        <c:shape val="box"/>
        <c:axId val="568001072"/>
        <c:axId val="568002056"/>
        <c:axId val="0"/>
      </c:bar3DChart>
      <c:catAx>
        <c:axId val="568001072"/>
        <c:scaling>
          <c:orientation val="minMax"/>
        </c:scaling>
        <c:delete val="1"/>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s-CO" sz="800"/>
                  <a:t>Cree que  la  Mesa Pública  le dio más claridad sobre la gestión del programa o servicio presentado.</a:t>
                </a:r>
              </a:p>
            </c:rich>
          </c:tx>
          <c:layout>
            <c:manualLayout>
              <c:xMode val="edge"/>
              <c:yMode val="edge"/>
              <c:x val="7.2811281390869995E-2"/>
              <c:y val="0.8380465105617257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crossAx val="568002056"/>
        <c:crosses val="autoZero"/>
        <c:auto val="1"/>
        <c:lblAlgn val="ctr"/>
        <c:lblOffset val="100"/>
        <c:noMultiLvlLbl val="0"/>
      </c:catAx>
      <c:valAx>
        <c:axId val="568002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6800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2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multiLvlStrRef>
              <c:f>'NARIÑO ENCUESTAS 2017 '!$B$9:$D$11</c:f>
              <c:multiLvlStrCache>
                <c:ptCount val="3"/>
                <c:lvl>
                  <c:pt idx="0">
                    <c:v>Buena</c:v>
                  </c:pt>
                  <c:pt idx="1">
                    <c:v>Adecuada</c:v>
                  </c:pt>
                  <c:pt idx="2">
                    <c:v>Inadecuada</c:v>
                  </c:pt>
                </c:lvl>
                <c:lvl>
                  <c:pt idx="0">
                    <c:v>1</c:v>
                  </c:pt>
                  <c:pt idx="1">
                    <c:v>2</c:v>
                  </c:pt>
                  <c:pt idx="2">
                    <c:v>3</c:v>
                  </c:pt>
                </c:lvl>
                <c:lvl>
                  <c:pt idx="0">
                    <c:v> La difusión de la Mesas Pública fue:</c:v>
                  </c:pt>
                </c:lvl>
              </c:multiLvlStrCache>
            </c:multiLvlStrRef>
          </c:cat>
          <c:val>
            <c:numRef>
              <c:f>'NARIÑO ENCUESTAS 2017 '!$E$9:$E$11</c:f>
              <c:numCache>
                <c:formatCode>General</c:formatCode>
                <c:ptCount val="3"/>
              </c:numCache>
            </c:numRef>
          </c:val>
          <c:extLst>
            <c:ext xmlns:c16="http://schemas.microsoft.com/office/drawing/2014/chart" uri="{C3380CC4-5D6E-409C-BE32-E72D297353CC}">
              <c16:uniqueId val="{00000000-9635-4D95-811A-A6A6B47D23A8}"/>
            </c:ext>
          </c:extLst>
        </c:ser>
        <c:ser>
          <c:idx val="1"/>
          <c:order val="1"/>
          <c:spPr>
            <a:solidFill>
              <a:schemeClr val="accent2"/>
            </a:solidFill>
            <a:ln>
              <a:noFill/>
            </a:ln>
            <a:effectLst/>
          </c:spPr>
          <c:invertIfNegative val="0"/>
          <c:cat>
            <c:multiLvlStrRef>
              <c:f>'NARIÑO ENCUESTAS 2017 '!$B$9:$D$11</c:f>
              <c:multiLvlStrCache>
                <c:ptCount val="3"/>
                <c:lvl>
                  <c:pt idx="0">
                    <c:v>Buena</c:v>
                  </c:pt>
                  <c:pt idx="1">
                    <c:v>Adecuada</c:v>
                  </c:pt>
                  <c:pt idx="2">
                    <c:v>Inadecuada</c:v>
                  </c:pt>
                </c:lvl>
                <c:lvl>
                  <c:pt idx="0">
                    <c:v>1</c:v>
                  </c:pt>
                  <c:pt idx="1">
                    <c:v>2</c:v>
                  </c:pt>
                  <c:pt idx="2">
                    <c:v>3</c:v>
                  </c:pt>
                </c:lvl>
                <c:lvl>
                  <c:pt idx="0">
                    <c:v> La difusión de la Mesas Pública fue:</c:v>
                  </c:pt>
                </c:lvl>
              </c:multiLvlStrCache>
            </c:multiLvlStrRef>
          </c:cat>
          <c:val>
            <c:numRef>
              <c:f>'NARIÑO ENCUESTAS 2017 '!$F$9:$F$11</c:f>
              <c:numCache>
                <c:formatCode>General</c:formatCode>
                <c:ptCount val="3"/>
                <c:pt idx="0">
                  <c:v>89</c:v>
                </c:pt>
                <c:pt idx="1">
                  <c:v>40</c:v>
                </c:pt>
                <c:pt idx="2">
                  <c:v>0</c:v>
                </c:pt>
              </c:numCache>
            </c:numRef>
          </c:val>
          <c:extLst>
            <c:ext xmlns:c16="http://schemas.microsoft.com/office/drawing/2014/chart" uri="{C3380CC4-5D6E-409C-BE32-E72D297353CC}">
              <c16:uniqueId val="{00000001-9635-4D95-811A-A6A6B47D23A8}"/>
            </c:ext>
          </c:extLst>
        </c:ser>
        <c:dLbls>
          <c:showLegendKey val="0"/>
          <c:showVal val="0"/>
          <c:showCatName val="0"/>
          <c:showSerName val="0"/>
          <c:showPercent val="0"/>
          <c:showBubbleSize val="0"/>
        </c:dLbls>
        <c:gapWidth val="219"/>
        <c:overlap val="-27"/>
        <c:axId val="403346768"/>
        <c:axId val="403347096"/>
      </c:barChart>
      <c:catAx>
        <c:axId val="40334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3347096"/>
        <c:crosses val="autoZero"/>
        <c:auto val="1"/>
        <c:lblAlgn val="ctr"/>
        <c:lblOffset val="100"/>
        <c:noMultiLvlLbl val="0"/>
      </c:catAx>
      <c:valAx>
        <c:axId val="403347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334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3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multiLvlStrRef>
              <c:f>'NARIÑO ENCUESTAS 2017 '!$B$12:$D$17</c:f>
              <c:multiLvlStrCache>
                <c:ptCount val="6"/>
                <c:lvl>
                  <c:pt idx="0">
                    <c:v>Por aviso público</c:v>
                  </c:pt>
                  <c:pt idx="1">
                    <c:v>Prensa, TV Radio </c:v>
                  </c:pt>
                  <c:pt idx="2">
                    <c:v>Comunidad</c:v>
                  </c:pt>
                  <c:pt idx="3">
                    <c:v>Boletín</c:v>
                  </c:pt>
                  <c:pt idx="4">
                    <c:v>Página Web</c:v>
                  </c:pt>
                  <c:pt idx="5">
                    <c:v>Invitación  directa</c:v>
                  </c:pt>
                </c:lvl>
                <c:lvl>
                  <c:pt idx="0">
                    <c:v>1</c:v>
                  </c:pt>
                  <c:pt idx="1">
                    <c:v>2</c:v>
                  </c:pt>
                  <c:pt idx="2">
                    <c:v>3</c:v>
                  </c:pt>
                  <c:pt idx="3">
                    <c:v>4</c:v>
                  </c:pt>
                  <c:pt idx="4">
                    <c:v>5</c:v>
                  </c:pt>
                  <c:pt idx="5">
                    <c:v>6</c:v>
                  </c:pt>
                </c:lvl>
                <c:lvl>
                  <c:pt idx="0">
                    <c:v>Cómo se enteró  de la realización de esta Mesa Pública.</c:v>
                  </c:pt>
                </c:lvl>
              </c:multiLvlStrCache>
            </c:multiLvlStrRef>
          </c:cat>
          <c:val>
            <c:numRef>
              <c:f>'NARIÑO ENCUESTAS 2017 '!$E$12:$E$17</c:f>
              <c:numCache>
                <c:formatCode>General</c:formatCode>
                <c:ptCount val="6"/>
              </c:numCache>
            </c:numRef>
          </c:val>
          <c:extLst>
            <c:ext xmlns:c16="http://schemas.microsoft.com/office/drawing/2014/chart" uri="{C3380CC4-5D6E-409C-BE32-E72D297353CC}">
              <c16:uniqueId val="{00000000-3FA9-45E5-80E2-905FF6F092E5}"/>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'NARIÑO ENCUESTAS 2017 '!$B$12:$D$17</c:f>
              <c:multiLvlStrCache>
                <c:ptCount val="6"/>
                <c:lvl>
                  <c:pt idx="0">
                    <c:v>Por aviso público</c:v>
                  </c:pt>
                  <c:pt idx="1">
                    <c:v>Prensa, TV Radio </c:v>
                  </c:pt>
                  <c:pt idx="2">
                    <c:v>Comunidad</c:v>
                  </c:pt>
                  <c:pt idx="3">
                    <c:v>Boletín</c:v>
                  </c:pt>
                  <c:pt idx="4">
                    <c:v>Página Web</c:v>
                  </c:pt>
                  <c:pt idx="5">
                    <c:v>Invitación  directa</c:v>
                  </c:pt>
                </c:lvl>
                <c:lvl>
                  <c:pt idx="0">
                    <c:v>1</c:v>
                  </c:pt>
                  <c:pt idx="1">
                    <c:v>2</c:v>
                  </c:pt>
                  <c:pt idx="2">
                    <c:v>3</c:v>
                  </c:pt>
                  <c:pt idx="3">
                    <c:v>4</c:v>
                  </c:pt>
                  <c:pt idx="4">
                    <c:v>5</c:v>
                  </c:pt>
                  <c:pt idx="5">
                    <c:v>6</c:v>
                  </c:pt>
                </c:lvl>
                <c:lvl>
                  <c:pt idx="0">
                    <c:v>Cómo se enteró  de la realización de esta Mesa Pública.</c:v>
                  </c:pt>
                </c:lvl>
              </c:multiLvlStrCache>
            </c:multiLvlStrRef>
          </c:cat>
          <c:val>
            <c:numRef>
              <c:f>'NARIÑO ENCUESTAS 2017 '!$F$12:$F$17</c:f>
              <c:numCache>
                <c:formatCode>General</c:formatCode>
                <c:ptCount val="6"/>
                <c:pt idx="0">
                  <c:v>20</c:v>
                </c:pt>
                <c:pt idx="1">
                  <c:v>2</c:v>
                </c:pt>
                <c:pt idx="2">
                  <c:v>29</c:v>
                </c:pt>
                <c:pt idx="3">
                  <c:v>1</c:v>
                </c:pt>
                <c:pt idx="4">
                  <c:v>0</c:v>
                </c:pt>
                <c:pt idx="5">
                  <c:v>77</c:v>
                </c:pt>
              </c:numCache>
            </c:numRef>
          </c:val>
          <c:extLst>
            <c:ext xmlns:c16="http://schemas.microsoft.com/office/drawing/2014/chart" uri="{C3380CC4-5D6E-409C-BE32-E72D297353CC}">
              <c16:uniqueId val="{00000001-3FA9-45E5-80E2-905FF6F092E5}"/>
            </c:ext>
          </c:extLst>
        </c:ser>
        <c:dLbls>
          <c:showLegendKey val="0"/>
          <c:showVal val="0"/>
          <c:showCatName val="0"/>
          <c:showSerName val="0"/>
          <c:showPercent val="0"/>
          <c:showBubbleSize val="0"/>
        </c:dLbls>
        <c:gapWidth val="219"/>
        <c:overlap val="-27"/>
        <c:axId val="594103096"/>
        <c:axId val="594105720"/>
      </c:barChart>
      <c:catAx>
        <c:axId val="594103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105720"/>
        <c:crosses val="autoZero"/>
        <c:auto val="1"/>
        <c:lblAlgn val="ctr"/>
        <c:lblOffset val="100"/>
        <c:noMultiLvlLbl val="0"/>
      </c:catAx>
      <c:valAx>
        <c:axId val="594105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103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4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'NARIÑO ENCUESTAS 2017 '!$B$18:$D$18</c:f>
              <c:strCache>
                <c:ptCount val="3"/>
                <c:pt idx="0">
                  <c:v>La explicación inicial sobre el procedimiento de participación,  transparencia institucional  y ley anticorrupción   en la Mesa Pública  fue</c:v>
                </c:pt>
                <c:pt idx="1">
                  <c:v>1</c:v>
                </c:pt>
                <c:pt idx="2">
                  <c:v>Clara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'NARIÑO ENCUESTAS 2017 '!$E$18:$F$18</c:f>
              <c:numCache>
                <c:formatCode>General</c:formatCode>
                <c:ptCount val="2"/>
                <c:pt idx="1">
                  <c:v>122</c:v>
                </c:pt>
              </c:numCache>
            </c:numRef>
          </c:val>
          <c:extLst>
            <c:ext xmlns:c16="http://schemas.microsoft.com/office/drawing/2014/chart" uri="{C3380CC4-5D6E-409C-BE32-E72D297353CC}">
              <c16:uniqueId val="{00000000-A21A-4D17-A773-C7BD808E3355}"/>
            </c:ext>
          </c:extLst>
        </c:ser>
        <c:ser>
          <c:idx val="1"/>
          <c:order val="1"/>
          <c:tx>
            <c:strRef>
              <c:f>'NARIÑO ENCUESTAS 2017 '!$B$19:$D$19</c:f>
              <c:strCache>
                <c:ptCount val="3"/>
                <c:pt idx="0">
                  <c:v>La explicación inicial sobre el procedimiento de participación,  transparencia institucional  y ley anticorrupción   en la Mesa Pública  fue</c:v>
                </c:pt>
                <c:pt idx="1">
                  <c:v>2</c:v>
                </c:pt>
                <c:pt idx="2">
                  <c:v>Confusa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'NARIÑO ENCUESTAS 2017 '!$E$19:$F$19</c:f>
              <c:numCache>
                <c:formatCode>General</c:formatCode>
                <c:ptCount val="2"/>
                <c:pt idx="1">
                  <c:v>5</c:v>
                </c:pt>
              </c:numCache>
            </c:numRef>
          </c:val>
          <c:extLst>
            <c:ext xmlns:c16="http://schemas.microsoft.com/office/drawing/2014/chart" uri="{C3380CC4-5D6E-409C-BE32-E72D297353CC}">
              <c16:uniqueId val="{00000001-A21A-4D17-A773-C7BD808E3355}"/>
            </c:ext>
          </c:extLst>
        </c:ser>
        <c:dLbls>
          <c:showLegendKey val="0"/>
          <c:showVal val="0"/>
          <c:showCatName val="0"/>
          <c:showSerName val="0"/>
          <c:showPercent val="0"/>
          <c:showBubbleSize val="0"/>
        </c:dLbls>
        <c:gapWidth val="219"/>
        <c:overlap val="-27"/>
        <c:axId val="222621600"/>
        <c:axId val="222616352"/>
      </c:barChart>
      <c:catAx>
        <c:axId val="2226216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2616352"/>
        <c:crosses val="autoZero"/>
        <c:auto val="1"/>
        <c:lblAlgn val="ctr"/>
        <c:lblOffset val="100"/>
        <c:noMultiLvlLbl val="0"/>
      </c:catAx>
      <c:valAx>
        <c:axId val="222616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262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Pregunta5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'NARIÑO ENCUESTAS 2017 '!$B$20:$D$20</c:f>
              <c:strCache>
                <c:ptCount val="3"/>
                <c:pt idx="0">
                  <c:v>La oportunidad de los asistentes inscritos para opinar durante la Mesa Pública  fue:</c:v>
                </c:pt>
                <c:pt idx="1">
                  <c:v>1</c:v>
                </c:pt>
                <c:pt idx="2">
                  <c:v>Igual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'NARIÑO ENCUESTAS 2017 '!$E$20:$F$20</c:f>
              <c:numCache>
                <c:formatCode>General</c:formatCode>
                <c:ptCount val="2"/>
                <c:pt idx="1">
                  <c:v>120</c:v>
                </c:pt>
              </c:numCache>
            </c:numRef>
          </c:val>
          <c:extLst>
            <c:ext xmlns:c16="http://schemas.microsoft.com/office/drawing/2014/chart" uri="{C3380CC4-5D6E-409C-BE32-E72D297353CC}">
              <c16:uniqueId val="{00000000-1AD8-49DC-B50C-58D3AF4AA39E}"/>
            </c:ext>
          </c:extLst>
        </c:ser>
        <c:ser>
          <c:idx val="1"/>
          <c:order val="1"/>
          <c:tx>
            <c:strRef>
              <c:f>'NARIÑO ENCUESTAS 2017 '!$B$21:$D$21</c:f>
              <c:strCache>
                <c:ptCount val="3"/>
                <c:pt idx="0">
                  <c:v>La oportunidad de los asistentes inscritos para opinar durante la Mesa Pública  fue:</c:v>
                </c:pt>
                <c:pt idx="1">
                  <c:v>2</c:v>
                </c:pt>
                <c:pt idx="2">
                  <c:v>Desigual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'NARIÑO ENCUESTAS 2017 '!$E$21:$F$21</c:f>
              <c:numCache>
                <c:formatCode>General</c:formatCode>
                <c:ptCount val="2"/>
                <c:pt idx="1">
                  <c:v>6</c:v>
                </c:pt>
              </c:numCache>
            </c:numRef>
          </c:val>
          <c:extLst>
            <c:ext xmlns:c16="http://schemas.microsoft.com/office/drawing/2014/chart" uri="{C3380CC4-5D6E-409C-BE32-E72D297353CC}">
              <c16:uniqueId val="{00000001-1AD8-49DC-B50C-58D3AF4AA39E}"/>
            </c:ext>
          </c:extLst>
        </c:ser>
        <c:dLbls>
          <c:showLegendKey val="0"/>
          <c:showVal val="0"/>
          <c:showCatName val="0"/>
          <c:showSerName val="0"/>
          <c:showPercent val="0"/>
          <c:showBubbleSize val="0"/>
        </c:dLbls>
        <c:gapWidth val="219"/>
        <c:overlap val="-27"/>
        <c:axId val="734937752"/>
        <c:axId val="734938080"/>
      </c:barChart>
      <c:catAx>
        <c:axId val="7349377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4938080"/>
        <c:crosses val="autoZero"/>
        <c:auto val="1"/>
        <c:lblAlgn val="ctr"/>
        <c:lblOffset val="100"/>
        <c:noMultiLvlLbl val="0"/>
      </c:catAx>
      <c:valAx>
        <c:axId val="734938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4937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6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multiLvlStrRef>
              <c:f>'NARIÑO ENCUESTAS 2017 '!$B$22:$D$24</c:f>
              <c:multiLvlStrCache>
                <c:ptCount val="3"/>
                <c:lvl>
                  <c:pt idx="0">
                    <c:v>Tenida en cuenta</c:v>
                  </c:pt>
                  <c:pt idx="1">
                    <c:v>No se tuvo en cuenta</c:v>
                  </c:pt>
                  <c:pt idx="2">
                    <c:v>Paso desapercibida</c:v>
                  </c:pt>
                </c:lvl>
                <c:lvl>
                  <c:pt idx="0">
                    <c:v>1</c:v>
                  </c:pt>
                  <c:pt idx="1">
                    <c:v>2</c:v>
                  </c:pt>
                  <c:pt idx="2">
                    <c:v>3</c:v>
                  </c:pt>
                </c:lvl>
                <c:lvl>
                  <c:pt idx="0">
                    <c:v>Considera que su participación,  en la Mesa Pública organizada por el Centro Zonal del ICBF  fue:</c:v>
                  </c:pt>
                </c:lvl>
              </c:multiLvlStrCache>
            </c:multiLvlStrRef>
          </c:cat>
          <c:val>
            <c:numRef>
              <c:f>'NARIÑO ENCUESTAS 2017 '!$E$22:$E$24</c:f>
              <c:numCache>
                <c:formatCode>General</c:formatCode>
                <c:ptCount val="3"/>
              </c:numCache>
            </c:numRef>
          </c:val>
          <c:extLst>
            <c:ext xmlns:c16="http://schemas.microsoft.com/office/drawing/2014/chart" uri="{C3380CC4-5D6E-409C-BE32-E72D297353CC}">
              <c16:uniqueId val="{00000000-8B63-45AD-8A15-1AAB2C478AAC}"/>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'NARIÑO ENCUESTAS 2017 '!$B$22:$D$24</c:f>
              <c:multiLvlStrCache>
                <c:ptCount val="3"/>
                <c:lvl>
                  <c:pt idx="0">
                    <c:v>Tenida en cuenta</c:v>
                  </c:pt>
                  <c:pt idx="1">
                    <c:v>No se tuvo en cuenta</c:v>
                  </c:pt>
                  <c:pt idx="2">
                    <c:v>Paso desapercibida</c:v>
                  </c:pt>
                </c:lvl>
                <c:lvl>
                  <c:pt idx="0">
                    <c:v>1</c:v>
                  </c:pt>
                  <c:pt idx="1">
                    <c:v>2</c:v>
                  </c:pt>
                  <c:pt idx="2">
                    <c:v>3</c:v>
                  </c:pt>
                </c:lvl>
                <c:lvl>
                  <c:pt idx="0">
                    <c:v>Considera que su participación,  en la Mesa Pública organizada por el Centro Zonal del ICBF  fue:</c:v>
                  </c:pt>
                </c:lvl>
              </c:multiLvlStrCache>
            </c:multiLvlStrRef>
          </c:cat>
          <c:val>
            <c:numRef>
              <c:f>'NARIÑO ENCUESTAS 2017 '!$F$22:$F$24</c:f>
              <c:numCache>
                <c:formatCode>General</c:formatCode>
                <c:ptCount val="3"/>
                <c:pt idx="0">
                  <c:v>118</c:v>
                </c:pt>
                <c:pt idx="1">
                  <c:v>2</c:v>
                </c:pt>
              </c:numCache>
            </c:numRef>
          </c:val>
          <c:extLst>
            <c:ext xmlns:c16="http://schemas.microsoft.com/office/drawing/2014/chart" uri="{C3380CC4-5D6E-409C-BE32-E72D297353CC}">
              <c16:uniqueId val="{00000001-8B63-45AD-8A15-1AAB2C478AAC}"/>
            </c:ext>
          </c:extLst>
        </c:ser>
        <c:dLbls>
          <c:showLegendKey val="0"/>
          <c:showVal val="0"/>
          <c:showCatName val="0"/>
          <c:showSerName val="0"/>
          <c:showPercent val="0"/>
          <c:showBubbleSize val="0"/>
        </c:dLbls>
        <c:gapWidth val="219"/>
        <c:overlap val="-27"/>
        <c:axId val="750365160"/>
        <c:axId val="750367456"/>
      </c:barChart>
      <c:catAx>
        <c:axId val="750365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50367456"/>
        <c:crosses val="autoZero"/>
        <c:auto val="1"/>
        <c:lblAlgn val="ctr"/>
        <c:lblOffset val="100"/>
        <c:noMultiLvlLbl val="0"/>
      </c:catAx>
      <c:valAx>
        <c:axId val="750367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50365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7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'NARIÑO ENCUESTAS 2017 '!$B$25:$D$25</c:f>
              <c:strCache>
                <c:ptCount val="3"/>
                <c:pt idx="0">
                  <c:v>Cree que  la  Mesa Pública  le dio más claridad sobre la gestión del programa o servicio presentado.</c:v>
                </c:pt>
                <c:pt idx="1">
                  <c:v>1</c:v>
                </c:pt>
                <c:pt idx="2">
                  <c:v>Si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'NARIÑO ENCUESTAS 2017 '!$E$25:$F$25</c:f>
              <c:numCache>
                <c:formatCode>General</c:formatCode>
                <c:ptCount val="2"/>
                <c:pt idx="1">
                  <c:v>127</c:v>
                </c:pt>
              </c:numCache>
            </c:numRef>
          </c:val>
          <c:extLst>
            <c:ext xmlns:c16="http://schemas.microsoft.com/office/drawing/2014/chart" uri="{C3380CC4-5D6E-409C-BE32-E72D297353CC}">
              <c16:uniqueId val="{00000000-1A12-4834-B9C5-CE47D7B3971F}"/>
            </c:ext>
          </c:extLst>
        </c:ser>
        <c:ser>
          <c:idx val="1"/>
          <c:order val="1"/>
          <c:tx>
            <c:strRef>
              <c:f>'NARIÑO ENCUESTAS 2017 '!$B$26:$D$26</c:f>
              <c:strCache>
                <c:ptCount val="3"/>
                <c:pt idx="0">
                  <c:v>Cree que  la  Mesa Pública  le dio más claridad sobre la gestión del programa o servicio presentado.</c:v>
                </c:pt>
                <c:pt idx="1">
                  <c:v>2</c:v>
                </c:pt>
                <c:pt idx="2">
                  <c:v>No</c:v>
                </c:pt>
              </c:strCache>
            </c:strRef>
          </c:tx>
          <c:spPr>
            <a:solidFill>
              <a:schemeClr val="accent2"/>
            </a:solidFill>
            <a:ln>
              <a:noFill/>
            </a:ln>
            <a:effectLst/>
          </c:spPr>
          <c:invertIfNegative val="0"/>
          <c:val>
            <c:numRef>
              <c:f>'NARIÑO ENCUESTAS 2017 '!$E$26:$F$26</c:f>
              <c:numCache>
                <c:formatCode>General</c:formatCode>
                <c:ptCount val="2"/>
                <c:pt idx="1">
                  <c:v>1</c:v>
                </c:pt>
              </c:numCache>
            </c:numRef>
          </c:val>
          <c:extLst>
            <c:ext xmlns:c16="http://schemas.microsoft.com/office/drawing/2014/chart" uri="{C3380CC4-5D6E-409C-BE32-E72D297353CC}">
              <c16:uniqueId val="{00000001-1A12-4834-B9C5-CE47D7B3971F}"/>
            </c:ext>
          </c:extLst>
        </c:ser>
        <c:dLbls>
          <c:showLegendKey val="0"/>
          <c:showVal val="0"/>
          <c:showCatName val="0"/>
          <c:showSerName val="0"/>
          <c:showPercent val="0"/>
          <c:showBubbleSize val="0"/>
        </c:dLbls>
        <c:gapWidth val="219"/>
        <c:overlap val="-27"/>
        <c:axId val="700232600"/>
        <c:axId val="700235224"/>
      </c:barChart>
      <c:catAx>
        <c:axId val="7002326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0235224"/>
        <c:crosses val="autoZero"/>
        <c:auto val="1"/>
        <c:lblAlgn val="ctr"/>
        <c:lblOffset val="100"/>
        <c:noMultiLvlLbl val="0"/>
      </c:catAx>
      <c:valAx>
        <c:axId val="700235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0232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8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'NARIÑO ENCUESTAS 2017 '!$D$27:$D$28</c:f>
              <c:strCache>
                <c:ptCount val="2"/>
                <c:pt idx="0">
                  <c:v>Si</c:v>
                </c:pt>
                <c:pt idx="1">
                  <c:v>No</c:v>
                </c:pt>
              </c:strCache>
            </c:strRef>
          </c:cat>
          <c:val>
            <c:numRef>
              <c:f>'NARIÑO ENCUESTAS 2017 '!$F$27:$F$28</c:f>
              <c:numCache>
                <c:formatCode>General</c:formatCode>
                <c:ptCount val="2"/>
                <c:pt idx="0">
                  <c:v>126</c:v>
                </c:pt>
                <c:pt idx="1">
                  <c:v>1</c:v>
                </c:pt>
              </c:numCache>
            </c:numRef>
          </c:val>
          <c:extLst>
            <c:ext xmlns:c16="http://schemas.microsoft.com/office/drawing/2014/chart" uri="{C3380CC4-5D6E-409C-BE32-E72D297353CC}">
              <c16:uniqueId val="{00000001-994B-4971-9F7C-E79FE255EEC2}"/>
            </c:ext>
          </c:extLst>
        </c:ser>
        <c:dLbls>
          <c:showLegendKey val="0"/>
          <c:showVal val="0"/>
          <c:showCatName val="0"/>
          <c:showSerName val="0"/>
          <c:showPercent val="0"/>
          <c:showBubbleSize val="0"/>
        </c:dLbls>
        <c:gapWidth val="219"/>
        <c:overlap val="-27"/>
        <c:axId val="594183784"/>
        <c:axId val="594184440"/>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'NARIÑO ENCUESTAS 2017 '!$D$27:$D$28</c15:sqref>
                        </c15:formulaRef>
                      </c:ext>
                    </c:extLst>
                    <c:strCache>
                      <c:ptCount val="2"/>
                      <c:pt idx="0">
                        <c:v>Si</c:v>
                      </c:pt>
                      <c:pt idx="1">
                        <c:v>No</c:v>
                      </c:pt>
                    </c:strCache>
                  </c:strRef>
                </c:cat>
                <c:val>
                  <c:numRef>
                    <c:extLst>
                      <c:ext uri="{02D57815-91ED-43cb-92C2-25804820EDAC}">
                        <c15:formulaRef>
                          <c15:sqref>'NARIÑO ENCUESTAS 2017 '!$E$27:$E$28</c15:sqref>
                        </c15:formulaRef>
                      </c:ext>
                    </c:extLst>
                    <c:numCache>
                      <c:formatCode>General</c:formatCode>
                      <c:ptCount val="2"/>
                    </c:numCache>
                  </c:numRef>
                </c:val>
                <c:extLst>
                  <c:ext xmlns:c16="http://schemas.microsoft.com/office/drawing/2014/chart" uri="{C3380CC4-5D6E-409C-BE32-E72D297353CC}">
                    <c16:uniqueId val="{00000000-994B-4971-9F7C-E79FE255EEC2}"/>
                  </c:ext>
                </c:extLst>
              </c15:ser>
            </c15:filteredBarSeries>
          </c:ext>
        </c:extLst>
      </c:barChart>
      <c:catAx>
        <c:axId val="594183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184440"/>
        <c:crosses val="autoZero"/>
        <c:auto val="1"/>
        <c:lblAlgn val="ctr"/>
        <c:lblOffset val="100"/>
        <c:noMultiLvlLbl val="0"/>
      </c:catAx>
      <c:valAx>
        <c:axId val="594184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183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9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'NARIÑO ENCUESTAS 2017 '!$B$29:$D$29</c:f>
              <c:strCache>
                <c:ptCount val="3"/>
                <c:pt idx="0">
                  <c:v>La información  que brindó  el Centro Zonal, frente gestión, fue clara, suficiente, oportuna y fácil de entender?</c:v>
                </c:pt>
                <c:pt idx="1">
                  <c:v>1</c:v>
                </c:pt>
                <c:pt idx="2">
                  <c:v>Si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'NARIÑO ENCUESTAS 2017 '!$E$29:$F$29</c:f>
              <c:numCache>
                <c:formatCode>General</c:formatCode>
                <c:ptCount val="2"/>
                <c:pt idx="1">
                  <c:v>126</c:v>
                </c:pt>
              </c:numCache>
            </c:numRef>
          </c:val>
          <c:extLst>
            <c:ext xmlns:c16="http://schemas.microsoft.com/office/drawing/2014/chart" uri="{C3380CC4-5D6E-409C-BE32-E72D297353CC}">
              <c16:uniqueId val="{00000000-9FB4-4372-AC8E-CAD824A3A814}"/>
            </c:ext>
          </c:extLst>
        </c:ser>
        <c:ser>
          <c:idx val="1"/>
          <c:order val="1"/>
          <c:tx>
            <c:strRef>
              <c:f>'NARIÑO ENCUESTAS 2017 '!$B$30:$D$30</c:f>
              <c:strCache>
                <c:ptCount val="3"/>
                <c:pt idx="0">
                  <c:v>La información  que brindó  el Centro Zonal, frente gestión, fue clara, suficiente, oportuna y fácil de entender?</c:v>
                </c:pt>
                <c:pt idx="1">
                  <c:v>2</c:v>
                </c:pt>
                <c:pt idx="2">
                  <c:v>No</c:v>
                </c:pt>
              </c:strCache>
            </c:strRef>
          </c:tx>
          <c:spPr>
            <a:solidFill>
              <a:schemeClr val="accent2"/>
            </a:solidFill>
            <a:ln>
              <a:noFill/>
            </a:ln>
            <a:effectLst/>
          </c:spPr>
          <c:invertIfNegative val="0"/>
          <c:val>
            <c:numRef>
              <c:f>'NARIÑO ENCUESTAS 2017 '!$E$30:$F$30</c:f>
              <c:numCache>
                <c:formatCode>General</c:formatCode>
                <c:ptCount val="2"/>
                <c:pt idx="1">
                  <c:v>2</c:v>
                </c:pt>
              </c:numCache>
            </c:numRef>
          </c:val>
          <c:extLst>
            <c:ext xmlns:c16="http://schemas.microsoft.com/office/drawing/2014/chart" uri="{C3380CC4-5D6E-409C-BE32-E72D297353CC}">
              <c16:uniqueId val="{00000001-9FB4-4372-AC8E-CAD824A3A814}"/>
            </c:ext>
          </c:extLst>
        </c:ser>
        <c:dLbls>
          <c:showLegendKey val="0"/>
          <c:showVal val="0"/>
          <c:showCatName val="0"/>
          <c:showSerName val="0"/>
          <c:showPercent val="0"/>
          <c:showBubbleSize val="0"/>
        </c:dLbls>
        <c:gapWidth val="219"/>
        <c:overlap val="-27"/>
        <c:axId val="700253920"/>
        <c:axId val="700257200"/>
      </c:barChart>
      <c:catAx>
        <c:axId val="7002539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0257200"/>
        <c:crosses val="autoZero"/>
        <c:auto val="1"/>
        <c:lblAlgn val="ctr"/>
        <c:lblOffset val="100"/>
        <c:noMultiLvlLbl val="0"/>
      </c:catAx>
      <c:valAx>
        <c:axId val="700257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0253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11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'NARIÑO ENCUESTAS 2017 '!$B$31:$D$31</c:f>
              <c:strCache>
                <c:ptCount val="3"/>
                <c:pt idx="0">
                  <c:v>Se siente satisfecho con los compromisos  adquiridos en esta Mesa Pública, para mejorar y cualificar los servicios y programas brindados? </c:v>
                </c:pt>
                <c:pt idx="1">
                  <c:v>1</c:v>
                </c:pt>
                <c:pt idx="2">
                  <c:v>Si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'NARIÑO ENCUESTAS 2017 '!$E$31:$F$31</c:f>
              <c:numCache>
                <c:formatCode>General</c:formatCode>
                <c:ptCount val="2"/>
                <c:pt idx="1">
                  <c:v>122</c:v>
                </c:pt>
              </c:numCache>
            </c:numRef>
          </c:val>
          <c:extLst>
            <c:ext xmlns:c16="http://schemas.microsoft.com/office/drawing/2014/chart" uri="{C3380CC4-5D6E-409C-BE32-E72D297353CC}">
              <c16:uniqueId val="{00000000-22F0-4422-8513-0FE9A599D981}"/>
            </c:ext>
          </c:extLst>
        </c:ser>
        <c:ser>
          <c:idx val="1"/>
          <c:order val="1"/>
          <c:tx>
            <c:strRef>
              <c:f>'NARIÑO ENCUESTAS 2017 '!$B$32:$D$32</c:f>
              <c:strCache>
                <c:ptCount val="3"/>
                <c:pt idx="0">
                  <c:v>Se siente satisfecho con los compromisos  adquiridos en esta Mesa Pública, para mejorar y cualificar los servicios y programas brindados? </c:v>
                </c:pt>
                <c:pt idx="1">
                  <c:v>2</c:v>
                </c:pt>
                <c:pt idx="2">
                  <c:v>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'NARIÑO ENCUESTAS 2017 '!$E$32:$F$32</c:f>
              <c:numCache>
                <c:formatCode>General</c:formatCode>
                <c:ptCount val="2"/>
                <c:pt idx="1">
                  <c:v>6</c:v>
                </c:pt>
              </c:numCache>
            </c:numRef>
          </c:val>
          <c:extLst>
            <c:ext xmlns:c16="http://schemas.microsoft.com/office/drawing/2014/chart" uri="{C3380CC4-5D6E-409C-BE32-E72D297353CC}">
              <c16:uniqueId val="{00000001-22F0-4422-8513-0FE9A599D981}"/>
            </c:ext>
          </c:extLst>
        </c:ser>
        <c:dLbls>
          <c:showLegendKey val="0"/>
          <c:showVal val="0"/>
          <c:showCatName val="0"/>
          <c:showSerName val="0"/>
          <c:showPercent val="0"/>
          <c:showBubbleSize val="0"/>
        </c:dLbls>
        <c:gapWidth val="219"/>
        <c:overlap val="-27"/>
        <c:axId val="692496656"/>
        <c:axId val="692498296"/>
      </c:barChart>
      <c:catAx>
        <c:axId val="6924966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2498296"/>
        <c:crosses val="autoZero"/>
        <c:auto val="1"/>
        <c:lblAlgn val="ctr"/>
        <c:lblOffset val="100"/>
        <c:noMultiLvlLbl val="0"/>
      </c:catAx>
      <c:valAx>
        <c:axId val="692498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2496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Cree usted que la Mesas Públicas   realizada por el ICBF fue: </a:t>
            </a:r>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7854113655640372E-3"/>
          <c:y val="0.21095998901300128"/>
          <c:w val="0.93893129770992367"/>
          <c:h val="0.25239196117927121"/>
        </c:manualLayout>
      </c:layout>
      <c:bar3DChart>
        <c:barDir val="col"/>
        <c:grouping val="stack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'CASANARE ENCUESTAS 2018'!$C$6:$D$8</c:f>
              <c:multiLvlStrCache>
                <c:ptCount val="3"/>
                <c:lvl>
                  <c:pt idx="0">
                    <c:v>Bien Organizada</c:v>
                  </c:pt>
                  <c:pt idx="1">
                    <c:v>Regularmente organizada</c:v>
                  </c:pt>
                  <c:pt idx="2">
                    <c:v>Mal  organizada.</c:v>
                  </c:pt>
                </c:lvl>
                <c:lvl>
                  <c:pt idx="0">
                    <c:v>1</c:v>
                  </c:pt>
                  <c:pt idx="1">
                    <c:v>2</c:v>
                  </c:pt>
                  <c:pt idx="2">
                    <c:v>3</c:v>
                  </c:pt>
                </c:lvl>
              </c:multiLvlStrCache>
            </c:multiLvlStrRef>
          </c:cat>
          <c:val>
            <c:numRef>
              <c:f>'CASANARE ENCUESTAS 2018'!$E$6:$E$8</c:f>
              <c:numCache>
                <c:formatCode>General</c:formatCode>
                <c:ptCount val="3"/>
              </c:numCache>
            </c:numRef>
          </c:val>
          <c:extLst>
            <c:ext xmlns:c16="http://schemas.microsoft.com/office/drawing/2014/chart" uri="{C3380CC4-5D6E-409C-BE32-E72D297353CC}">
              <c16:uniqueId val="{00000000-8274-4D6E-9E1A-BE9FBCD773EB}"/>
            </c:ext>
          </c:extLst>
        </c:ser>
        <c:ser>
          <c:idx val="1"/>
          <c:order val="1"/>
          <c:spPr>
            <a:solidFill>
              <a:schemeClr val="accent2"/>
            </a:solidFill>
            <a:ln>
              <a:noFill/>
            </a:ln>
            <a:effectLst/>
            <a:sp3d/>
          </c:spPr>
          <c:invertIfNegative val="0"/>
          <c:dLbls>
            <c:dLbl>
              <c:idx val="0"/>
              <c:layout>
                <c:manualLayout>
                  <c:x val="-6.7854113655640372E-3"/>
                  <c:y val="-1.1678832116788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74-4D6E-9E1A-BE9FBCD773EB}"/>
                </c:ext>
              </c:extLst>
            </c:dLbl>
            <c:dLbl>
              <c:idx val="1"/>
              <c:layout>
                <c:manualLayout>
                  <c:x val="1.3570822731128137E-2"/>
                  <c:y val="-2.3357664233576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74-4D6E-9E1A-BE9FBCD773EB}"/>
                </c:ext>
              </c:extLst>
            </c:dLbl>
            <c:dLbl>
              <c:idx val="2"/>
              <c:layout>
                <c:manualLayout>
                  <c:x val="1.3570822731128074E-2"/>
                  <c:y val="-1.1678832116788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74-4D6E-9E1A-BE9FBCD773E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'CASANARE ENCUESTAS 2018'!$C$6:$D$8</c:f>
              <c:multiLvlStrCache>
                <c:ptCount val="3"/>
                <c:lvl>
                  <c:pt idx="0">
                    <c:v>Bien Organizada</c:v>
                  </c:pt>
                  <c:pt idx="1">
                    <c:v>Regularmente organizada</c:v>
                  </c:pt>
                  <c:pt idx="2">
                    <c:v>Mal  organizada.</c:v>
                  </c:pt>
                </c:lvl>
                <c:lvl>
                  <c:pt idx="0">
                    <c:v>1</c:v>
                  </c:pt>
                  <c:pt idx="1">
                    <c:v>2</c:v>
                  </c:pt>
                  <c:pt idx="2">
                    <c:v>3</c:v>
                  </c:pt>
                </c:lvl>
              </c:multiLvlStrCache>
            </c:multiLvlStrRef>
          </c:cat>
          <c:val>
            <c:numRef>
              <c:f>'CASANARE ENCUESTAS 2018'!$F$6:$F$8</c:f>
              <c:numCache>
                <c:formatCode>General</c:formatCode>
                <c:ptCount val="3"/>
                <c:pt idx="0">
                  <c:v>30</c:v>
                </c:pt>
                <c:pt idx="1">
                  <c:v>0</c:v>
                </c:pt>
                <c:pt idx="2">
                  <c:v>0</c:v>
                </c:pt>
              </c:numCache>
            </c:numRef>
          </c:val>
          <c:extLst>
            <c:ext xmlns:c16="http://schemas.microsoft.com/office/drawing/2014/chart" uri="{C3380CC4-5D6E-409C-BE32-E72D297353CC}">
              <c16:uniqueId val="{00000004-8274-4D6E-9E1A-BE9FBCD773EB}"/>
            </c:ext>
          </c:extLst>
        </c:ser>
        <c:dLbls>
          <c:showLegendKey val="0"/>
          <c:showVal val="1"/>
          <c:showCatName val="0"/>
          <c:showSerName val="0"/>
          <c:showPercent val="0"/>
          <c:showBubbleSize val="0"/>
        </c:dLbls>
        <c:gapWidth val="79"/>
        <c:shape val="box"/>
        <c:axId val="219618440"/>
        <c:axId val="219620008"/>
        <c:axId val="0"/>
      </c:bar3DChart>
      <c:catAx>
        <c:axId val="2196184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219620008"/>
        <c:crosses val="autoZero"/>
        <c:auto val="1"/>
        <c:lblAlgn val="ctr"/>
        <c:lblOffset val="100"/>
        <c:noMultiLvlLbl val="0"/>
      </c:catAx>
      <c:valAx>
        <c:axId val="219620008"/>
        <c:scaling>
          <c:orientation val="minMax"/>
        </c:scaling>
        <c:delete val="1"/>
        <c:axPos val="l"/>
        <c:numFmt formatCode="General" sourceLinked="1"/>
        <c:majorTickMark val="none"/>
        <c:minorTickMark val="none"/>
        <c:tickLblPos val="nextTo"/>
        <c:crossAx val="21961844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s-CO" sz="900" b="0" i="0" baseline="0">
                <a:effectLst/>
              </a:rPr>
              <a:t>Encuesta de Satisfacción 2017  pregunta 8 </a:t>
            </a:r>
            <a:endParaRPr lang="es-CO" sz="900">
              <a:effectLst/>
            </a:endParaRP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'TOTAL ANALISIS ENCUESTAS 2017'!$D$41</c:f>
              <c:strCache>
                <c:ptCount val="1"/>
                <c:pt idx="0">
                  <c:v>Si</c:v>
                </c:pt>
              </c:strCache>
            </c:strRef>
          </c:tx>
          <c:spPr>
            <a:solidFill>
              <a:srgbClr val="C00000"/>
            </a:solidFill>
            <a:ln>
              <a:noFill/>
            </a:ln>
            <a:effectLst/>
            <a:sp3d/>
          </c:spPr>
          <c:invertIfNegative val="0"/>
          <c:dLbls>
            <c:dLbl>
              <c:idx val="1"/>
              <c:layout>
                <c:manualLayout>
                  <c:x val="-5.9405940594059403E-2"/>
                  <c:y val="-8.1513828238719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BFF-4D5B-9F3E-73A64DD452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ANALISIS ENCUESTAS 2017'!$E$41:$G$41</c:f>
              <c:numCache>
                <c:formatCode>0%</c:formatCode>
                <c:ptCount val="3"/>
                <c:pt idx="1">
                  <c:v>0.96256684491978606</c:v>
                </c:pt>
                <c:pt idx="2" formatCode="0">
                  <c:v>2340</c:v>
                </c:pt>
              </c:numCache>
            </c:numRef>
          </c:val>
          <c:extLst>
            <c:ext xmlns:c16="http://schemas.microsoft.com/office/drawing/2014/chart" uri="{C3380CC4-5D6E-409C-BE32-E72D297353CC}">
              <c16:uniqueId val="{00000000-1BFF-4D5B-9F3E-73A64DD452B6}"/>
            </c:ext>
          </c:extLst>
        </c:ser>
        <c:ser>
          <c:idx val="1"/>
          <c:order val="1"/>
          <c:tx>
            <c:strRef>
              <c:f>'TOTAL ANALISIS ENCUESTAS 2017'!$D$42</c:f>
              <c:strCache>
                <c:ptCount val="1"/>
                <c:pt idx="0">
                  <c:v>No</c:v>
                </c:pt>
              </c:strCache>
            </c:strRef>
          </c:tx>
          <c:spPr>
            <a:solidFill>
              <a:schemeClr val="accent2"/>
            </a:solidFill>
            <a:ln>
              <a:noFill/>
            </a:ln>
            <a:effectLst/>
            <a:sp3d/>
          </c:spPr>
          <c:invertIfNegative val="0"/>
          <c:dLbls>
            <c:dLbl>
              <c:idx val="1"/>
              <c:layout>
                <c:manualLayout>
                  <c:x val="-3.3003300330033607E-3"/>
                  <c:y val="-6.9868995633187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BFF-4D5B-9F3E-73A64DD452B6}"/>
                </c:ext>
              </c:extLst>
            </c:dLbl>
            <c:dLbl>
              <c:idx val="2"/>
              <c:layout>
                <c:manualLayout>
                  <c:x val="1.65016501650165E-2"/>
                  <c:y val="-7.56914119359534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BFF-4D5B-9F3E-73A64DD452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ANALISIS ENCUESTAS 2017'!$E$42:$G$42</c:f>
              <c:numCache>
                <c:formatCode>0%</c:formatCode>
                <c:ptCount val="3"/>
                <c:pt idx="1">
                  <c:v>2.6326614561908681E-2</c:v>
                </c:pt>
                <c:pt idx="2" formatCode="General">
                  <c:v>64</c:v>
                </c:pt>
              </c:numCache>
            </c:numRef>
          </c:val>
          <c:extLst>
            <c:ext xmlns:c16="http://schemas.microsoft.com/office/drawing/2014/chart" uri="{C3380CC4-5D6E-409C-BE32-E72D297353CC}">
              <c16:uniqueId val="{00000001-1BFF-4D5B-9F3E-73A64DD452B6}"/>
            </c:ext>
          </c:extLst>
        </c:ser>
        <c:ser>
          <c:idx val="2"/>
          <c:order val="2"/>
          <c:tx>
            <c:strRef>
              <c:f>'TOTAL ANALISIS ENCUESTAS 2017'!$D$43</c:f>
              <c:strCache>
                <c:ptCount val="1"/>
                <c:pt idx="0">
                  <c:v>No contesto </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ANALISIS ENCUESTAS 2017'!$E$43:$G$43</c:f>
              <c:numCache>
                <c:formatCode>0%</c:formatCode>
                <c:ptCount val="3"/>
                <c:pt idx="1">
                  <c:v>1.1106540518305225E-2</c:v>
                </c:pt>
                <c:pt idx="2" formatCode="General">
                  <c:v>27</c:v>
                </c:pt>
              </c:numCache>
            </c:numRef>
          </c:val>
          <c:extLst>
            <c:ext xmlns:c16="http://schemas.microsoft.com/office/drawing/2014/chart" uri="{C3380CC4-5D6E-409C-BE32-E72D297353CC}">
              <c16:uniqueId val="{00000002-1BFF-4D5B-9F3E-73A64DD452B6}"/>
            </c:ext>
          </c:extLst>
        </c:ser>
        <c:dLbls>
          <c:showLegendKey val="0"/>
          <c:showVal val="0"/>
          <c:showCatName val="0"/>
          <c:showSerName val="0"/>
          <c:showPercent val="0"/>
          <c:showBubbleSize val="0"/>
        </c:dLbls>
        <c:gapWidth val="150"/>
        <c:shape val="box"/>
        <c:axId val="496625208"/>
        <c:axId val="559475944"/>
        <c:axId val="0"/>
      </c:bar3DChart>
      <c:catAx>
        <c:axId val="496625208"/>
        <c:scaling>
          <c:orientation val="minMax"/>
        </c:scaling>
        <c:delete val="1"/>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s-CO" sz="800"/>
                  <a:t>Considera que en el desarrollo de la Mesa Pública se abrieron  espacios de dialogo que facilitaron reflexiones y discusiones en torno a los temas tratados?</a:t>
                </a:r>
              </a:p>
            </c:rich>
          </c:tx>
          <c:layout>
            <c:manualLayout>
              <c:xMode val="edge"/>
              <c:yMode val="edge"/>
              <c:x val="3.6303630363036306E-2"/>
              <c:y val="0.802340886428497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crossAx val="559475944"/>
        <c:crosses val="autoZero"/>
        <c:auto val="1"/>
        <c:lblAlgn val="ctr"/>
        <c:lblOffset val="100"/>
        <c:noMultiLvlLbl val="0"/>
      </c:catAx>
      <c:valAx>
        <c:axId val="559475944"/>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496625208"/>
        <c:crosses val="autoZero"/>
        <c:crossBetween val="between"/>
      </c:valAx>
      <c:spPr>
        <a:noFill/>
        <a:ln>
          <a:noFill/>
        </a:ln>
        <a:effectLst/>
      </c:spPr>
    </c:plotArea>
    <c:legend>
      <c:legendPos val="r"/>
      <c:layout>
        <c:manualLayout>
          <c:xMode val="edge"/>
          <c:yMode val="edge"/>
          <c:x val="0.74400379408019546"/>
          <c:y val="0.34123623193389035"/>
          <c:w val="0.20649125542475508"/>
          <c:h val="0.21987124573597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r>
              <a:rPr lang="es-CO" sz="1000"/>
              <a:t>La difusión de la Mesas Pública fue:</a:t>
            </a:r>
          </a:p>
        </c:rich>
      </c:tx>
      <c:overlay val="0"/>
      <c:spPr>
        <a:noFill/>
        <a:ln>
          <a:noFill/>
        </a:ln>
        <a:effectLst/>
      </c:spPr>
      <c:txPr>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endParaRPr lang="es-CO"/>
        </a:p>
      </c:txPr>
    </c:title>
    <c:autoTitleDeleted val="0"/>
    <c:view3D>
      <c:rotX val="15"/>
      <c:rotY val="20"/>
      <c:depthPercent val="100"/>
      <c:rAngAx val="1"/>
    </c:view3D>
    <c:floor>
      <c:thickness val="0"/>
      <c:spPr>
        <a:solidFill>
          <a:schemeClr val="bg2">
            <a:lumMod val="75000"/>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alpha val="88000"/>
              </a:schemeClr>
            </a:solidFill>
            <a:ln>
              <a:solidFill>
                <a:schemeClr val="accent1">
                  <a:lumMod val="50000"/>
                </a:schemeClr>
              </a:solidFill>
            </a:ln>
            <a:effectLst/>
            <a:scene3d>
              <a:camera prst="orthographicFront"/>
              <a:lightRig rig="threePt" dir="t"/>
            </a:scene3d>
            <a:sp3d prstMaterial="flat">
              <a:contourClr>
                <a:schemeClr val="accent1">
                  <a:lumMod val="50000"/>
                </a:schemeClr>
              </a:contourClr>
            </a:sp3d>
          </c:spPr>
          <c:invertIfNegative val="0"/>
          <c:dLbls>
            <c:spPr>
              <a:solidFill>
                <a:schemeClr val="accent1">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'CASANARE ENCUESTAS 2018'!$D$9:$D$11</c:f>
              <c:strCache>
                <c:ptCount val="3"/>
                <c:pt idx="0">
                  <c:v>Buena</c:v>
                </c:pt>
                <c:pt idx="1">
                  <c:v>Adecuada</c:v>
                </c:pt>
                <c:pt idx="2">
                  <c:v>Inadecuada</c:v>
                </c:pt>
              </c:strCache>
            </c:strRef>
          </c:cat>
          <c:val>
            <c:numRef>
              <c:f>'CASANARE ENCUESTAS 2018'!$E$9:$E$11</c:f>
              <c:numCache>
                <c:formatCode>General</c:formatCode>
                <c:ptCount val="3"/>
              </c:numCache>
            </c:numRef>
          </c:val>
          <c:extLst>
            <c:ext xmlns:c16="http://schemas.microsoft.com/office/drawing/2014/chart" uri="{C3380CC4-5D6E-409C-BE32-E72D297353CC}">
              <c16:uniqueId val="{00000000-ABE1-49F5-9C7F-3B19FC5894FD}"/>
            </c:ext>
          </c:extLst>
        </c:ser>
        <c:ser>
          <c:idx val="1"/>
          <c:order val="1"/>
          <c:spPr>
            <a:solidFill>
              <a:schemeClr val="accent2">
                <a:alpha val="88000"/>
              </a:schemeClr>
            </a:solidFill>
            <a:ln>
              <a:solidFill>
                <a:schemeClr val="accent2">
                  <a:lumMod val="50000"/>
                </a:schemeClr>
              </a:solidFill>
            </a:ln>
            <a:effectLst/>
            <a:scene3d>
              <a:camera prst="orthographicFront"/>
              <a:lightRig rig="threePt" dir="t"/>
            </a:scene3d>
            <a:sp3d prstMaterial="flat">
              <a:contourClr>
                <a:schemeClr val="accent2">
                  <a:lumMod val="50000"/>
                </a:schemeClr>
              </a:contourClr>
            </a:sp3d>
          </c:spPr>
          <c:invertIfNegative val="0"/>
          <c:dLbls>
            <c:spPr>
              <a:solidFill>
                <a:schemeClr val="accent2">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'CASANARE ENCUESTAS 2018'!$D$9:$D$11</c:f>
              <c:strCache>
                <c:ptCount val="3"/>
                <c:pt idx="0">
                  <c:v>Buena</c:v>
                </c:pt>
                <c:pt idx="1">
                  <c:v>Adecuada</c:v>
                </c:pt>
                <c:pt idx="2">
                  <c:v>Inadecuada</c:v>
                </c:pt>
              </c:strCache>
            </c:strRef>
          </c:cat>
          <c:val>
            <c:numRef>
              <c:f>'CASANARE ENCUESTAS 2018'!$F$9:$F$11</c:f>
              <c:numCache>
                <c:formatCode>General</c:formatCode>
                <c:ptCount val="3"/>
                <c:pt idx="0">
                  <c:v>21</c:v>
                </c:pt>
                <c:pt idx="1">
                  <c:v>8</c:v>
                </c:pt>
                <c:pt idx="2">
                  <c:v>1</c:v>
                </c:pt>
              </c:numCache>
            </c:numRef>
          </c:val>
          <c:extLst>
            <c:ext xmlns:c16="http://schemas.microsoft.com/office/drawing/2014/chart" uri="{C3380CC4-5D6E-409C-BE32-E72D297353CC}">
              <c16:uniqueId val="{00000001-ABE1-49F5-9C7F-3B19FC5894FD}"/>
            </c:ext>
          </c:extLst>
        </c:ser>
        <c:dLbls>
          <c:showLegendKey val="0"/>
          <c:showVal val="1"/>
          <c:showCatName val="0"/>
          <c:showSerName val="0"/>
          <c:showPercent val="0"/>
          <c:showBubbleSize val="0"/>
        </c:dLbls>
        <c:gapWidth val="84"/>
        <c:gapDepth val="53"/>
        <c:shape val="box"/>
        <c:axId val="219619224"/>
        <c:axId val="219615304"/>
        <c:axId val="0"/>
      </c:bar3DChart>
      <c:catAx>
        <c:axId val="2196192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9615304"/>
        <c:crosses val="autoZero"/>
        <c:auto val="1"/>
        <c:lblAlgn val="ctr"/>
        <c:lblOffset val="100"/>
        <c:noMultiLvlLbl val="0"/>
      </c:catAx>
      <c:valAx>
        <c:axId val="219615304"/>
        <c:scaling>
          <c:orientation val="minMax"/>
        </c:scaling>
        <c:delete val="1"/>
        <c:axPos val="l"/>
        <c:numFmt formatCode="General" sourceLinked="1"/>
        <c:majorTickMark val="out"/>
        <c:minorTickMark val="none"/>
        <c:tickLblPos val="nextTo"/>
        <c:crossAx val="219619224"/>
        <c:crosses val="autoZero"/>
        <c:crossBetween val="between"/>
      </c:valAx>
      <c:spPr>
        <a:noFill/>
        <a:ln>
          <a:noFill/>
        </a:ln>
        <a:effectLst/>
      </c:spPr>
    </c:plotArea>
    <c:plotVisOnly val="1"/>
    <c:dispBlanksAs val="gap"/>
    <c:showDLblsOverMax val="0"/>
  </c:chart>
  <c:spPr>
    <a:solidFill>
      <a:schemeClr val="dk1">
        <a:lumMod val="75000"/>
        <a:lumOff val="25000"/>
      </a:schemeClr>
    </a:solidFill>
    <a:ln w="6350" cap="flat" cmpd="sng" algn="ctr">
      <a:solidFill>
        <a:schemeClr val="dk1">
          <a:tint val="75000"/>
        </a:schemeClr>
      </a:solidFill>
      <a:round/>
    </a:ln>
    <a:effectLst/>
  </c:spPr>
  <c:txPr>
    <a:bodyPr/>
    <a:lstStyle/>
    <a:p>
      <a:pPr>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sz="1000"/>
              <a:t>La explicación inicial sobre el procedimiento de participación,  trasparencia institucional  y ley anticorrupción   en la Mesa Pública  fue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manualLayout>
          <c:layoutTarget val="inner"/>
          <c:xMode val="edge"/>
          <c:yMode val="edge"/>
          <c:x val="2.9671768557020261E-2"/>
          <c:y val="0.31424718825391779"/>
          <c:w val="0.93715341959334564"/>
          <c:h val="0.46092979002624662"/>
        </c:manualLayout>
      </c:layout>
      <c:barChart>
        <c:barDir val="col"/>
        <c:grouping val="clustered"/>
        <c:varyColors val="0"/>
        <c:ser>
          <c:idx val="0"/>
          <c:order val="0"/>
          <c:tx>
            <c:strRef>
              <c:f>'CASANARE ENCUESTAS 2018'!$D$18</c:f>
              <c:strCache>
                <c:ptCount val="1"/>
                <c:pt idx="0">
                  <c:v>Clara</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'CASANARE ENCUESTAS 2018'!$E$18:$F$18</c:f>
              <c:numCache>
                <c:formatCode>General</c:formatCode>
                <c:ptCount val="2"/>
                <c:pt idx="1">
                  <c:v>27</c:v>
                </c:pt>
              </c:numCache>
            </c:numRef>
          </c:val>
          <c:extLst>
            <c:ext xmlns:c16="http://schemas.microsoft.com/office/drawing/2014/chart" uri="{C3380CC4-5D6E-409C-BE32-E72D297353CC}">
              <c16:uniqueId val="{00000000-952B-400F-9ED4-64F3EA0553F7}"/>
            </c:ext>
          </c:extLst>
        </c:ser>
        <c:ser>
          <c:idx val="1"/>
          <c:order val="1"/>
          <c:tx>
            <c:strRef>
              <c:f>'CASANARE ENCUESTAS 2018'!$D$19</c:f>
              <c:strCache>
                <c:ptCount val="1"/>
                <c:pt idx="0">
                  <c:v>Confusa</c:v>
                </c:pt>
              </c:strCache>
            </c:strRef>
          </c:tx>
          <c:spPr>
            <a:solidFill>
              <a:schemeClr val="accent2">
                <a:alpha val="85000"/>
              </a:schemeClr>
            </a:solidFill>
            <a:ln w="9525" cap="flat" cmpd="sng" algn="ctr">
              <a:solidFill>
                <a:schemeClr val="lt1">
                  <a:alpha val="50000"/>
                </a:schemeClr>
              </a:solidFill>
              <a:round/>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extLst>
                <c:ext xmlns:c16="http://schemas.microsoft.com/office/drawing/2014/chart" uri="{C3380CC4-5D6E-409C-BE32-E72D297353CC}">
                  <c16:uniqueId val="{00000001-952B-400F-9ED4-64F3EA0553F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'CASANARE ENCUESTAS 2018'!$E$19:$F$19</c:f>
              <c:numCache>
                <c:formatCode>General</c:formatCode>
                <c:ptCount val="2"/>
                <c:pt idx="1">
                  <c:v>3</c:v>
                </c:pt>
              </c:numCache>
            </c:numRef>
          </c:val>
          <c:extLst>
            <c:ext xmlns:c16="http://schemas.microsoft.com/office/drawing/2014/chart" uri="{C3380CC4-5D6E-409C-BE32-E72D297353CC}">
              <c16:uniqueId val="{00000002-952B-400F-9ED4-64F3EA0553F7}"/>
            </c:ext>
          </c:extLst>
        </c:ser>
        <c:dLbls>
          <c:dLblPos val="inEnd"/>
          <c:showLegendKey val="0"/>
          <c:showVal val="1"/>
          <c:showCatName val="0"/>
          <c:showSerName val="0"/>
          <c:showPercent val="0"/>
          <c:showBubbleSize val="0"/>
        </c:dLbls>
        <c:gapWidth val="65"/>
        <c:axId val="219612952"/>
        <c:axId val="219613344"/>
      </c:barChart>
      <c:catAx>
        <c:axId val="219612952"/>
        <c:scaling>
          <c:orientation val="minMax"/>
        </c:scaling>
        <c:delete val="1"/>
        <c:axPos val="b"/>
        <c:majorTickMark val="none"/>
        <c:minorTickMark val="none"/>
        <c:tickLblPos val="nextTo"/>
        <c:crossAx val="219613344"/>
        <c:crosses val="autoZero"/>
        <c:auto val="1"/>
        <c:lblAlgn val="ctr"/>
        <c:lblOffset val="100"/>
        <c:noMultiLvlLbl val="0"/>
      </c:catAx>
      <c:valAx>
        <c:axId val="21961334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1961295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all" baseline="0">
                <a:solidFill>
                  <a:schemeClr val="lt1"/>
                </a:solidFill>
                <a:latin typeface="+mn-lt"/>
                <a:ea typeface="+mn-ea"/>
                <a:cs typeface="+mn-cs"/>
              </a:defRPr>
            </a:pPr>
            <a:r>
              <a:rPr lang="es-CO" sz="1000"/>
              <a:t>La oportunidad de los asistentes inscritos para opinar durante la Mesa Pública  fue</a:t>
            </a:r>
          </a:p>
        </c:rich>
      </c:tx>
      <c:overlay val="0"/>
      <c:spPr>
        <a:noFill/>
        <a:ln>
          <a:noFill/>
        </a:ln>
        <a:effectLst/>
      </c:spPr>
      <c:txPr>
        <a:bodyPr rot="0" spcFirstLastPara="1" vertOverflow="ellipsis" vert="horz" wrap="square" anchor="ctr" anchorCtr="1"/>
        <a:lstStyle/>
        <a:p>
          <a:pPr>
            <a:defRPr sz="1000" b="0" i="0" u="none" strike="noStrike" kern="1200" cap="all" baseline="0">
              <a:solidFill>
                <a:schemeClr val="lt1"/>
              </a:solidFill>
              <a:latin typeface="+mn-lt"/>
              <a:ea typeface="+mn-ea"/>
              <a:cs typeface="+mn-cs"/>
            </a:defRPr>
          </a:pPr>
          <a:endParaRPr lang="es-CO"/>
        </a:p>
      </c:txPr>
    </c:title>
    <c:autoTitleDeleted val="0"/>
    <c:view3D>
      <c:rotX val="15"/>
      <c:rotY val="20"/>
      <c:depthPercent val="100"/>
      <c:rAngAx val="1"/>
    </c:view3D>
    <c:floor>
      <c:thickness val="0"/>
      <c:spPr>
        <a:solidFill>
          <a:schemeClr val="bg2">
            <a:lumMod val="75000"/>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7163129065388567"/>
          <c:w val="0.90566037735849059"/>
          <c:h val="0.56315131804176644"/>
        </c:manualLayout>
      </c:layout>
      <c:bar3DChart>
        <c:barDir val="col"/>
        <c:grouping val="clustered"/>
        <c:varyColors val="0"/>
        <c:ser>
          <c:idx val="0"/>
          <c:order val="0"/>
          <c:tx>
            <c:strRef>
              <c:f>'CASANARE ENCUESTAS 2018'!$D$20</c:f>
              <c:strCache>
                <c:ptCount val="1"/>
                <c:pt idx="0">
                  <c:v>Igual </c:v>
                </c:pt>
              </c:strCache>
            </c:strRef>
          </c:tx>
          <c:spPr>
            <a:solidFill>
              <a:schemeClr val="accent1">
                <a:alpha val="88000"/>
              </a:schemeClr>
            </a:solidFill>
            <a:ln>
              <a:solidFill>
                <a:schemeClr val="accent1">
                  <a:lumMod val="50000"/>
                </a:schemeClr>
              </a:solidFill>
            </a:ln>
            <a:effectLst/>
            <a:scene3d>
              <a:camera prst="orthographicFront"/>
              <a:lightRig rig="threePt" dir="t"/>
            </a:scene3d>
            <a:sp3d prstMaterial="flat">
              <a:contourClr>
                <a:schemeClr val="accent1">
                  <a:lumMod val="50000"/>
                </a:schemeClr>
              </a:contourClr>
            </a:sp3d>
          </c:spPr>
          <c:invertIfNegative val="0"/>
          <c:dLbls>
            <c:spPr>
              <a:solidFill>
                <a:schemeClr val="accent1">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'CASANARE ENCUESTAS 2018'!$E$20:$F$20</c:f>
              <c:numCache>
                <c:formatCode>General</c:formatCode>
                <c:ptCount val="2"/>
                <c:pt idx="1">
                  <c:v>29</c:v>
                </c:pt>
              </c:numCache>
            </c:numRef>
          </c:val>
          <c:extLst>
            <c:ext xmlns:c16="http://schemas.microsoft.com/office/drawing/2014/chart" uri="{C3380CC4-5D6E-409C-BE32-E72D297353CC}">
              <c16:uniqueId val="{00000000-B52B-4078-92EA-CF61603D2621}"/>
            </c:ext>
          </c:extLst>
        </c:ser>
        <c:ser>
          <c:idx val="1"/>
          <c:order val="1"/>
          <c:tx>
            <c:strRef>
              <c:f>'CASANARE ENCUESTAS 2018'!$D$21</c:f>
              <c:strCache>
                <c:ptCount val="1"/>
                <c:pt idx="0">
                  <c:v>Desigual</c:v>
                </c:pt>
              </c:strCache>
            </c:strRef>
          </c:tx>
          <c:spPr>
            <a:solidFill>
              <a:schemeClr val="accent2">
                <a:alpha val="88000"/>
              </a:schemeClr>
            </a:solidFill>
            <a:ln>
              <a:solidFill>
                <a:schemeClr val="accent2">
                  <a:lumMod val="50000"/>
                </a:schemeClr>
              </a:solidFill>
            </a:ln>
            <a:effectLst/>
            <a:scene3d>
              <a:camera prst="orthographicFront"/>
              <a:lightRig rig="threePt" dir="t"/>
            </a:scene3d>
            <a:sp3d prstMaterial="flat">
              <a:contourClr>
                <a:schemeClr val="accent2">
                  <a:lumMod val="50000"/>
                </a:schemeClr>
              </a:contourClr>
            </a:sp3d>
          </c:spPr>
          <c:invertIfNegative val="0"/>
          <c:dLbls>
            <c:spPr>
              <a:solidFill>
                <a:schemeClr val="accent2">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val>
            <c:numRef>
              <c:f>'CASANARE ENCUESTAS 2018'!$E$21:$F$21</c:f>
              <c:numCache>
                <c:formatCode>General</c:formatCode>
                <c:ptCount val="2"/>
                <c:pt idx="1">
                  <c:v>1</c:v>
                </c:pt>
              </c:numCache>
            </c:numRef>
          </c:val>
          <c:extLst>
            <c:ext xmlns:c16="http://schemas.microsoft.com/office/drawing/2014/chart" uri="{C3380CC4-5D6E-409C-BE32-E72D297353CC}">
              <c16:uniqueId val="{00000001-B52B-4078-92EA-CF61603D2621}"/>
            </c:ext>
          </c:extLst>
        </c:ser>
        <c:dLbls>
          <c:showLegendKey val="0"/>
          <c:showVal val="1"/>
          <c:showCatName val="0"/>
          <c:showSerName val="0"/>
          <c:showPercent val="0"/>
          <c:showBubbleSize val="0"/>
        </c:dLbls>
        <c:gapWidth val="84"/>
        <c:gapDepth val="53"/>
        <c:shape val="box"/>
        <c:axId val="219616088"/>
        <c:axId val="219613736"/>
        <c:axId val="0"/>
      </c:bar3DChart>
      <c:catAx>
        <c:axId val="219616088"/>
        <c:scaling>
          <c:orientation val="minMax"/>
        </c:scaling>
        <c:delete val="1"/>
        <c:axPos val="b"/>
        <c:majorTickMark val="none"/>
        <c:minorTickMark val="none"/>
        <c:tickLblPos val="nextTo"/>
        <c:crossAx val="219613736"/>
        <c:crosses val="autoZero"/>
        <c:auto val="1"/>
        <c:lblAlgn val="ctr"/>
        <c:lblOffset val="100"/>
        <c:noMultiLvlLbl val="0"/>
      </c:catAx>
      <c:valAx>
        <c:axId val="219613736"/>
        <c:scaling>
          <c:orientation val="minMax"/>
        </c:scaling>
        <c:delete val="1"/>
        <c:axPos val="l"/>
        <c:numFmt formatCode="General" sourceLinked="1"/>
        <c:majorTickMark val="out"/>
        <c:minorTickMark val="none"/>
        <c:tickLblPos val="nextTo"/>
        <c:crossAx val="2196160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legend>
    <c:plotVisOnly val="1"/>
    <c:dispBlanksAs val="gap"/>
    <c:showDLblsOverMax val="0"/>
  </c:chart>
  <c:spPr>
    <a:solidFill>
      <a:schemeClr val="dk1">
        <a:lumMod val="75000"/>
        <a:lumOff val="25000"/>
      </a:schemeClr>
    </a:solidFill>
    <a:ln w="6350" cap="flat" cmpd="sng" algn="ctr">
      <a:solidFill>
        <a:schemeClr val="dk1">
          <a:tint val="75000"/>
        </a:schemeClr>
      </a:solidFill>
      <a:round/>
    </a:ln>
    <a:effectLst/>
  </c:spPr>
  <c:txPr>
    <a:bodyPr/>
    <a:lstStyle/>
    <a:p>
      <a:pPr>
        <a:defRPr/>
      </a:pPr>
      <a:endParaRPr lang="es-CO"/>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Considera que su participación,  en la Mesa Pública organizada por el Centro Zonal del ICBF  fue:</a:t>
            </a:r>
          </a:p>
        </c:rich>
      </c:tx>
      <c:layout>
        <c:manualLayout>
          <c:xMode val="edge"/>
          <c:yMode val="edge"/>
          <c:x val="8.6059602649006625E-2"/>
          <c:y val="0"/>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0677373937529342E-2"/>
          <c:y val="0.13839456074816586"/>
          <c:w val="0.91492308494550767"/>
          <c:h val="0.44614603208728604"/>
        </c:manualLayout>
      </c:layout>
      <c:bar3DChart>
        <c:barDir val="col"/>
        <c:grouping val="stack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'CASANARE ENCUESTAS 2018'!$D$22:$D$24</c:f>
              <c:strCache>
                <c:ptCount val="3"/>
                <c:pt idx="0">
                  <c:v>tenida en cuenta</c:v>
                </c:pt>
                <c:pt idx="1">
                  <c:v>no se tuvo en cuenta</c:v>
                </c:pt>
                <c:pt idx="2">
                  <c:v>paso desapercibida</c:v>
                </c:pt>
              </c:strCache>
            </c:strRef>
          </c:cat>
          <c:val>
            <c:numRef>
              <c:f>'CASANARE ENCUESTAS 2018'!$E$22:$E$24</c:f>
              <c:numCache>
                <c:formatCode>General</c:formatCode>
                <c:ptCount val="3"/>
              </c:numCache>
            </c:numRef>
          </c:val>
          <c:extLst>
            <c:ext xmlns:c16="http://schemas.microsoft.com/office/drawing/2014/chart" uri="{C3380CC4-5D6E-409C-BE32-E72D297353CC}">
              <c16:uniqueId val="{00000000-7569-4D2A-B9A0-D522D12716A3}"/>
            </c:ext>
          </c:extLst>
        </c:ser>
        <c:ser>
          <c:idx val="1"/>
          <c:order val="1"/>
          <c:spPr>
            <a:solidFill>
              <a:schemeClr val="accent2"/>
            </a:solidFill>
            <a:ln>
              <a:noFill/>
            </a:ln>
            <a:effectLst/>
            <a:sp3d/>
          </c:spPr>
          <c:invertIfNegative val="0"/>
          <c:dLbls>
            <c:dLbl>
              <c:idx val="1"/>
              <c:layout>
                <c:manualLayout>
                  <c:x val="1.0526315789473684E-2"/>
                  <c:y val="-2.1122125384761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69-4D2A-B9A0-D522D12716A3}"/>
                </c:ext>
              </c:extLst>
            </c:dLbl>
            <c:dLbl>
              <c:idx val="2"/>
              <c:layout>
                <c:manualLayout>
                  <c:x val="2.105263157894724E-2"/>
                  <c:y val="-2.1122125384761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69-4D2A-B9A0-D522D12716A3}"/>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'CASANARE ENCUESTAS 2018'!$D$22:$D$24</c:f>
              <c:strCache>
                <c:ptCount val="3"/>
                <c:pt idx="0">
                  <c:v>tenida en cuenta</c:v>
                </c:pt>
                <c:pt idx="1">
                  <c:v>no se tuvo en cuenta</c:v>
                </c:pt>
                <c:pt idx="2">
                  <c:v>paso desapercibida</c:v>
                </c:pt>
              </c:strCache>
            </c:strRef>
          </c:cat>
          <c:val>
            <c:numRef>
              <c:f>'CASANARE ENCUESTAS 2018'!$F$22:$F$24</c:f>
              <c:numCache>
                <c:formatCode>General</c:formatCode>
                <c:ptCount val="3"/>
                <c:pt idx="0">
                  <c:v>30</c:v>
                </c:pt>
                <c:pt idx="1">
                  <c:v>0</c:v>
                </c:pt>
                <c:pt idx="2">
                  <c:v>0</c:v>
                </c:pt>
              </c:numCache>
            </c:numRef>
          </c:val>
          <c:extLst>
            <c:ext xmlns:c16="http://schemas.microsoft.com/office/drawing/2014/chart" uri="{C3380CC4-5D6E-409C-BE32-E72D297353CC}">
              <c16:uniqueId val="{00000003-7569-4D2A-B9A0-D522D12716A3}"/>
            </c:ext>
          </c:extLst>
        </c:ser>
        <c:dLbls>
          <c:showLegendKey val="0"/>
          <c:showVal val="1"/>
          <c:showCatName val="0"/>
          <c:showSerName val="0"/>
          <c:showPercent val="0"/>
          <c:showBubbleSize val="0"/>
        </c:dLbls>
        <c:gapWidth val="79"/>
        <c:shape val="box"/>
        <c:axId val="219618048"/>
        <c:axId val="219618832"/>
        <c:axId val="0"/>
      </c:bar3DChart>
      <c:catAx>
        <c:axId val="2196180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219618832"/>
        <c:crosses val="autoZero"/>
        <c:auto val="1"/>
        <c:lblAlgn val="ctr"/>
        <c:lblOffset val="100"/>
        <c:noMultiLvlLbl val="0"/>
      </c:catAx>
      <c:valAx>
        <c:axId val="219618832"/>
        <c:scaling>
          <c:orientation val="minMax"/>
        </c:scaling>
        <c:delete val="1"/>
        <c:axPos val="l"/>
        <c:numFmt formatCode="General" sourceLinked="1"/>
        <c:majorTickMark val="none"/>
        <c:minorTickMark val="none"/>
        <c:tickLblPos val="nextTo"/>
        <c:crossAx val="219618048"/>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CREE QUE LA MESA PÚBLICA LE DIO MÁS CLARIDAD SOBRE LA GESTIÓN DEL PROGRAMA</a:t>
            </a:r>
            <a:r>
              <a:rPr lang="es-CO" sz="1000" baseline="0"/>
              <a:t> O SERVICIO PRESENTADO</a:t>
            </a:r>
            <a:endParaRPr lang="es-CO" sz="1000"/>
          </a:p>
        </c:rich>
      </c:tx>
      <c:layout>
        <c:manualLayout>
          <c:xMode val="edge"/>
          <c:yMode val="edge"/>
          <c:x val="8.6059607302366642E-2"/>
          <c:y val="4.8484866994938482E-3"/>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0677273865098569E-2"/>
          <c:y val="0.32748549844352126"/>
          <c:w val="0.91492308494550767"/>
          <c:h val="0.44614603208728604"/>
        </c:manualLayout>
      </c:layout>
      <c:bar3DChart>
        <c:barDir val="col"/>
        <c:grouping val="stack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'CASANARE ENCUESTAS 2018'!$D$25:$D$26</c:f>
              <c:strCache>
                <c:ptCount val="2"/>
                <c:pt idx="0">
                  <c:v>Si</c:v>
                </c:pt>
                <c:pt idx="1">
                  <c:v>No</c:v>
                </c:pt>
              </c:strCache>
            </c:strRef>
          </c:cat>
          <c:val>
            <c:numRef>
              <c:f>'CASANARE ENCUESTAS 2018'!$E$25:$E$26</c:f>
              <c:numCache>
                <c:formatCode>General</c:formatCode>
                <c:ptCount val="2"/>
              </c:numCache>
            </c:numRef>
          </c:val>
          <c:extLst>
            <c:ext xmlns:c16="http://schemas.microsoft.com/office/drawing/2014/chart" uri="{C3380CC4-5D6E-409C-BE32-E72D297353CC}">
              <c16:uniqueId val="{00000000-B3AD-4B87-999C-07F7EA49145B}"/>
            </c:ext>
          </c:extLst>
        </c:ser>
        <c:ser>
          <c:idx val="1"/>
          <c:order val="1"/>
          <c:spPr>
            <a:solidFill>
              <a:schemeClr val="accent2"/>
            </a:solidFill>
            <a:ln>
              <a:noFill/>
            </a:ln>
            <a:effectLst/>
            <a:sp3d/>
          </c:spPr>
          <c:invertIfNegative val="0"/>
          <c:dLbls>
            <c:dLbl>
              <c:idx val="1"/>
              <c:layout>
                <c:manualLayout>
                  <c:x val="6.971678516690308E-3"/>
                  <c:y val="-1.9393946797975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AD-4B87-999C-07F7EA49145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'CASANARE ENCUESTAS 2018'!$D$25:$D$26</c:f>
              <c:strCache>
                <c:ptCount val="2"/>
                <c:pt idx="0">
                  <c:v>Si</c:v>
                </c:pt>
                <c:pt idx="1">
                  <c:v>No</c:v>
                </c:pt>
              </c:strCache>
            </c:strRef>
          </c:cat>
          <c:val>
            <c:numRef>
              <c:f>'CASANARE ENCUESTAS 2018'!$F$25:$F$26</c:f>
              <c:numCache>
                <c:formatCode>General</c:formatCode>
                <c:ptCount val="2"/>
                <c:pt idx="0">
                  <c:v>30</c:v>
                </c:pt>
                <c:pt idx="1">
                  <c:v>0</c:v>
                </c:pt>
              </c:numCache>
            </c:numRef>
          </c:val>
          <c:extLst>
            <c:ext xmlns:c16="http://schemas.microsoft.com/office/drawing/2014/chart" uri="{C3380CC4-5D6E-409C-BE32-E72D297353CC}">
              <c16:uniqueId val="{00000002-B3AD-4B87-999C-07F7EA49145B}"/>
            </c:ext>
          </c:extLst>
        </c:ser>
        <c:dLbls>
          <c:showLegendKey val="0"/>
          <c:showVal val="1"/>
          <c:showCatName val="0"/>
          <c:showSerName val="0"/>
          <c:showPercent val="0"/>
          <c:showBubbleSize val="0"/>
        </c:dLbls>
        <c:gapWidth val="79"/>
        <c:shape val="box"/>
        <c:axId val="221081184"/>
        <c:axId val="221082360"/>
        <c:axId val="0"/>
      </c:bar3DChart>
      <c:catAx>
        <c:axId val="221081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221082360"/>
        <c:crosses val="autoZero"/>
        <c:auto val="1"/>
        <c:lblAlgn val="ctr"/>
        <c:lblOffset val="100"/>
        <c:noMultiLvlLbl val="0"/>
      </c:catAx>
      <c:valAx>
        <c:axId val="221082360"/>
        <c:scaling>
          <c:orientation val="minMax"/>
        </c:scaling>
        <c:delete val="1"/>
        <c:axPos val="l"/>
        <c:numFmt formatCode="General" sourceLinked="1"/>
        <c:majorTickMark val="none"/>
        <c:minorTickMark val="none"/>
        <c:tickLblPos val="nextTo"/>
        <c:crossAx val="22108118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Considera</a:t>
            </a:r>
            <a:r>
              <a:rPr lang="es-CO" sz="1000" baseline="0"/>
              <a:t> </a:t>
            </a:r>
            <a:r>
              <a:rPr lang="es-CO" sz="1000"/>
              <a:t>que en el desarrollo de la Mesa Pública se abrieron  espacios de dialogo que facilitaron reflexiones y discusiones en torno a los temas tratados?</a:t>
            </a:r>
          </a:p>
        </c:rich>
      </c:tx>
      <c:layout>
        <c:manualLayout>
          <c:xMode val="edge"/>
          <c:yMode val="edge"/>
          <c:x val="8.6059602649006625E-2"/>
          <c:y val="0"/>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147223715095781E-2"/>
          <c:y val="0.24410021379477592"/>
          <c:w val="0.91492308494550767"/>
          <c:h val="0.6484806519807591"/>
        </c:manualLayout>
      </c:layout>
      <c:bar3DChart>
        <c:barDir val="col"/>
        <c:grouping val="stack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'CASANARE ENCUESTAS 2018'!$D$27:$D$28</c:f>
              <c:strCache>
                <c:ptCount val="2"/>
                <c:pt idx="0">
                  <c:v>Si</c:v>
                </c:pt>
                <c:pt idx="1">
                  <c:v>No</c:v>
                </c:pt>
              </c:strCache>
            </c:strRef>
          </c:cat>
          <c:val>
            <c:numRef>
              <c:f>'CASANARE ENCUESTAS 2018'!$E$27:$E$28</c:f>
              <c:numCache>
                <c:formatCode>General</c:formatCode>
                <c:ptCount val="2"/>
              </c:numCache>
            </c:numRef>
          </c:val>
          <c:extLst>
            <c:ext xmlns:c16="http://schemas.microsoft.com/office/drawing/2014/chart" uri="{C3380CC4-5D6E-409C-BE32-E72D297353CC}">
              <c16:uniqueId val="{00000000-3DA3-49EA-AD1D-A6C9B2AB3DEC}"/>
            </c:ext>
          </c:extLst>
        </c:ser>
        <c:ser>
          <c:idx val="1"/>
          <c:order val="1"/>
          <c:spPr>
            <a:solidFill>
              <a:schemeClr val="accent2"/>
            </a:solidFill>
            <a:ln>
              <a:noFill/>
            </a:ln>
            <a:effectLst/>
            <a:sp3d/>
          </c:spPr>
          <c:invertIfNegative val="0"/>
          <c:dLbls>
            <c:dLbl>
              <c:idx val="1"/>
              <c:layout>
                <c:manualLayout>
                  <c:x val="2.7759706949298371E-2"/>
                  <c:y val="-2.88288124685748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A3-49EA-AD1D-A6C9B2AB3DE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'CASANARE ENCUESTAS 2018'!$D$27:$D$28</c:f>
              <c:strCache>
                <c:ptCount val="2"/>
                <c:pt idx="0">
                  <c:v>Si</c:v>
                </c:pt>
                <c:pt idx="1">
                  <c:v>No</c:v>
                </c:pt>
              </c:strCache>
            </c:strRef>
          </c:cat>
          <c:val>
            <c:numRef>
              <c:f>'CASANARE ENCUESTAS 2018'!$F$27:$F$28</c:f>
              <c:numCache>
                <c:formatCode>General</c:formatCode>
                <c:ptCount val="2"/>
                <c:pt idx="0">
                  <c:v>30</c:v>
                </c:pt>
                <c:pt idx="1">
                  <c:v>0</c:v>
                </c:pt>
              </c:numCache>
            </c:numRef>
          </c:val>
          <c:extLst>
            <c:ext xmlns:c16="http://schemas.microsoft.com/office/drawing/2014/chart" uri="{C3380CC4-5D6E-409C-BE32-E72D297353CC}">
              <c16:uniqueId val="{00000002-3DA3-49EA-AD1D-A6C9B2AB3DEC}"/>
            </c:ext>
          </c:extLst>
        </c:ser>
        <c:dLbls>
          <c:showLegendKey val="0"/>
          <c:showVal val="1"/>
          <c:showCatName val="0"/>
          <c:showSerName val="0"/>
          <c:showPercent val="0"/>
          <c:showBubbleSize val="0"/>
        </c:dLbls>
        <c:gapWidth val="79"/>
        <c:shape val="box"/>
        <c:axId val="221084320"/>
        <c:axId val="221082752"/>
        <c:axId val="0"/>
      </c:bar3DChart>
      <c:catAx>
        <c:axId val="2210843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221082752"/>
        <c:crosses val="autoZero"/>
        <c:auto val="1"/>
        <c:lblAlgn val="ctr"/>
        <c:lblOffset val="100"/>
        <c:noMultiLvlLbl val="0"/>
      </c:catAx>
      <c:valAx>
        <c:axId val="221082752"/>
        <c:scaling>
          <c:orientation val="minMax"/>
        </c:scaling>
        <c:delete val="1"/>
        <c:axPos val="l"/>
        <c:numFmt formatCode="General" sourceLinked="1"/>
        <c:majorTickMark val="none"/>
        <c:minorTickMark val="none"/>
        <c:tickLblPos val="nextTo"/>
        <c:crossAx val="22108432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La información  que brindó  el Centro Zonal, frente a la gestión, fue clara, suficiente, oportuna y fácil de entender?</a:t>
            </a:r>
          </a:p>
        </c:rich>
      </c:tx>
      <c:layout>
        <c:manualLayout>
          <c:xMode val="edge"/>
          <c:yMode val="edge"/>
          <c:x val="7.6125827814569516E-2"/>
          <c:y val="0"/>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0677262700185242E-2"/>
          <c:y val="0.24222939312393693"/>
          <c:w val="0.91492308494550767"/>
          <c:h val="0.6484806519807591"/>
        </c:manualLayout>
      </c:layout>
      <c:bar3DChart>
        <c:barDir val="col"/>
        <c:grouping val="stack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'CASANARE ENCUESTAS 2018'!$D$29:$D$30</c:f>
              <c:strCache>
                <c:ptCount val="2"/>
                <c:pt idx="0">
                  <c:v>Si</c:v>
                </c:pt>
                <c:pt idx="1">
                  <c:v>No</c:v>
                </c:pt>
              </c:strCache>
            </c:strRef>
          </c:cat>
          <c:val>
            <c:numRef>
              <c:f>'CASANARE ENCUESTAS 2018'!$E$27:$E$28</c:f>
              <c:numCache>
                <c:formatCode>General</c:formatCode>
                <c:ptCount val="2"/>
              </c:numCache>
            </c:numRef>
          </c:val>
          <c:extLst>
            <c:ext xmlns:c16="http://schemas.microsoft.com/office/drawing/2014/chart" uri="{C3380CC4-5D6E-409C-BE32-E72D297353CC}">
              <c16:uniqueId val="{00000000-3F16-485E-AA2D-7E6ED1CD19D5}"/>
            </c:ext>
          </c:extLst>
        </c:ser>
        <c:ser>
          <c:idx val="1"/>
          <c:order val="1"/>
          <c:spPr>
            <a:solidFill>
              <a:schemeClr val="accent2"/>
            </a:solidFill>
            <a:ln>
              <a:noFill/>
            </a:ln>
            <a:effectLst/>
            <a:sp3d/>
          </c:spPr>
          <c:invertIfNegative val="0"/>
          <c:dLbls>
            <c:dLbl>
              <c:idx val="1"/>
              <c:layout>
                <c:manualLayout>
                  <c:x val="1.7429191507839156E-2"/>
                  <c:y val="-3.30383419434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16-485E-AA2D-7E6ED1CD19D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'CASANARE ENCUESTAS 2018'!$D$29:$D$30</c:f>
              <c:strCache>
                <c:ptCount val="2"/>
                <c:pt idx="0">
                  <c:v>Si</c:v>
                </c:pt>
                <c:pt idx="1">
                  <c:v>No</c:v>
                </c:pt>
              </c:strCache>
            </c:strRef>
          </c:cat>
          <c:val>
            <c:numRef>
              <c:f>'CASANARE ENCUESTAS 2018'!$F$29:$F$30</c:f>
              <c:numCache>
                <c:formatCode>General</c:formatCode>
                <c:ptCount val="2"/>
                <c:pt idx="0">
                  <c:v>29</c:v>
                </c:pt>
                <c:pt idx="1">
                  <c:v>1</c:v>
                </c:pt>
              </c:numCache>
            </c:numRef>
          </c:val>
          <c:extLst>
            <c:ext xmlns:c16="http://schemas.microsoft.com/office/drawing/2014/chart" uri="{C3380CC4-5D6E-409C-BE32-E72D297353CC}">
              <c16:uniqueId val="{00000002-3F16-485E-AA2D-7E6ED1CD19D5}"/>
            </c:ext>
          </c:extLst>
        </c:ser>
        <c:dLbls>
          <c:showLegendKey val="0"/>
          <c:showVal val="1"/>
          <c:showCatName val="0"/>
          <c:showSerName val="0"/>
          <c:showPercent val="0"/>
          <c:showBubbleSize val="0"/>
        </c:dLbls>
        <c:gapWidth val="79"/>
        <c:shape val="box"/>
        <c:axId val="221086280"/>
        <c:axId val="221079616"/>
        <c:axId val="0"/>
      </c:bar3DChart>
      <c:catAx>
        <c:axId val="2210862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221079616"/>
        <c:crosses val="autoZero"/>
        <c:auto val="1"/>
        <c:lblAlgn val="ctr"/>
        <c:lblOffset val="100"/>
        <c:noMultiLvlLbl val="0"/>
      </c:catAx>
      <c:valAx>
        <c:axId val="221079616"/>
        <c:scaling>
          <c:orientation val="minMax"/>
        </c:scaling>
        <c:delete val="1"/>
        <c:axPos val="l"/>
        <c:numFmt formatCode="General" sourceLinked="1"/>
        <c:majorTickMark val="none"/>
        <c:minorTickMark val="none"/>
        <c:tickLblPos val="nextTo"/>
        <c:crossAx val="22108628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se siente satisfecho con los compromisos  adquiridos en esta Mesa Pública, para mejorar y cualificar los servicios y programas brindados? </a:t>
            </a:r>
          </a:p>
        </c:rich>
      </c:tx>
      <c:layout>
        <c:manualLayout>
          <c:xMode val="edge"/>
          <c:yMode val="edge"/>
          <c:x val="8.6059602649006625E-2"/>
          <c:y val="7.9051383399209481E-3"/>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0677453252459021E-2"/>
          <c:y val="0.24856675647892321"/>
          <c:w val="0.91492308494550767"/>
          <c:h val="0.6484806519807591"/>
        </c:manualLayout>
      </c:layout>
      <c:bar3DChart>
        <c:barDir val="col"/>
        <c:grouping val="stack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'CASANARE ENCUESTAS 2018'!$D$31:$D$32</c:f>
              <c:strCache>
                <c:ptCount val="2"/>
                <c:pt idx="0">
                  <c:v>Si</c:v>
                </c:pt>
                <c:pt idx="1">
                  <c:v>No</c:v>
                </c:pt>
              </c:strCache>
            </c:strRef>
          </c:cat>
          <c:val>
            <c:numRef>
              <c:f>'CASANARE ENCUESTAS 2018'!$E$31:$E$32</c:f>
              <c:numCache>
                <c:formatCode>General</c:formatCode>
                <c:ptCount val="2"/>
              </c:numCache>
            </c:numRef>
          </c:val>
          <c:extLst>
            <c:ext xmlns:c16="http://schemas.microsoft.com/office/drawing/2014/chart" uri="{C3380CC4-5D6E-409C-BE32-E72D297353CC}">
              <c16:uniqueId val="{00000000-C043-4A0E-B31E-3003A042DBC9}"/>
            </c:ext>
          </c:extLst>
        </c:ser>
        <c:ser>
          <c:idx val="1"/>
          <c:order val="1"/>
          <c:spPr>
            <a:solidFill>
              <a:schemeClr val="accent2"/>
            </a:solidFill>
            <a:ln>
              <a:noFill/>
            </a:ln>
            <a:effectLst/>
            <a:sp3d/>
          </c:spPr>
          <c:invertIfNegative val="0"/>
          <c:dLbls>
            <c:dLbl>
              <c:idx val="1"/>
              <c:layout>
                <c:manualLayout>
                  <c:x val="2.0846904111627658E-2"/>
                  <c:y val="-2.38095238095238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43-4A0E-B31E-3003A042DBC9}"/>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'CASANARE ENCUESTAS 2018'!$D$31:$D$32</c:f>
              <c:strCache>
                <c:ptCount val="2"/>
                <c:pt idx="0">
                  <c:v>Si</c:v>
                </c:pt>
                <c:pt idx="1">
                  <c:v>No</c:v>
                </c:pt>
              </c:strCache>
            </c:strRef>
          </c:cat>
          <c:val>
            <c:numRef>
              <c:f>'CASANARE ENCUESTAS 2018'!$F$31:$F$32</c:f>
              <c:numCache>
                <c:formatCode>General</c:formatCode>
                <c:ptCount val="2"/>
                <c:pt idx="0">
                  <c:v>29</c:v>
                </c:pt>
                <c:pt idx="1">
                  <c:v>1</c:v>
                </c:pt>
              </c:numCache>
            </c:numRef>
          </c:val>
          <c:extLst>
            <c:ext xmlns:c16="http://schemas.microsoft.com/office/drawing/2014/chart" uri="{C3380CC4-5D6E-409C-BE32-E72D297353CC}">
              <c16:uniqueId val="{00000002-C043-4A0E-B31E-3003A042DBC9}"/>
            </c:ext>
          </c:extLst>
        </c:ser>
        <c:dLbls>
          <c:showLegendKey val="0"/>
          <c:showVal val="1"/>
          <c:showCatName val="0"/>
          <c:showSerName val="0"/>
          <c:showPercent val="0"/>
          <c:showBubbleSize val="0"/>
        </c:dLbls>
        <c:gapWidth val="79"/>
        <c:shape val="box"/>
        <c:axId val="221083928"/>
        <c:axId val="221083536"/>
        <c:axId val="0"/>
      </c:bar3DChart>
      <c:catAx>
        <c:axId val="2210839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221083536"/>
        <c:crosses val="autoZero"/>
        <c:auto val="1"/>
        <c:lblAlgn val="ctr"/>
        <c:lblOffset val="100"/>
        <c:noMultiLvlLbl val="0"/>
      </c:catAx>
      <c:valAx>
        <c:axId val="221083536"/>
        <c:scaling>
          <c:orientation val="minMax"/>
        </c:scaling>
        <c:delete val="1"/>
        <c:axPos val="l"/>
        <c:numFmt formatCode="General" sourceLinked="1"/>
        <c:majorTickMark val="none"/>
        <c:minorTickMark val="none"/>
        <c:tickLblPos val="nextTo"/>
        <c:crossAx val="221083928"/>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858040668791836E-2"/>
          <c:y val="0.15492888970274063"/>
          <c:w val="0.80183890508496125"/>
          <c:h val="0.57737838002807784"/>
        </c:manualLayout>
      </c:layout>
      <c:pie3DChart>
        <c:varyColors val="1"/>
        <c: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7034-4FEB-8723-116D3CB85C9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7034-4FEB-8723-116D3CB85C9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7034-4FEB-8723-116D3CB85C96}"/>
              </c:ext>
            </c:extLst>
          </c:dPt>
          <c:dLbls>
            <c:dLbl>
              <c:idx val="1"/>
              <c:layout>
                <c:manualLayout>
                  <c:x val="-3.7328083989501361E-2"/>
                  <c:y val="-5.207421988918051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034-4FEB-8723-116D3CB85C96}"/>
                </c:ext>
              </c:extLst>
            </c:dLbl>
            <c:dLbl>
              <c:idx val="2"/>
              <c:layout>
                <c:manualLayout>
                  <c:x val="3.7033792650918634E-2"/>
                  <c:y val="-3.298993875765529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034-4FEB-8723-116D3CB85C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[6]Hoja2!$F$22:$F$24</c:f>
              <c:strCache>
                <c:ptCount val="3"/>
                <c:pt idx="0">
                  <c:v>1. Bien organizada </c:v>
                </c:pt>
                <c:pt idx="1">
                  <c:v>2. Regularmente organizada </c:v>
                </c:pt>
                <c:pt idx="2">
                  <c:v>3. Mal organizada </c:v>
                </c:pt>
              </c:strCache>
            </c:strRef>
          </c:cat>
          <c:val>
            <c:numRef>
              <c:f>[6]Hoja2!$G$22:$G$24</c:f>
              <c:numCache>
                <c:formatCode>General</c:formatCode>
                <c:ptCount val="3"/>
                <c:pt idx="0">
                  <c:v>70</c:v>
                </c:pt>
                <c:pt idx="1">
                  <c:v>6</c:v>
                </c:pt>
                <c:pt idx="2">
                  <c:v>4</c:v>
                </c:pt>
              </c:numCache>
            </c:numRef>
          </c:val>
          <c:extLst>
            <c:ext xmlns:c16="http://schemas.microsoft.com/office/drawing/2014/chart" uri="{C3380CC4-5D6E-409C-BE32-E72D297353CC}">
              <c16:uniqueId val="{00000006-7034-4FEB-8723-116D3CB85C96}"/>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6.5551408150105808E-2"/>
          <c:y val="0.79145455655252395"/>
          <c:w val="0.88139841309461675"/>
          <c:h val="0.182980063662254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accent5">
        <a:lumMod val="20000"/>
        <a:lumOff val="80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939408426410754E-2"/>
          <c:y val="0.16931449287145053"/>
          <c:w val="0.84808368141253432"/>
          <c:h val="0.63180822726344499"/>
        </c:manualLayout>
      </c:layout>
      <c:pie3DChart>
        <c:varyColors val="1"/>
        <c: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4268-472F-A91A-BE8D15542D51}"/>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268-472F-A91A-BE8D15542D51}"/>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268-472F-A91A-BE8D15542D5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[6]Hoja2!$F$25:$F$27</c:f>
              <c:strCache>
                <c:ptCount val="3"/>
                <c:pt idx="0">
                  <c:v>1. Buena </c:v>
                </c:pt>
                <c:pt idx="1">
                  <c:v>2. Adeacuada </c:v>
                </c:pt>
                <c:pt idx="2">
                  <c:v>3. Inadecuada </c:v>
                </c:pt>
              </c:strCache>
            </c:strRef>
          </c:cat>
          <c:val>
            <c:numRef>
              <c:f>[6]Hoja2!$G$25:$G$27</c:f>
              <c:numCache>
                <c:formatCode>General</c:formatCode>
                <c:ptCount val="3"/>
                <c:pt idx="0">
                  <c:v>69</c:v>
                </c:pt>
                <c:pt idx="1">
                  <c:v>10</c:v>
                </c:pt>
                <c:pt idx="2">
                  <c:v>1</c:v>
                </c:pt>
              </c:numCache>
            </c:numRef>
          </c:val>
          <c:extLst>
            <c:ext xmlns:c16="http://schemas.microsoft.com/office/drawing/2014/chart" uri="{C3380CC4-5D6E-409C-BE32-E72D297353CC}">
              <c16:uniqueId val="{00000006-4268-472F-A91A-BE8D15542D51}"/>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10223538412468222"/>
          <c:y val="0.84795585939175433"/>
          <c:w val="0.77260691661758252"/>
          <c:h val="0.100000699912510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accent5">
        <a:lumMod val="20000"/>
        <a:lumOff val="80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es-CO" sz="800" b="0" i="0" u="none" strike="noStrike" baseline="0">
                <a:effectLst/>
              </a:rPr>
              <a:t>Encuesta de Satisfacción 2017  pregunta 9</a:t>
            </a:r>
            <a:endParaRPr lang="es-CO" sz="800"/>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'TOTAL ANALISIS ENCUESTAS 2017'!$C$45:$D$45</c:f>
              <c:strCache>
                <c:ptCount val="2"/>
                <c:pt idx="0">
                  <c:v>1</c:v>
                </c:pt>
                <c:pt idx="1">
                  <c:v>Si</c:v>
                </c:pt>
              </c:strCache>
            </c:strRef>
          </c:tx>
          <c:spPr>
            <a:solidFill>
              <a:srgbClr val="66FF66"/>
            </a:solidFill>
            <a:ln>
              <a:noFill/>
            </a:ln>
            <a:effectLst/>
            <a:sp3d/>
          </c:spPr>
          <c:invertIfNegative val="0"/>
          <c:dLbls>
            <c:dLbl>
              <c:idx val="1"/>
              <c:layout>
                <c:manualLayout>
                  <c:x val="-6.6170388751033912E-3"/>
                  <c:y val="-7.0484581497797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D1-4F92-B801-DBE0F7C5F1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ANALISIS ENCUESTAS 2017'!$E$45:$G$45</c:f>
              <c:numCache>
                <c:formatCode>0%</c:formatCode>
                <c:ptCount val="3"/>
                <c:pt idx="1">
                  <c:v>0.96585767174002468</c:v>
                </c:pt>
                <c:pt idx="2" formatCode="0">
                  <c:v>2348</c:v>
                </c:pt>
              </c:numCache>
            </c:numRef>
          </c:val>
          <c:extLst>
            <c:ext xmlns:c16="http://schemas.microsoft.com/office/drawing/2014/chart" uri="{C3380CC4-5D6E-409C-BE32-E72D297353CC}">
              <c16:uniqueId val="{00000000-FAD1-4F92-B801-DBE0F7C5F16A}"/>
            </c:ext>
          </c:extLst>
        </c:ser>
        <c:ser>
          <c:idx val="1"/>
          <c:order val="1"/>
          <c:tx>
            <c:strRef>
              <c:f>'TOTAL ANALISIS ENCUESTAS 2017'!$C$46:$D$46</c:f>
              <c:strCache>
                <c:ptCount val="2"/>
                <c:pt idx="0">
                  <c:v>2</c:v>
                </c:pt>
                <c:pt idx="1">
                  <c:v>No</c:v>
                </c:pt>
              </c:strCache>
            </c:strRef>
          </c:tx>
          <c:spPr>
            <a:solidFill>
              <a:schemeClr val="accent2"/>
            </a:solidFill>
            <a:ln>
              <a:noFill/>
            </a:ln>
            <a:effectLst/>
            <a:sp3d/>
          </c:spPr>
          <c:invertIfNegative val="0"/>
          <c:dLbls>
            <c:dLbl>
              <c:idx val="1"/>
              <c:layout>
                <c:manualLayout>
                  <c:x val="1.6542597187758419E-2"/>
                  <c:y val="-4.6989720998531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D1-4F92-B801-DBE0F7C5F16A}"/>
                </c:ext>
              </c:extLst>
            </c:dLbl>
            <c:dLbl>
              <c:idx val="2"/>
              <c:layout>
                <c:manualLayout>
                  <c:x val="2.9776674937965261E-2"/>
                  <c:y val="-5.2117263843648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7C-4443-AD0E-DED476B493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ANALISIS ENCUESTAS 2017'!$E$46:$G$46</c:f>
              <c:numCache>
                <c:formatCode>0%</c:formatCode>
                <c:ptCount val="3"/>
                <c:pt idx="1">
                  <c:v>1.6865487453722749E-2</c:v>
                </c:pt>
                <c:pt idx="2" formatCode="General">
                  <c:v>41</c:v>
                </c:pt>
              </c:numCache>
            </c:numRef>
          </c:val>
          <c:extLst>
            <c:ext xmlns:c16="http://schemas.microsoft.com/office/drawing/2014/chart" uri="{C3380CC4-5D6E-409C-BE32-E72D297353CC}">
              <c16:uniqueId val="{00000001-FAD1-4F92-B801-DBE0F7C5F16A}"/>
            </c:ext>
          </c:extLst>
        </c:ser>
        <c:ser>
          <c:idx val="2"/>
          <c:order val="2"/>
          <c:tx>
            <c:strRef>
              <c:f>'TOTAL ANALISIS ENCUESTAS 2017'!$C$47:$D$47</c:f>
              <c:strCache>
                <c:ptCount val="2"/>
                <c:pt idx="0">
                  <c:v>3</c:v>
                </c:pt>
                <c:pt idx="1">
                  <c:v>No contesto </c:v>
                </c:pt>
              </c:strCache>
            </c:strRef>
          </c:tx>
          <c:spPr>
            <a:solidFill>
              <a:schemeClr val="accent3"/>
            </a:solidFill>
            <a:ln>
              <a:noFill/>
            </a:ln>
            <a:effectLst/>
            <a:sp3d/>
          </c:spPr>
          <c:invertIfNegative val="0"/>
          <c:dLbls>
            <c:dLbl>
              <c:idx val="2"/>
              <c:layout>
                <c:manualLayout>
                  <c:x val="5.2936311000827012E-2"/>
                  <c:y val="-2.6058631921824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7C-4443-AD0E-DED476B493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ANALISIS ENCUESTAS 2017'!$E$47:$G$47</c:f>
              <c:numCache>
                <c:formatCode>0%</c:formatCode>
                <c:ptCount val="3"/>
                <c:pt idx="1">
                  <c:v>1.727684080625257E-2</c:v>
                </c:pt>
                <c:pt idx="2" formatCode="General">
                  <c:v>42</c:v>
                </c:pt>
              </c:numCache>
            </c:numRef>
          </c:val>
          <c:extLst>
            <c:ext xmlns:c16="http://schemas.microsoft.com/office/drawing/2014/chart" uri="{C3380CC4-5D6E-409C-BE32-E72D297353CC}">
              <c16:uniqueId val="{00000002-FAD1-4F92-B801-DBE0F7C5F16A}"/>
            </c:ext>
          </c:extLst>
        </c:ser>
        <c:dLbls>
          <c:showLegendKey val="0"/>
          <c:showVal val="0"/>
          <c:showCatName val="0"/>
          <c:showSerName val="0"/>
          <c:showPercent val="0"/>
          <c:showBubbleSize val="0"/>
        </c:dLbls>
        <c:gapWidth val="150"/>
        <c:shape val="box"/>
        <c:axId val="495619680"/>
        <c:axId val="495619024"/>
        <c:axId val="0"/>
      </c:bar3DChart>
      <c:catAx>
        <c:axId val="4956196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sz="800"/>
                  <a:t>La información  que brindó  el Centro Zonal, frente gestión, fue clara, suficiente, oportuna y fácil de entender?</a:t>
                </a:r>
              </a:p>
            </c:rich>
          </c:tx>
          <c:layout>
            <c:manualLayout>
              <c:xMode val="edge"/>
              <c:yMode val="edge"/>
              <c:x val="2.3159636062861869E-2"/>
              <c:y val="0.8460332766774196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5619024"/>
        <c:crosses val="autoZero"/>
        <c:auto val="1"/>
        <c:lblAlgn val="ctr"/>
        <c:lblOffset val="100"/>
        <c:noMultiLvlLbl val="0"/>
      </c:catAx>
      <c:valAx>
        <c:axId val="495619024"/>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495619680"/>
        <c:crosses val="autoZero"/>
        <c:crossBetween val="between"/>
      </c:valAx>
      <c:spPr>
        <a:noFill/>
        <a:ln>
          <a:noFill/>
        </a:ln>
        <a:effectLst/>
      </c:spPr>
    </c:plotArea>
    <c:legend>
      <c:legendPos val="r"/>
      <c:layout>
        <c:manualLayout>
          <c:xMode val="edge"/>
          <c:yMode val="edge"/>
          <c:x val="0.8042617377542447"/>
          <c:y val="0.28110028096708178"/>
          <c:w val="0.17588714562044508"/>
          <c:h val="0.4442017875518863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193157751832745"/>
          <c:y val="0.14142705952078571"/>
          <c:w val="0.77244694413198345"/>
          <c:h val="0.47304116865869855"/>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98E-413B-B2CF-5E46933240C7}"/>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98E-413B-B2CF-5E46933240C7}"/>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98E-413B-B2CF-5E46933240C7}"/>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98E-413B-B2CF-5E46933240C7}"/>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98E-413B-B2CF-5E46933240C7}"/>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98E-413B-B2CF-5E46933240C7}"/>
              </c:ext>
            </c:extLst>
          </c:dPt>
          <c:dLbls>
            <c:dLbl>
              <c:idx val="0"/>
              <c:layout>
                <c:manualLayout>
                  <c:x val="-9.2868657042869646E-2"/>
                  <c:y val="-1.68004520268299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98E-413B-B2CF-5E46933240C7}"/>
                </c:ext>
              </c:extLst>
            </c:dLbl>
            <c:dLbl>
              <c:idx val="1"/>
              <c:layout>
                <c:manualLayout>
                  <c:x val="5.9045275590551179E-3"/>
                  <c:y val="-2.543598716827063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98E-413B-B2CF-5E46933240C7}"/>
                </c:ext>
              </c:extLst>
            </c:dLbl>
            <c:dLbl>
              <c:idx val="3"/>
              <c:layout>
                <c:manualLayout>
                  <c:x val="-1.6172353455818022E-3"/>
                  <c:y val="-5.963218139399241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98E-413B-B2CF-5E46933240C7}"/>
                </c:ext>
              </c:extLst>
            </c:dLbl>
            <c:dLbl>
              <c:idx val="4"/>
              <c:layout>
                <c:manualLayout>
                  <c:x val="1.806233595800525E-2"/>
                  <c:y val="-5.9951881014873145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98E-413B-B2CF-5E46933240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[6]Hoja2!$F$28:$F$33</c:f>
              <c:strCache>
                <c:ptCount val="6"/>
                <c:pt idx="0">
                  <c:v>1. Por aviso público</c:v>
                </c:pt>
                <c:pt idx="1">
                  <c:v>2. Prensa, TV, Radio </c:v>
                </c:pt>
                <c:pt idx="2">
                  <c:v>3. Comunidad</c:v>
                </c:pt>
                <c:pt idx="3">
                  <c:v>4. Boletín</c:v>
                </c:pt>
                <c:pt idx="4">
                  <c:v>5. Página Web</c:v>
                </c:pt>
                <c:pt idx="5">
                  <c:v>6. Invitación directa </c:v>
                </c:pt>
              </c:strCache>
            </c:strRef>
          </c:cat>
          <c:val>
            <c:numRef>
              <c:f>[6]Hoja2!$G$28:$G$33</c:f>
              <c:numCache>
                <c:formatCode>General</c:formatCode>
                <c:ptCount val="6"/>
                <c:pt idx="0">
                  <c:v>9</c:v>
                </c:pt>
                <c:pt idx="1">
                  <c:v>0</c:v>
                </c:pt>
                <c:pt idx="2">
                  <c:v>5</c:v>
                </c:pt>
                <c:pt idx="3">
                  <c:v>3</c:v>
                </c:pt>
                <c:pt idx="4">
                  <c:v>2</c:v>
                </c:pt>
                <c:pt idx="5">
                  <c:v>61</c:v>
                </c:pt>
              </c:numCache>
            </c:numRef>
          </c:val>
          <c:extLst>
            <c:ext xmlns:c16="http://schemas.microsoft.com/office/drawing/2014/chart" uri="{C3380CC4-5D6E-409C-BE32-E72D297353CC}">
              <c16:uniqueId val="{0000000C-A98E-413B-B2CF-5E46933240C7}"/>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20952172645086031"/>
          <c:y val="0.68626702691182517"/>
          <c:w val="0.64490500946686535"/>
          <c:h val="0.264114808229616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accent5">
        <a:lumMod val="20000"/>
        <a:lumOff val="80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7883042397276299E-2"/>
          <c:y val="0.14759931823007272"/>
          <c:w val="0.83291278021334503"/>
          <c:h val="0.57701114503798889"/>
        </c:manualLayout>
      </c:layout>
      <c:pie3DChart>
        <c:varyColors val="1"/>
        <c: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9DAC-4FC0-AD78-6569E7DC4DF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9DAC-4FC0-AD78-6569E7DC4DF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[6]Hoja2!$F$36:$F$37</c:f>
              <c:strCache>
                <c:ptCount val="2"/>
                <c:pt idx="0">
                  <c:v>1. Igual</c:v>
                </c:pt>
                <c:pt idx="1">
                  <c:v>2.Desigual</c:v>
                </c:pt>
              </c:strCache>
            </c:strRef>
          </c:cat>
          <c:val>
            <c:numRef>
              <c:f>[6]Hoja2!$G$36:$G$37</c:f>
              <c:numCache>
                <c:formatCode>General</c:formatCode>
                <c:ptCount val="2"/>
                <c:pt idx="0">
                  <c:v>71</c:v>
                </c:pt>
                <c:pt idx="1">
                  <c:v>8</c:v>
                </c:pt>
              </c:numCache>
            </c:numRef>
          </c:val>
          <c:extLst>
            <c:ext xmlns:c16="http://schemas.microsoft.com/office/drawing/2014/chart" uri="{C3380CC4-5D6E-409C-BE32-E72D297353CC}">
              <c16:uniqueId val="{00000004-9DAC-4FC0-AD78-6569E7DC4DF8}"/>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3057720279984481"/>
          <c:y val="0.74822959177090087"/>
          <c:w val="0.46195649428849539"/>
          <c:h val="0.1061328183033724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accent5">
        <a:lumMod val="20000"/>
        <a:lumOff val="80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9803591346333123E-2"/>
          <c:y val="0.16665800888998736"/>
          <c:w val="0.91962171431922735"/>
          <c:h val="0.53051155430421826"/>
        </c:manualLayout>
      </c:layout>
      <c:pie3DChart>
        <c:varyColors val="1"/>
        <c: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6F89-48D5-B3BA-8179DE7CE26B}"/>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6F89-48D5-B3BA-8179DE7CE26B}"/>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6F89-48D5-B3BA-8179DE7CE26B}"/>
              </c:ext>
            </c:extLst>
          </c:dPt>
          <c:dLbls>
            <c:dLbl>
              <c:idx val="1"/>
              <c:layout>
                <c:manualLayout>
                  <c:x val="-4.5607354558033678E-2"/>
                  <c:y val="-6.1439790843265216E-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F89-48D5-B3BA-8179DE7CE26B}"/>
                </c:ext>
              </c:extLst>
            </c:dLbl>
            <c:dLbl>
              <c:idx val="2"/>
              <c:layout>
                <c:manualLayout>
                  <c:x val="5.1101708213994561E-2"/>
                  <c:y val="-1.617860024306300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F89-48D5-B3BA-8179DE7CE2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[6]Hoja2!$F$38:$F$40</c:f>
              <c:strCache>
                <c:ptCount val="3"/>
                <c:pt idx="0">
                  <c:v>1. Tenida en cuenta</c:v>
                </c:pt>
                <c:pt idx="1">
                  <c:v>2. No se tuvo en cuenta</c:v>
                </c:pt>
                <c:pt idx="2">
                  <c:v>3. Paso desapercibida</c:v>
                </c:pt>
              </c:strCache>
            </c:strRef>
          </c:cat>
          <c:val>
            <c:numRef>
              <c:f>[6]Hoja2!$G$38:$G$40</c:f>
              <c:numCache>
                <c:formatCode>General</c:formatCode>
                <c:ptCount val="3"/>
                <c:pt idx="0">
                  <c:v>76</c:v>
                </c:pt>
                <c:pt idx="1">
                  <c:v>3</c:v>
                </c:pt>
                <c:pt idx="2">
                  <c:v>1</c:v>
                </c:pt>
              </c:numCache>
            </c:numRef>
          </c:val>
          <c:extLst>
            <c:ext xmlns:c16="http://schemas.microsoft.com/office/drawing/2014/chart" uri="{C3380CC4-5D6E-409C-BE32-E72D297353CC}">
              <c16:uniqueId val="{00000006-6F89-48D5-B3BA-8179DE7CE26B}"/>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5.0658321781764222E-2"/>
          <c:y val="0.72375094255847694"/>
          <c:w val="0.88535111400086375"/>
          <c:h val="0.223960096216150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accent5">
        <a:lumMod val="20000"/>
        <a:lumOff val="80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4257326830685956E-3"/>
          <c:y val="0.16484911761720392"/>
          <c:w val="0.98796065716698911"/>
          <c:h val="0.58032337118081245"/>
        </c:manualLayout>
      </c:layout>
      <c:pie3DChart>
        <c:varyColors val="1"/>
        <c: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FCC1-4D05-A493-21504C1486C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FCC1-4D05-A493-21504C1486C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[6]Hoja2!$F$34:$F$35</c:f>
              <c:strCache>
                <c:ptCount val="2"/>
                <c:pt idx="0">
                  <c:v>1. Clara </c:v>
                </c:pt>
                <c:pt idx="1">
                  <c:v>2. Confusa </c:v>
                </c:pt>
              </c:strCache>
            </c:strRef>
          </c:cat>
          <c:val>
            <c:numRef>
              <c:f>[6]Hoja2!$G$34:$G$35</c:f>
              <c:numCache>
                <c:formatCode>General</c:formatCode>
                <c:ptCount val="2"/>
                <c:pt idx="0">
                  <c:v>76</c:v>
                </c:pt>
                <c:pt idx="1">
                  <c:v>4</c:v>
                </c:pt>
              </c:numCache>
            </c:numRef>
          </c:val>
          <c:extLst>
            <c:ext xmlns:c16="http://schemas.microsoft.com/office/drawing/2014/chart" uri="{C3380CC4-5D6E-409C-BE32-E72D297353CC}">
              <c16:uniqueId val="{00000004-FCC1-4D05-A493-21504C1486C2}"/>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267683114005213"/>
          <c:y val="0.83488870521019132"/>
          <c:w val="0.49193614496818033"/>
          <c:h val="8.789120411285920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accent5">
        <a:lumMod val="20000"/>
        <a:lumOff val="80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848493076296497"/>
          <c:y val="0.15395436226209427"/>
          <c:w val="0.75678269526654007"/>
          <c:h val="0.60291611089597408"/>
        </c:manualLayout>
      </c:layout>
      <c:pie3DChart>
        <c:varyColors val="1"/>
        <c: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6FC3-4CA7-823B-101116CFE91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6FC3-4CA7-823B-101116CFE91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[6]Hoja2!$F$41:$F$42</c:f>
              <c:strCache>
                <c:ptCount val="2"/>
                <c:pt idx="0">
                  <c:v>Si</c:v>
                </c:pt>
                <c:pt idx="1">
                  <c:v>No</c:v>
                </c:pt>
              </c:strCache>
            </c:strRef>
          </c:cat>
          <c:val>
            <c:numRef>
              <c:f>[6]Hoja2!$G$41:$G$42</c:f>
              <c:numCache>
                <c:formatCode>General</c:formatCode>
                <c:ptCount val="2"/>
                <c:pt idx="0">
                  <c:v>77</c:v>
                </c:pt>
                <c:pt idx="1">
                  <c:v>3</c:v>
                </c:pt>
              </c:numCache>
            </c:numRef>
          </c:val>
          <c:extLst>
            <c:ext xmlns:c16="http://schemas.microsoft.com/office/drawing/2014/chart" uri="{C3380CC4-5D6E-409C-BE32-E72D297353CC}">
              <c16:uniqueId val="{00000004-6FC3-4CA7-823B-101116CFE918}"/>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41845596886596065"/>
          <c:y val="0.81104140670940728"/>
          <c:w val="0.20015424441807789"/>
          <c:h val="0.10321173156107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accent5">
        <a:lumMod val="20000"/>
        <a:lumOff val="80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022866878482295"/>
          <c:y val="0.15117087287166028"/>
          <c:w val="0.7995958926186858"/>
          <c:h val="0.57446719160104975"/>
        </c:manualLayout>
      </c:layout>
      <c:pie3DChart>
        <c:varyColors val="1"/>
        <c:ser>
          <c:idx val="0"/>
          <c:order val="0"/>
          <c:explosion val="2"/>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FEB5-4D21-BF4B-4A6F76FC920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FEB5-4D21-BF4B-4A6F76FC920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[6]Hoja2!$F$43:$F$44</c:f>
              <c:strCache>
                <c:ptCount val="2"/>
                <c:pt idx="0">
                  <c:v>Si</c:v>
                </c:pt>
                <c:pt idx="1">
                  <c:v>No</c:v>
                </c:pt>
              </c:strCache>
            </c:strRef>
          </c:cat>
          <c:val>
            <c:numRef>
              <c:f>[6]Hoja2!$G$43:$G$44</c:f>
              <c:numCache>
                <c:formatCode>General</c:formatCode>
                <c:ptCount val="2"/>
                <c:pt idx="0">
                  <c:v>77</c:v>
                </c:pt>
                <c:pt idx="1">
                  <c:v>3</c:v>
                </c:pt>
              </c:numCache>
            </c:numRef>
          </c:val>
          <c:extLst>
            <c:ext xmlns:c16="http://schemas.microsoft.com/office/drawing/2014/chart" uri="{C3380CC4-5D6E-409C-BE32-E72D297353CC}">
              <c16:uniqueId val="{00000004-FEB5-4D21-BF4B-4A6F76FC9202}"/>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39278648063728877"/>
          <c:y val="0.83308055723803753"/>
          <c:w val="0.20507031357922365"/>
          <c:h val="8.85832971665943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accent5">
        <a:lumMod val="20000"/>
        <a:lumOff val="80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610342626090657"/>
          <c:y val="0.164544105899806"/>
          <c:w val="0.71734269702773634"/>
          <c:h val="0.60586442998972956"/>
        </c:manualLayout>
      </c:layout>
      <c:pie3DChart>
        <c:varyColors val="1"/>
        <c: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17DF-437F-B714-3DDD20176CA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17DF-437F-B714-3DDD20176CA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[6]Hoja2!$F$45:$F$46</c:f>
              <c:strCache>
                <c:ptCount val="2"/>
                <c:pt idx="0">
                  <c:v>Si </c:v>
                </c:pt>
                <c:pt idx="1">
                  <c:v>No</c:v>
                </c:pt>
              </c:strCache>
            </c:strRef>
          </c:cat>
          <c:val>
            <c:numRef>
              <c:f>[6]Hoja2!$G$45:$G$46</c:f>
              <c:numCache>
                <c:formatCode>General</c:formatCode>
                <c:ptCount val="2"/>
                <c:pt idx="0">
                  <c:v>78</c:v>
                </c:pt>
                <c:pt idx="1">
                  <c:v>2</c:v>
                </c:pt>
              </c:numCache>
            </c:numRef>
          </c:val>
          <c:extLst>
            <c:ext xmlns:c16="http://schemas.microsoft.com/office/drawing/2014/chart" uri="{C3380CC4-5D6E-409C-BE32-E72D297353CC}">
              <c16:uniqueId val="{00000004-17DF-437F-B714-3DDD20176CA6}"/>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38226147407249772"/>
          <c:y val="0.8867003309368936"/>
          <c:w val="0.20844967014258353"/>
          <c:h val="8.82359116875096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accent5">
        <a:lumMod val="20000"/>
        <a:lumOff val="80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248985880708075"/>
          <c:y val="0.1072065991751031"/>
          <c:w val="0.76796986803144829"/>
          <c:h val="0.67385889263842025"/>
        </c:manualLayout>
      </c:layout>
      <c:pie3DChart>
        <c:varyColors val="1"/>
        <c: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51F8-4988-B242-990E2DE6776E}"/>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51F8-4988-B242-990E2DE6776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[6]Hoja2!$F$47:$F$48</c:f>
              <c:strCache>
                <c:ptCount val="2"/>
                <c:pt idx="0">
                  <c:v>Si </c:v>
                </c:pt>
                <c:pt idx="1">
                  <c:v>No</c:v>
                </c:pt>
              </c:strCache>
            </c:strRef>
          </c:cat>
          <c:val>
            <c:numRef>
              <c:f>[6]Hoja2!$G$47:$G$48</c:f>
              <c:numCache>
                <c:formatCode>General</c:formatCode>
                <c:ptCount val="2"/>
                <c:pt idx="0">
                  <c:v>75</c:v>
                </c:pt>
                <c:pt idx="1">
                  <c:v>5</c:v>
                </c:pt>
              </c:numCache>
            </c:numRef>
          </c:val>
          <c:extLst>
            <c:ext xmlns:c16="http://schemas.microsoft.com/office/drawing/2014/chart" uri="{C3380CC4-5D6E-409C-BE32-E72D297353CC}">
              <c16:uniqueId val="{00000004-51F8-4988-B242-990E2DE6776E}"/>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38940262083541355"/>
          <c:y val="0.84776902887139105"/>
          <c:w val="0.21203127959520524"/>
          <c:h val="8.928633920759905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accent5">
        <a:lumMod val="20000"/>
        <a:lumOff val="80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a:t>
            </a:r>
            <a:r>
              <a:rPr lang="es-CO" baseline="0"/>
              <a:t> 1</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'ARAUCA ENCUESTAS 2018'!$D$6</c:f>
              <c:strCache>
                <c:ptCount val="1"/>
                <c:pt idx="0">
                  <c:v>Bien Organizada</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'ARAUCA ENCUESTAS 2018'!$E$6:$F$6</c:f>
              <c:numCache>
                <c:formatCode>General</c:formatCode>
                <c:ptCount val="2"/>
                <c:pt idx="1">
                  <c:v>34</c:v>
                </c:pt>
              </c:numCache>
            </c:numRef>
          </c:val>
          <c:extLst>
            <c:ext xmlns:c16="http://schemas.microsoft.com/office/drawing/2014/chart" uri="{C3380CC4-5D6E-409C-BE32-E72D297353CC}">
              <c16:uniqueId val="{00000000-FAA5-4910-96AB-9690710F5967}"/>
            </c:ext>
          </c:extLst>
        </c:ser>
        <c:ser>
          <c:idx val="1"/>
          <c:order val="1"/>
          <c:tx>
            <c:strRef>
              <c:f>'ARAUCA ENCUESTAS 2018'!$D$7</c:f>
              <c:strCache>
                <c:ptCount val="1"/>
                <c:pt idx="0">
                  <c:v>Regularmente organizada</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'ARAUCA ENCUESTAS 2018'!$E$7:$F$7</c:f>
              <c:numCache>
                <c:formatCode>General</c:formatCode>
                <c:ptCount val="2"/>
                <c:pt idx="1">
                  <c:v>6</c:v>
                </c:pt>
              </c:numCache>
            </c:numRef>
          </c:val>
          <c:extLst>
            <c:ext xmlns:c16="http://schemas.microsoft.com/office/drawing/2014/chart" uri="{C3380CC4-5D6E-409C-BE32-E72D297353CC}">
              <c16:uniqueId val="{00000001-FAA5-4910-96AB-9690710F5967}"/>
            </c:ext>
          </c:extLst>
        </c:ser>
        <c:ser>
          <c:idx val="2"/>
          <c:order val="2"/>
          <c:tx>
            <c:strRef>
              <c:f>'ARAUCA ENCUESTAS 2018'!$D$8</c:f>
              <c:strCache>
                <c:ptCount val="1"/>
                <c:pt idx="0">
                  <c:v>Mal  organizada.</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'ARAUCA ENCUESTAS 2018'!$E$8:$F$8</c:f>
              <c:numCache>
                <c:formatCode>General</c:formatCode>
                <c:ptCount val="2"/>
                <c:pt idx="1">
                  <c:v>1</c:v>
                </c:pt>
              </c:numCache>
            </c:numRef>
          </c:val>
          <c:extLst>
            <c:ext xmlns:c16="http://schemas.microsoft.com/office/drawing/2014/chart" uri="{C3380CC4-5D6E-409C-BE32-E72D297353CC}">
              <c16:uniqueId val="{00000002-FAA5-4910-96AB-9690710F5967}"/>
            </c:ext>
          </c:extLst>
        </c:ser>
        <c:dLbls>
          <c:showLegendKey val="0"/>
          <c:showVal val="0"/>
          <c:showCatName val="0"/>
          <c:showSerName val="0"/>
          <c:showPercent val="0"/>
          <c:showBubbleSize val="0"/>
        </c:dLbls>
        <c:gapWidth val="150"/>
        <c:shape val="box"/>
        <c:axId val="692504528"/>
        <c:axId val="692511088"/>
        <c:axId val="0"/>
      </c:bar3DChart>
      <c:catAx>
        <c:axId val="6925045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2511088"/>
        <c:crosses val="autoZero"/>
        <c:auto val="1"/>
        <c:lblAlgn val="ctr"/>
        <c:lblOffset val="100"/>
        <c:noMultiLvlLbl val="0"/>
      </c:catAx>
      <c:valAx>
        <c:axId val="692511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2504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Pregunta 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'ARAUCA ENCUESTAS 2018'!$D$9</c:f>
              <c:strCache>
                <c:ptCount val="1"/>
                <c:pt idx="0">
                  <c:v>Buena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'ARAUCA ENCUESTAS 2018'!$E$9:$F$9</c:f>
              <c:numCache>
                <c:formatCode>General</c:formatCode>
                <c:ptCount val="2"/>
                <c:pt idx="1">
                  <c:v>22</c:v>
                </c:pt>
              </c:numCache>
            </c:numRef>
          </c:val>
          <c:extLst>
            <c:ext xmlns:c16="http://schemas.microsoft.com/office/drawing/2014/chart" uri="{C3380CC4-5D6E-409C-BE32-E72D297353CC}">
              <c16:uniqueId val="{00000000-1F10-45D4-B774-54AEF2C0247B}"/>
            </c:ext>
          </c:extLst>
        </c:ser>
        <c:ser>
          <c:idx val="1"/>
          <c:order val="1"/>
          <c:tx>
            <c:strRef>
              <c:f>'ARAUCA ENCUESTAS 2018'!$D$10</c:f>
              <c:strCache>
                <c:ptCount val="1"/>
                <c:pt idx="0">
                  <c:v>Adecuada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'ARAUCA ENCUESTAS 2018'!$E$10:$F$10</c:f>
              <c:numCache>
                <c:formatCode>General</c:formatCode>
                <c:ptCount val="2"/>
                <c:pt idx="1">
                  <c:v>16</c:v>
                </c:pt>
              </c:numCache>
            </c:numRef>
          </c:val>
          <c:extLst>
            <c:ext xmlns:c16="http://schemas.microsoft.com/office/drawing/2014/chart" uri="{C3380CC4-5D6E-409C-BE32-E72D297353CC}">
              <c16:uniqueId val="{00000001-1F10-45D4-B774-54AEF2C0247B}"/>
            </c:ext>
          </c:extLst>
        </c:ser>
        <c:ser>
          <c:idx val="2"/>
          <c:order val="2"/>
          <c:tx>
            <c:strRef>
              <c:f>'ARAUCA ENCUESTAS 2018'!$D$11</c:f>
              <c:strCache>
                <c:ptCount val="1"/>
                <c:pt idx="0">
                  <c:v>Inadecuada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'ARAUCA ENCUESTAS 2018'!$E$11:$F$11</c:f>
              <c:numCache>
                <c:formatCode>General</c:formatCode>
                <c:ptCount val="2"/>
                <c:pt idx="1">
                  <c:v>3</c:v>
                </c:pt>
              </c:numCache>
            </c:numRef>
          </c:val>
          <c:extLst>
            <c:ext xmlns:c16="http://schemas.microsoft.com/office/drawing/2014/chart" uri="{C3380CC4-5D6E-409C-BE32-E72D297353CC}">
              <c16:uniqueId val="{00000002-1F10-45D4-B774-54AEF2C0247B}"/>
            </c:ext>
          </c:extLst>
        </c:ser>
        <c:dLbls>
          <c:showLegendKey val="0"/>
          <c:showVal val="0"/>
          <c:showCatName val="0"/>
          <c:showSerName val="0"/>
          <c:showPercent val="0"/>
          <c:showBubbleSize val="0"/>
        </c:dLbls>
        <c:gapWidth val="219"/>
        <c:overlap val="-27"/>
        <c:axId val="414855976"/>
        <c:axId val="414856960"/>
      </c:barChart>
      <c:catAx>
        <c:axId val="414855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4856960"/>
        <c:crosses val="autoZero"/>
        <c:auto val="1"/>
        <c:lblAlgn val="ctr"/>
        <c:lblOffset val="100"/>
        <c:noMultiLvlLbl val="0"/>
      </c:catAx>
      <c:valAx>
        <c:axId val="414856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4855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_xlchart.v3.1</cx:f>
      </cx:strDim>
      <cx:numDim type="val">
        <cx:f>_xlchart.v3.0</cx:f>
      </cx:numDim>
    </cx:data>
  </cx:chartData>
  <cx:chart>
    <cx:title pos="t" align="ctr" overlay="0">
      <cx:tx>
        <cx:rich>
          <a:bodyPr spcFirstLastPara="1" vertOverflow="ellipsis" horzOverflow="overflow" wrap="square" lIns="0" tIns="0" rIns="0" bIns="0" anchor="ctr" anchorCtr="1"/>
          <a:lstStyle/>
          <a:p>
            <a:pPr algn="ctr" rtl="0">
              <a:defRPr/>
            </a:pPr>
            <a:r>
              <a:rPr lang="es-CO" sz="1050" b="0" i="0" u="none" strike="noStrike" baseline="0">
                <a:solidFill>
                  <a:sysClr val="windowText" lastClr="000000">
                    <a:lumMod val="65000"/>
                    <a:lumOff val="35000"/>
                  </a:sysClr>
                </a:solidFill>
                <a:effectLst/>
                <a:latin typeface="Calibri" panose="020F0502020204030204"/>
                <a:ea typeface="Calibri" panose="020F0502020204030204" pitchFamily="34" charset="0"/>
                <a:cs typeface="Calibri" panose="020F0502020204030204" pitchFamily="34" charset="0"/>
              </a:rPr>
              <a:t>Considera que su participación,  en la Mesa Pública organizada por el Centro Zonal del ICBF  fue:</a:t>
            </a:r>
            <a:r>
              <a:rPr lang="es-CO" sz="1050"/>
              <a:t> </a:t>
            </a:r>
            <a:endParaRPr lang="es-ES" sz="1050" b="0" i="0" u="none" strike="noStrike" baseline="0">
              <a:solidFill>
                <a:sysClr val="windowText" lastClr="000000">
                  <a:lumMod val="65000"/>
                  <a:lumOff val="35000"/>
                </a:sysClr>
              </a:solidFill>
              <a:latin typeface="Calibri" panose="020F0502020204030204"/>
            </a:endParaRPr>
          </a:p>
        </cx:rich>
      </cx:tx>
    </cx:title>
    <cx:plotArea>
      <cx:plotAreaRegion>
        <cx:series layoutId="funnel" uniqueId="{D1C4233C-9B6E-4E79-B02E-C56EE5F52F34}">
          <cx:dataLabels>
            <cx:visibility seriesName="0" categoryName="0" value="1"/>
          </cx:dataLabels>
          <cx:dataId val="0"/>
        </cx:series>
      </cx:plotAreaRegion>
      <cx:axis id="0">
        <cx:catScaling gapWidth="0.0599999987"/>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withinLinear" id="17">
  <a:schemeClr val="accent4"/>
</cs:colorStyle>
</file>

<file path=xl/charts/colors187.xml><?xml version="1.0" encoding="utf-8"?>
<cs:colorStyle xmlns:cs="http://schemas.microsoft.com/office/drawing/2012/chartStyle" xmlns:a="http://schemas.openxmlformats.org/drawingml/2006/main" meth="withinLinearReversed" id="25">
  <a:schemeClr val="accent5"/>
</cs:colorStyle>
</file>

<file path=xl/charts/colors188.xml><?xml version="1.0" encoding="utf-8"?>
<cs:colorStyle xmlns:cs="http://schemas.microsoft.com/office/drawing/2012/chartStyle" xmlns:a="http://schemas.openxmlformats.org/drawingml/2006/main" meth="withinLinear" id="19">
  <a:schemeClr val="accent6"/>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0.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2.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4.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5.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6.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7.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8.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8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8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7.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88.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9.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90.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91.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2.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3.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9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9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2.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4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00" b="1"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1.xml><?xml version="1.0" encoding="utf-8"?>
<cs:chartStyle xmlns:cs="http://schemas.microsoft.com/office/drawing/2012/chartStyle" xmlns:a="http://schemas.openxmlformats.org/drawingml/2006/main" id="291">
  <cs:axisTitle>
    <cs:lnRef idx="0"/>
    <cs:fillRef idx="0"/>
    <cs:effectRef idx="0"/>
    <cs:fontRef idx="minor">
      <a:schemeClr val="lt1">
        <a:lumMod val="75000"/>
      </a:schemeClr>
    </cs:fontRef>
    <cs:defRPr sz="900"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lt1"/>
    </cs:fontRef>
    <cs:spPr>
      <a:solidFill>
        <a:schemeClr val="dk1">
          <a:lumMod val="75000"/>
          <a:lumOff val="25000"/>
        </a:schemeClr>
      </a:solidFill>
      <a:ln w="6350" cap="flat" cmpd="sng" algn="ctr">
        <a:solidFill>
          <a:schemeClr val="dk1">
            <a:tint val="75000"/>
          </a:schemeClr>
        </a:solidFill>
        <a:round/>
      </a:ln>
    </cs:spPr>
    <cs:defRPr sz="1000" kern="1200"/>
  </cs:chartArea>
  <cs:dataLabel>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dataLabel>
  <cs:dataLabelCallout>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cs:spPr>
  </cs:dataPoint>
  <cs:dataPoint3D>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a:scene3d>
        <a:camera prst="orthographicFront"/>
        <a:lightRig rig="threePt" dir="t"/>
      </a:scene3d>
      <a:sp3d prstMaterial="fla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dk1">
            <a:lumMod val="75000"/>
            <a:lumOff val="2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tx1"/>
    </cs:fontRef>
    <cs:spPr>
      <a:solidFill>
        <a:schemeClr val="bg2">
          <a:lumMod val="75000"/>
          <a:alpha val="27000"/>
        </a:schemeClr>
      </a:solidFill>
      <a:sp3d/>
    </cs:spPr>
  </cs:floor>
  <cs:gridlineMajor>
    <cs:lnRef idx="0"/>
    <cs:fillRef idx="0"/>
    <cs:effectRef idx="0"/>
    <cs:fontRef idx="minor">
      <a:schemeClr val="tx1"/>
    </cs:fontRef>
    <cs:spPr>
      <a:ln w="9525">
        <a:solidFill>
          <a:schemeClr val="lt1">
            <a:lumMod val="50000"/>
          </a:schemeClr>
        </a:solidFill>
      </a:ln>
    </cs:spPr>
  </cs:gridlineMajor>
  <cs:gridlineMinor>
    <cs:lnRef idx="0"/>
    <cs:fillRef idx="0"/>
    <cs:effectRef idx="0"/>
    <cs:fontRef idx="minor">
      <a:schemeClr val="tx1"/>
    </cs:fontRef>
    <cs:spPr>
      <a:ln w="9525">
        <a:solidFill>
          <a:schemeClr val="lt1">
            <a:lumMod val="40000"/>
          </a:schemeClr>
        </a:soli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cs:fontRef>
    <cs:defRPr sz="1800" b="0" kern="1200" cap="all"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tx1"/>
    </cs:fontRef>
    <cs:spPr>
      <a:sp3d/>
    </cs:spPr>
  </cs:wall>
</cs:chartStyle>
</file>

<file path=xl/charts/style8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3.xml><?xml version="1.0" encoding="utf-8"?>
<cs:chartStyle xmlns:cs="http://schemas.microsoft.com/office/drawing/2012/chartStyle" xmlns:a="http://schemas.openxmlformats.org/drawingml/2006/main" id="291">
  <cs:axisTitle>
    <cs:lnRef idx="0"/>
    <cs:fillRef idx="0"/>
    <cs:effectRef idx="0"/>
    <cs:fontRef idx="minor">
      <a:schemeClr val="lt1">
        <a:lumMod val="75000"/>
      </a:schemeClr>
    </cs:fontRef>
    <cs:defRPr sz="900"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lt1"/>
    </cs:fontRef>
    <cs:spPr>
      <a:solidFill>
        <a:schemeClr val="dk1">
          <a:lumMod val="75000"/>
          <a:lumOff val="25000"/>
        </a:schemeClr>
      </a:solidFill>
      <a:ln w="6350" cap="flat" cmpd="sng" algn="ctr">
        <a:solidFill>
          <a:schemeClr val="dk1">
            <a:tint val="75000"/>
          </a:schemeClr>
        </a:solidFill>
        <a:round/>
      </a:ln>
    </cs:spPr>
    <cs:defRPr sz="1000" kern="1200"/>
  </cs:chartArea>
  <cs:dataLabel>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dataLabel>
  <cs:dataLabelCallout>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cs:spPr>
  </cs:dataPoint>
  <cs:dataPoint3D>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a:scene3d>
        <a:camera prst="orthographicFront"/>
        <a:lightRig rig="threePt" dir="t"/>
      </a:scene3d>
      <a:sp3d prstMaterial="fla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dk1">
            <a:lumMod val="75000"/>
            <a:lumOff val="2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tx1"/>
    </cs:fontRef>
    <cs:spPr>
      <a:solidFill>
        <a:schemeClr val="bg2">
          <a:lumMod val="75000"/>
          <a:alpha val="27000"/>
        </a:schemeClr>
      </a:solidFill>
      <a:sp3d/>
    </cs:spPr>
  </cs:floor>
  <cs:gridlineMajor>
    <cs:lnRef idx="0"/>
    <cs:fillRef idx="0"/>
    <cs:effectRef idx="0"/>
    <cs:fontRef idx="minor">
      <a:schemeClr val="tx1"/>
    </cs:fontRef>
    <cs:spPr>
      <a:ln w="9525">
        <a:solidFill>
          <a:schemeClr val="lt1">
            <a:lumMod val="50000"/>
          </a:schemeClr>
        </a:solidFill>
      </a:ln>
    </cs:spPr>
  </cs:gridlineMajor>
  <cs:gridlineMinor>
    <cs:lnRef idx="0"/>
    <cs:fillRef idx="0"/>
    <cs:effectRef idx="0"/>
    <cs:fontRef idx="minor">
      <a:schemeClr val="tx1"/>
    </cs:fontRef>
    <cs:spPr>
      <a:ln w="9525">
        <a:solidFill>
          <a:schemeClr val="lt1">
            <a:lumMod val="40000"/>
          </a:schemeClr>
        </a:soli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cs:fontRef>
    <cs:defRPr sz="1800" b="0" kern="1200" cap="all"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tx1"/>
    </cs:fontRef>
    <cs:spPr>
      <a:sp3d/>
    </cs:spPr>
  </cs:wall>
</cs:chartStyle>
</file>

<file path=xl/charts/style84.xml><?xml version="1.0" encoding="utf-8"?>
<cs:chartStyle xmlns:cs="http://schemas.microsoft.com/office/drawing/2012/chartStyle" xmlns:a="http://schemas.openxmlformats.org/drawingml/2006/main" id="3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00" b="1"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5.xml><?xml version="1.0" encoding="utf-8"?>
<cs:chartStyle xmlns:cs="http://schemas.microsoft.com/office/drawing/2012/chartStyle" xmlns:a="http://schemas.openxmlformats.org/drawingml/2006/main" id="3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00" b="1"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6.xml><?xml version="1.0" encoding="utf-8"?>
<cs:chartStyle xmlns:cs="http://schemas.microsoft.com/office/drawing/2012/chartStyle" xmlns:a="http://schemas.openxmlformats.org/drawingml/2006/main" id="3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00" b="1"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7.xml><?xml version="1.0" encoding="utf-8"?>
<cs:chartStyle xmlns:cs="http://schemas.microsoft.com/office/drawing/2012/chartStyle" xmlns:a="http://schemas.openxmlformats.org/drawingml/2006/main" id="3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00" b="1"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8.xml><?xml version="1.0" encoding="utf-8"?>
<cs:chartStyle xmlns:cs="http://schemas.microsoft.com/office/drawing/2012/chartStyle" xmlns:a="http://schemas.openxmlformats.org/drawingml/2006/main" id="3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00" b="1"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95.xml"/><Relationship Id="rId3" Type="http://schemas.openxmlformats.org/officeDocument/2006/relationships/chart" Target="../charts/chart90.xml"/><Relationship Id="rId7" Type="http://schemas.openxmlformats.org/officeDocument/2006/relationships/chart" Target="../charts/chart94.xml"/><Relationship Id="rId2" Type="http://schemas.openxmlformats.org/officeDocument/2006/relationships/chart" Target="../charts/chart89.xml"/><Relationship Id="rId1" Type="http://schemas.openxmlformats.org/officeDocument/2006/relationships/chart" Target="../charts/chart88.xml"/><Relationship Id="rId6" Type="http://schemas.openxmlformats.org/officeDocument/2006/relationships/chart" Target="../charts/chart93.xml"/><Relationship Id="rId5" Type="http://schemas.openxmlformats.org/officeDocument/2006/relationships/chart" Target="../charts/chart92.xml"/><Relationship Id="rId10" Type="http://schemas.openxmlformats.org/officeDocument/2006/relationships/chart" Target="../charts/chart97.xml"/><Relationship Id="rId4" Type="http://schemas.openxmlformats.org/officeDocument/2006/relationships/chart" Target="../charts/chart91.xml"/><Relationship Id="rId9" Type="http://schemas.openxmlformats.org/officeDocument/2006/relationships/chart" Target="../charts/chart96.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05.xml"/><Relationship Id="rId3" Type="http://schemas.openxmlformats.org/officeDocument/2006/relationships/chart" Target="../charts/chart100.xml"/><Relationship Id="rId7" Type="http://schemas.openxmlformats.org/officeDocument/2006/relationships/chart" Target="../charts/chart104.xml"/><Relationship Id="rId2" Type="http://schemas.openxmlformats.org/officeDocument/2006/relationships/chart" Target="../charts/chart99.xml"/><Relationship Id="rId1" Type="http://schemas.openxmlformats.org/officeDocument/2006/relationships/chart" Target="../charts/chart98.xml"/><Relationship Id="rId6" Type="http://schemas.openxmlformats.org/officeDocument/2006/relationships/chart" Target="../charts/chart103.xml"/><Relationship Id="rId5" Type="http://schemas.openxmlformats.org/officeDocument/2006/relationships/chart" Target="../charts/chart102.xml"/><Relationship Id="rId10" Type="http://schemas.openxmlformats.org/officeDocument/2006/relationships/chart" Target="../charts/chart107.xml"/><Relationship Id="rId4" Type="http://schemas.openxmlformats.org/officeDocument/2006/relationships/chart" Target="../charts/chart101.xml"/><Relationship Id="rId9" Type="http://schemas.openxmlformats.org/officeDocument/2006/relationships/chart" Target="../charts/chart106.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15.xml"/><Relationship Id="rId3" Type="http://schemas.openxmlformats.org/officeDocument/2006/relationships/chart" Target="../charts/chart110.xml"/><Relationship Id="rId7" Type="http://schemas.openxmlformats.org/officeDocument/2006/relationships/chart" Target="../charts/chart114.xml"/><Relationship Id="rId2" Type="http://schemas.openxmlformats.org/officeDocument/2006/relationships/chart" Target="../charts/chart109.xml"/><Relationship Id="rId1" Type="http://schemas.openxmlformats.org/officeDocument/2006/relationships/chart" Target="../charts/chart108.xml"/><Relationship Id="rId6" Type="http://schemas.openxmlformats.org/officeDocument/2006/relationships/chart" Target="../charts/chart113.xml"/><Relationship Id="rId5" Type="http://schemas.openxmlformats.org/officeDocument/2006/relationships/chart" Target="../charts/chart112.xml"/><Relationship Id="rId10" Type="http://schemas.openxmlformats.org/officeDocument/2006/relationships/chart" Target="../charts/chart117.xml"/><Relationship Id="rId4" Type="http://schemas.openxmlformats.org/officeDocument/2006/relationships/chart" Target="../charts/chart111.xml"/><Relationship Id="rId9" Type="http://schemas.openxmlformats.org/officeDocument/2006/relationships/chart" Target="../charts/chart116.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25.xml"/><Relationship Id="rId3" Type="http://schemas.openxmlformats.org/officeDocument/2006/relationships/chart" Target="../charts/chart120.xml"/><Relationship Id="rId7" Type="http://schemas.openxmlformats.org/officeDocument/2006/relationships/chart" Target="../charts/chart124.xml"/><Relationship Id="rId2" Type="http://schemas.openxmlformats.org/officeDocument/2006/relationships/chart" Target="../charts/chart119.xml"/><Relationship Id="rId1" Type="http://schemas.openxmlformats.org/officeDocument/2006/relationships/chart" Target="../charts/chart118.xml"/><Relationship Id="rId6" Type="http://schemas.openxmlformats.org/officeDocument/2006/relationships/chart" Target="../charts/chart123.xml"/><Relationship Id="rId5" Type="http://schemas.openxmlformats.org/officeDocument/2006/relationships/chart" Target="../charts/chart122.xml"/><Relationship Id="rId10" Type="http://schemas.openxmlformats.org/officeDocument/2006/relationships/chart" Target="../charts/chart127.xml"/><Relationship Id="rId4" Type="http://schemas.openxmlformats.org/officeDocument/2006/relationships/chart" Target="../charts/chart121.xml"/><Relationship Id="rId9" Type="http://schemas.openxmlformats.org/officeDocument/2006/relationships/chart" Target="../charts/chart126.xml"/></Relationships>
</file>

<file path=xl/drawings/_rels/drawing14.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8" Type="http://schemas.openxmlformats.org/officeDocument/2006/relationships/chart" Target="../charts/chart135.xml"/><Relationship Id="rId3" Type="http://schemas.openxmlformats.org/officeDocument/2006/relationships/chart" Target="../charts/chart130.xml"/><Relationship Id="rId7" Type="http://schemas.openxmlformats.org/officeDocument/2006/relationships/chart" Target="../charts/chart134.xml"/><Relationship Id="rId2" Type="http://schemas.openxmlformats.org/officeDocument/2006/relationships/chart" Target="../charts/chart129.xml"/><Relationship Id="rId1" Type="http://schemas.openxmlformats.org/officeDocument/2006/relationships/chart" Target="../charts/chart128.xml"/><Relationship Id="rId6" Type="http://schemas.openxmlformats.org/officeDocument/2006/relationships/chart" Target="../charts/chart133.xml"/><Relationship Id="rId5" Type="http://schemas.openxmlformats.org/officeDocument/2006/relationships/chart" Target="../charts/chart132.xml"/><Relationship Id="rId10" Type="http://schemas.openxmlformats.org/officeDocument/2006/relationships/chart" Target="../charts/chart137.xml"/><Relationship Id="rId4" Type="http://schemas.openxmlformats.org/officeDocument/2006/relationships/chart" Target="../charts/chart131.xml"/><Relationship Id="rId9" Type="http://schemas.openxmlformats.org/officeDocument/2006/relationships/chart" Target="../charts/chart136.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145.xml"/><Relationship Id="rId3" Type="http://schemas.openxmlformats.org/officeDocument/2006/relationships/chart" Target="../charts/chart140.xml"/><Relationship Id="rId7" Type="http://schemas.openxmlformats.org/officeDocument/2006/relationships/chart" Target="../charts/chart144.xml"/><Relationship Id="rId2" Type="http://schemas.openxmlformats.org/officeDocument/2006/relationships/chart" Target="../charts/chart139.xml"/><Relationship Id="rId1" Type="http://schemas.openxmlformats.org/officeDocument/2006/relationships/chart" Target="../charts/chart138.xml"/><Relationship Id="rId6" Type="http://schemas.openxmlformats.org/officeDocument/2006/relationships/chart" Target="../charts/chart143.xml"/><Relationship Id="rId5" Type="http://schemas.openxmlformats.org/officeDocument/2006/relationships/chart" Target="../charts/chart142.xml"/><Relationship Id="rId10" Type="http://schemas.openxmlformats.org/officeDocument/2006/relationships/chart" Target="../charts/chart147.xml"/><Relationship Id="rId4" Type="http://schemas.openxmlformats.org/officeDocument/2006/relationships/chart" Target="../charts/chart141.xml"/><Relationship Id="rId9" Type="http://schemas.openxmlformats.org/officeDocument/2006/relationships/chart" Target="../charts/chart146.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55.xml"/><Relationship Id="rId3" Type="http://schemas.openxmlformats.org/officeDocument/2006/relationships/chart" Target="../charts/chart150.xml"/><Relationship Id="rId7" Type="http://schemas.openxmlformats.org/officeDocument/2006/relationships/chart" Target="../charts/chart154.xml"/><Relationship Id="rId2" Type="http://schemas.openxmlformats.org/officeDocument/2006/relationships/chart" Target="../charts/chart149.xml"/><Relationship Id="rId1" Type="http://schemas.openxmlformats.org/officeDocument/2006/relationships/chart" Target="../charts/chart148.xml"/><Relationship Id="rId6" Type="http://schemas.openxmlformats.org/officeDocument/2006/relationships/chart" Target="../charts/chart153.xml"/><Relationship Id="rId5" Type="http://schemas.openxmlformats.org/officeDocument/2006/relationships/chart" Target="../charts/chart152.xml"/><Relationship Id="rId10" Type="http://schemas.openxmlformats.org/officeDocument/2006/relationships/chart" Target="../charts/chart157.xml"/><Relationship Id="rId4" Type="http://schemas.openxmlformats.org/officeDocument/2006/relationships/chart" Target="../charts/chart151.xml"/><Relationship Id="rId9" Type="http://schemas.openxmlformats.org/officeDocument/2006/relationships/chart" Target="../charts/chart156.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65.xml"/><Relationship Id="rId3" Type="http://schemas.openxmlformats.org/officeDocument/2006/relationships/chart" Target="../charts/chart160.xml"/><Relationship Id="rId7" Type="http://schemas.openxmlformats.org/officeDocument/2006/relationships/chart" Target="../charts/chart164.xml"/><Relationship Id="rId2" Type="http://schemas.openxmlformats.org/officeDocument/2006/relationships/chart" Target="../charts/chart159.xml"/><Relationship Id="rId1" Type="http://schemas.openxmlformats.org/officeDocument/2006/relationships/chart" Target="../charts/chart158.xml"/><Relationship Id="rId6" Type="http://schemas.openxmlformats.org/officeDocument/2006/relationships/chart" Target="../charts/chart163.xml"/><Relationship Id="rId5" Type="http://schemas.openxmlformats.org/officeDocument/2006/relationships/chart" Target="../charts/chart162.xml"/><Relationship Id="rId10" Type="http://schemas.openxmlformats.org/officeDocument/2006/relationships/chart" Target="../charts/chart167.xml"/><Relationship Id="rId4" Type="http://schemas.openxmlformats.org/officeDocument/2006/relationships/chart" Target="../charts/chart161.xml"/><Relationship Id="rId9" Type="http://schemas.openxmlformats.org/officeDocument/2006/relationships/chart" Target="../charts/chart166.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175.xml"/><Relationship Id="rId3" Type="http://schemas.openxmlformats.org/officeDocument/2006/relationships/chart" Target="../charts/chart170.xml"/><Relationship Id="rId7" Type="http://schemas.openxmlformats.org/officeDocument/2006/relationships/chart" Target="../charts/chart174.xml"/><Relationship Id="rId2" Type="http://schemas.openxmlformats.org/officeDocument/2006/relationships/chart" Target="../charts/chart169.xml"/><Relationship Id="rId1" Type="http://schemas.openxmlformats.org/officeDocument/2006/relationships/chart" Target="../charts/chart168.xml"/><Relationship Id="rId6" Type="http://schemas.openxmlformats.org/officeDocument/2006/relationships/chart" Target="../charts/chart173.xml"/><Relationship Id="rId5" Type="http://schemas.openxmlformats.org/officeDocument/2006/relationships/chart" Target="../charts/chart172.xml"/><Relationship Id="rId10" Type="http://schemas.openxmlformats.org/officeDocument/2006/relationships/chart" Target="../charts/chart177.xml"/><Relationship Id="rId4" Type="http://schemas.openxmlformats.org/officeDocument/2006/relationships/chart" Target="../charts/chart171.xml"/><Relationship Id="rId9" Type="http://schemas.openxmlformats.org/officeDocument/2006/relationships/chart" Target="../charts/chart17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8.xml"/><Relationship Id="rId13" Type="http://schemas.openxmlformats.org/officeDocument/2006/relationships/chart" Target="../charts/chart23.xml"/><Relationship Id="rId18" Type="http://schemas.openxmlformats.org/officeDocument/2006/relationships/chart" Target="../charts/chart28.xml"/><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chart" Target="../charts/chart22.xml"/><Relationship Id="rId17" Type="http://schemas.openxmlformats.org/officeDocument/2006/relationships/chart" Target="../charts/chart27.xml"/><Relationship Id="rId2" Type="http://schemas.openxmlformats.org/officeDocument/2006/relationships/chart" Target="../charts/chart12.xml"/><Relationship Id="rId16" Type="http://schemas.openxmlformats.org/officeDocument/2006/relationships/chart" Target="../charts/chart26.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5" Type="http://schemas.openxmlformats.org/officeDocument/2006/relationships/chart" Target="../charts/chart25.xml"/><Relationship Id="rId10" Type="http://schemas.openxmlformats.org/officeDocument/2006/relationships/chart" Target="../charts/chart20.xml"/><Relationship Id="rId19" Type="http://schemas.openxmlformats.org/officeDocument/2006/relationships/chart" Target="../charts/chart29.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chart" Target="../charts/chart24.xml"/></Relationships>
</file>

<file path=xl/drawings/_rels/drawing20.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10" Type="http://schemas.openxmlformats.org/officeDocument/2006/relationships/image" Target="../media/image31.png"/><Relationship Id="rId4" Type="http://schemas.openxmlformats.org/officeDocument/2006/relationships/image" Target="../media/image25.png"/><Relationship Id="rId9" Type="http://schemas.openxmlformats.org/officeDocument/2006/relationships/image" Target="../media/image30.png"/></Relationships>
</file>

<file path=xl/drawings/_rels/drawing21.xml.rels><?xml version="1.0" encoding="UTF-8" standalone="yes"?>
<Relationships xmlns="http://schemas.openxmlformats.org/package/2006/relationships"><Relationship Id="rId8" Type="http://schemas.openxmlformats.org/officeDocument/2006/relationships/chart" Target="../charts/chart185.xml"/><Relationship Id="rId3" Type="http://schemas.openxmlformats.org/officeDocument/2006/relationships/chart" Target="../charts/chart180.xml"/><Relationship Id="rId7" Type="http://schemas.openxmlformats.org/officeDocument/2006/relationships/chart" Target="../charts/chart184.xml"/><Relationship Id="rId2" Type="http://schemas.openxmlformats.org/officeDocument/2006/relationships/chart" Target="../charts/chart179.xml"/><Relationship Id="rId1" Type="http://schemas.openxmlformats.org/officeDocument/2006/relationships/chart" Target="../charts/chart178.xml"/><Relationship Id="rId6" Type="http://schemas.openxmlformats.org/officeDocument/2006/relationships/chart" Target="../charts/chart183.xml"/><Relationship Id="rId5" Type="http://schemas.openxmlformats.org/officeDocument/2006/relationships/chart" Target="../charts/chart182.xml"/><Relationship Id="rId10" Type="http://schemas.openxmlformats.org/officeDocument/2006/relationships/chart" Target="../charts/chart187.xml"/><Relationship Id="rId4" Type="http://schemas.openxmlformats.org/officeDocument/2006/relationships/chart" Target="../charts/chart181.xml"/><Relationship Id="rId9" Type="http://schemas.openxmlformats.org/officeDocument/2006/relationships/chart" Target="../charts/chart186.xml"/></Relationships>
</file>

<file path=xl/drawings/_rels/drawing22.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4.png"/><Relationship Id="rId7" Type="http://schemas.openxmlformats.org/officeDocument/2006/relationships/image" Target="../media/image38.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11" Type="http://schemas.openxmlformats.org/officeDocument/2006/relationships/image" Target="../media/image42.png"/><Relationship Id="rId5" Type="http://schemas.openxmlformats.org/officeDocument/2006/relationships/image" Target="../media/image36.png"/><Relationship Id="rId10" Type="http://schemas.openxmlformats.org/officeDocument/2006/relationships/image" Target="../media/image41.png"/><Relationship Id="rId4" Type="http://schemas.openxmlformats.org/officeDocument/2006/relationships/image" Target="../media/image35.png"/><Relationship Id="rId9" Type="http://schemas.openxmlformats.org/officeDocument/2006/relationships/image" Target="../media/image40.png"/></Relationships>
</file>

<file path=xl/drawings/_rels/drawing23.xml.rels><?xml version="1.0" encoding="UTF-8" standalone="yes"?>
<Relationships xmlns="http://schemas.openxmlformats.org/package/2006/relationships"><Relationship Id="rId8" Type="http://schemas.openxmlformats.org/officeDocument/2006/relationships/chart" Target="../charts/chart195.xml"/><Relationship Id="rId3" Type="http://schemas.openxmlformats.org/officeDocument/2006/relationships/chart" Target="../charts/chart190.xml"/><Relationship Id="rId7" Type="http://schemas.openxmlformats.org/officeDocument/2006/relationships/chart" Target="../charts/chart194.xml"/><Relationship Id="rId2" Type="http://schemas.openxmlformats.org/officeDocument/2006/relationships/chart" Target="../charts/chart189.xml"/><Relationship Id="rId1" Type="http://schemas.openxmlformats.org/officeDocument/2006/relationships/chart" Target="../charts/chart188.xml"/><Relationship Id="rId6" Type="http://schemas.openxmlformats.org/officeDocument/2006/relationships/chart" Target="../charts/chart193.xml"/><Relationship Id="rId5" Type="http://schemas.openxmlformats.org/officeDocument/2006/relationships/chart" Target="../charts/chart192.xml"/><Relationship Id="rId10" Type="http://schemas.openxmlformats.org/officeDocument/2006/relationships/chart" Target="../charts/chart197.xml"/><Relationship Id="rId4" Type="http://schemas.openxmlformats.org/officeDocument/2006/relationships/chart" Target="../charts/chart191.xml"/><Relationship Id="rId9" Type="http://schemas.openxmlformats.org/officeDocument/2006/relationships/chart" Target="../charts/chart196.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205.xml"/><Relationship Id="rId3" Type="http://schemas.openxmlformats.org/officeDocument/2006/relationships/chart" Target="../charts/chart200.xml"/><Relationship Id="rId7" Type="http://schemas.openxmlformats.org/officeDocument/2006/relationships/chart" Target="../charts/chart204.xml"/><Relationship Id="rId2" Type="http://schemas.openxmlformats.org/officeDocument/2006/relationships/chart" Target="../charts/chart199.xml"/><Relationship Id="rId1" Type="http://schemas.openxmlformats.org/officeDocument/2006/relationships/chart" Target="../charts/chart198.xml"/><Relationship Id="rId6" Type="http://schemas.openxmlformats.org/officeDocument/2006/relationships/chart" Target="../charts/chart203.xml"/><Relationship Id="rId5" Type="http://schemas.openxmlformats.org/officeDocument/2006/relationships/chart" Target="../charts/chart202.xml"/><Relationship Id="rId10" Type="http://schemas.openxmlformats.org/officeDocument/2006/relationships/chart" Target="../charts/chart207.xml"/><Relationship Id="rId4" Type="http://schemas.openxmlformats.org/officeDocument/2006/relationships/chart" Target="../charts/chart201.xml"/><Relationship Id="rId9" Type="http://schemas.openxmlformats.org/officeDocument/2006/relationships/chart" Target="../charts/chart206.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215.xml"/><Relationship Id="rId3" Type="http://schemas.openxmlformats.org/officeDocument/2006/relationships/chart" Target="../charts/chart210.xml"/><Relationship Id="rId7" Type="http://schemas.openxmlformats.org/officeDocument/2006/relationships/chart" Target="../charts/chart214.xml"/><Relationship Id="rId2" Type="http://schemas.openxmlformats.org/officeDocument/2006/relationships/chart" Target="../charts/chart209.xml"/><Relationship Id="rId1" Type="http://schemas.openxmlformats.org/officeDocument/2006/relationships/chart" Target="../charts/chart208.xml"/><Relationship Id="rId6" Type="http://schemas.openxmlformats.org/officeDocument/2006/relationships/chart" Target="../charts/chart213.xml"/><Relationship Id="rId5" Type="http://schemas.openxmlformats.org/officeDocument/2006/relationships/chart" Target="../charts/chart212.xml"/><Relationship Id="rId10" Type="http://schemas.openxmlformats.org/officeDocument/2006/relationships/chart" Target="../charts/chart217.xml"/><Relationship Id="rId4" Type="http://schemas.openxmlformats.org/officeDocument/2006/relationships/chart" Target="../charts/chart211.xml"/><Relationship Id="rId9" Type="http://schemas.openxmlformats.org/officeDocument/2006/relationships/chart" Target="../charts/chart216.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225.xml"/><Relationship Id="rId13" Type="http://schemas.openxmlformats.org/officeDocument/2006/relationships/image" Target="../media/image45.png"/><Relationship Id="rId3" Type="http://schemas.openxmlformats.org/officeDocument/2006/relationships/chart" Target="../charts/chart220.xml"/><Relationship Id="rId7" Type="http://schemas.openxmlformats.org/officeDocument/2006/relationships/chart" Target="../charts/chart224.xml"/><Relationship Id="rId12" Type="http://schemas.openxmlformats.org/officeDocument/2006/relationships/image" Target="../media/image44.png"/><Relationship Id="rId17" Type="http://schemas.openxmlformats.org/officeDocument/2006/relationships/image" Target="../media/image49.png"/><Relationship Id="rId2" Type="http://schemas.openxmlformats.org/officeDocument/2006/relationships/chart" Target="../charts/chart219.xml"/><Relationship Id="rId16" Type="http://schemas.openxmlformats.org/officeDocument/2006/relationships/image" Target="../media/image48.png"/><Relationship Id="rId1" Type="http://schemas.openxmlformats.org/officeDocument/2006/relationships/chart" Target="../charts/chart218.xml"/><Relationship Id="rId6" Type="http://schemas.openxmlformats.org/officeDocument/2006/relationships/chart" Target="../charts/chart223.xml"/><Relationship Id="rId11" Type="http://schemas.openxmlformats.org/officeDocument/2006/relationships/image" Target="../media/image43.png"/><Relationship Id="rId5" Type="http://schemas.openxmlformats.org/officeDocument/2006/relationships/chart" Target="../charts/chart222.xml"/><Relationship Id="rId15" Type="http://schemas.openxmlformats.org/officeDocument/2006/relationships/image" Target="../media/image47.png"/><Relationship Id="rId10" Type="http://schemas.openxmlformats.org/officeDocument/2006/relationships/chart" Target="../charts/chart227.xml"/><Relationship Id="rId4" Type="http://schemas.openxmlformats.org/officeDocument/2006/relationships/chart" Target="../charts/chart221.xml"/><Relationship Id="rId9" Type="http://schemas.openxmlformats.org/officeDocument/2006/relationships/chart" Target="../charts/chart226.xml"/><Relationship Id="rId14" Type="http://schemas.openxmlformats.org/officeDocument/2006/relationships/image" Target="../media/image46.png"/></Relationships>
</file>

<file path=xl/drawings/_rels/drawing27.xml.rels><?xml version="1.0" encoding="UTF-8" standalone="yes"?>
<Relationships xmlns="http://schemas.openxmlformats.org/package/2006/relationships"><Relationship Id="rId8" Type="http://schemas.openxmlformats.org/officeDocument/2006/relationships/chart" Target="../charts/chart235.xml"/><Relationship Id="rId3" Type="http://schemas.openxmlformats.org/officeDocument/2006/relationships/chart" Target="../charts/chart230.xml"/><Relationship Id="rId7" Type="http://schemas.openxmlformats.org/officeDocument/2006/relationships/chart" Target="../charts/chart234.xml"/><Relationship Id="rId2" Type="http://schemas.openxmlformats.org/officeDocument/2006/relationships/chart" Target="../charts/chart229.xml"/><Relationship Id="rId1" Type="http://schemas.openxmlformats.org/officeDocument/2006/relationships/chart" Target="../charts/chart228.xml"/><Relationship Id="rId6" Type="http://schemas.openxmlformats.org/officeDocument/2006/relationships/chart" Target="../charts/chart233.xml"/><Relationship Id="rId5" Type="http://schemas.openxmlformats.org/officeDocument/2006/relationships/chart" Target="../charts/chart232.xml"/><Relationship Id="rId10" Type="http://schemas.openxmlformats.org/officeDocument/2006/relationships/chart" Target="../charts/chart237.xml"/><Relationship Id="rId4" Type="http://schemas.openxmlformats.org/officeDocument/2006/relationships/chart" Target="../charts/chart231.xml"/><Relationship Id="rId9" Type="http://schemas.openxmlformats.org/officeDocument/2006/relationships/chart" Target="../charts/chart236.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245.xml"/><Relationship Id="rId3" Type="http://schemas.openxmlformats.org/officeDocument/2006/relationships/chart" Target="../charts/chart240.xml"/><Relationship Id="rId7" Type="http://schemas.openxmlformats.org/officeDocument/2006/relationships/chart" Target="../charts/chart244.xml"/><Relationship Id="rId2" Type="http://schemas.openxmlformats.org/officeDocument/2006/relationships/chart" Target="../charts/chart239.xml"/><Relationship Id="rId1" Type="http://schemas.openxmlformats.org/officeDocument/2006/relationships/chart" Target="../charts/chart238.xml"/><Relationship Id="rId6" Type="http://schemas.openxmlformats.org/officeDocument/2006/relationships/chart" Target="../charts/chart243.xml"/><Relationship Id="rId5" Type="http://schemas.openxmlformats.org/officeDocument/2006/relationships/chart" Target="../charts/chart242.xml"/><Relationship Id="rId10" Type="http://schemas.openxmlformats.org/officeDocument/2006/relationships/chart" Target="../charts/chart247.xml"/><Relationship Id="rId4" Type="http://schemas.openxmlformats.org/officeDocument/2006/relationships/chart" Target="../charts/chart241.xml"/><Relationship Id="rId9" Type="http://schemas.openxmlformats.org/officeDocument/2006/relationships/chart" Target="../charts/chart246.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255.xml"/><Relationship Id="rId3" Type="http://schemas.openxmlformats.org/officeDocument/2006/relationships/chart" Target="../charts/chart250.xml"/><Relationship Id="rId7" Type="http://schemas.openxmlformats.org/officeDocument/2006/relationships/chart" Target="../charts/chart254.xml"/><Relationship Id="rId2" Type="http://schemas.openxmlformats.org/officeDocument/2006/relationships/chart" Target="../charts/chart249.xml"/><Relationship Id="rId1" Type="http://schemas.openxmlformats.org/officeDocument/2006/relationships/chart" Target="../charts/chart248.xml"/><Relationship Id="rId6" Type="http://schemas.openxmlformats.org/officeDocument/2006/relationships/chart" Target="../charts/chart253.xml"/><Relationship Id="rId5" Type="http://schemas.openxmlformats.org/officeDocument/2006/relationships/chart" Target="../charts/chart252.xml"/><Relationship Id="rId10" Type="http://schemas.openxmlformats.org/officeDocument/2006/relationships/chart" Target="../charts/chart257.xml"/><Relationship Id="rId4" Type="http://schemas.openxmlformats.org/officeDocument/2006/relationships/chart" Target="../charts/chart251.xml"/><Relationship Id="rId9" Type="http://schemas.openxmlformats.org/officeDocument/2006/relationships/chart" Target="../charts/chart256.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30.xml.rels><?xml version="1.0" encoding="UTF-8" standalone="yes"?>
<Relationships xmlns="http://schemas.openxmlformats.org/package/2006/relationships"><Relationship Id="rId8" Type="http://schemas.openxmlformats.org/officeDocument/2006/relationships/chart" Target="../charts/chart265.xml"/><Relationship Id="rId3" Type="http://schemas.openxmlformats.org/officeDocument/2006/relationships/chart" Target="../charts/chart260.xml"/><Relationship Id="rId7" Type="http://schemas.openxmlformats.org/officeDocument/2006/relationships/chart" Target="../charts/chart264.xml"/><Relationship Id="rId2" Type="http://schemas.openxmlformats.org/officeDocument/2006/relationships/chart" Target="../charts/chart259.xml"/><Relationship Id="rId1" Type="http://schemas.openxmlformats.org/officeDocument/2006/relationships/chart" Target="../charts/chart258.xml"/><Relationship Id="rId6" Type="http://schemas.openxmlformats.org/officeDocument/2006/relationships/chart" Target="../charts/chart263.xml"/><Relationship Id="rId5" Type="http://schemas.openxmlformats.org/officeDocument/2006/relationships/chart" Target="../charts/chart262.xml"/><Relationship Id="rId4" Type="http://schemas.openxmlformats.org/officeDocument/2006/relationships/chart" Target="../charts/chart261.xml"/></Relationships>
</file>

<file path=xl/drawings/_rels/drawing31.xml.rels><?xml version="1.0" encoding="UTF-8" standalone="yes"?>
<Relationships xmlns="http://schemas.openxmlformats.org/package/2006/relationships"><Relationship Id="rId8" Type="http://schemas.openxmlformats.org/officeDocument/2006/relationships/chart" Target="../charts/chart273.xml"/><Relationship Id="rId3" Type="http://schemas.openxmlformats.org/officeDocument/2006/relationships/chart" Target="../charts/chart268.xml"/><Relationship Id="rId7" Type="http://schemas.openxmlformats.org/officeDocument/2006/relationships/chart" Target="../charts/chart272.xml"/><Relationship Id="rId2" Type="http://schemas.openxmlformats.org/officeDocument/2006/relationships/chart" Target="../charts/chart267.xml"/><Relationship Id="rId1" Type="http://schemas.openxmlformats.org/officeDocument/2006/relationships/chart" Target="../charts/chart266.xml"/><Relationship Id="rId6" Type="http://schemas.openxmlformats.org/officeDocument/2006/relationships/chart" Target="../charts/chart271.xml"/><Relationship Id="rId5" Type="http://schemas.openxmlformats.org/officeDocument/2006/relationships/chart" Target="../charts/chart270.xml"/><Relationship Id="rId10" Type="http://schemas.openxmlformats.org/officeDocument/2006/relationships/chart" Target="../charts/chart275.xml"/><Relationship Id="rId4" Type="http://schemas.openxmlformats.org/officeDocument/2006/relationships/chart" Target="../charts/chart269.xml"/><Relationship Id="rId9" Type="http://schemas.openxmlformats.org/officeDocument/2006/relationships/chart" Target="../charts/chart274.xml"/></Relationships>
</file>

<file path=xl/drawings/_rels/drawing32.xml.rels><?xml version="1.0" encoding="UTF-8" standalone="yes"?>
<Relationships xmlns="http://schemas.openxmlformats.org/package/2006/relationships"><Relationship Id="rId8" Type="http://schemas.openxmlformats.org/officeDocument/2006/relationships/chart" Target="../charts/chart283.xml"/><Relationship Id="rId3" Type="http://schemas.openxmlformats.org/officeDocument/2006/relationships/chart" Target="../charts/chart278.xml"/><Relationship Id="rId7" Type="http://schemas.openxmlformats.org/officeDocument/2006/relationships/chart" Target="../charts/chart282.xml"/><Relationship Id="rId2" Type="http://schemas.openxmlformats.org/officeDocument/2006/relationships/chart" Target="../charts/chart277.xml"/><Relationship Id="rId1" Type="http://schemas.openxmlformats.org/officeDocument/2006/relationships/chart" Target="../charts/chart276.xml"/><Relationship Id="rId6" Type="http://schemas.openxmlformats.org/officeDocument/2006/relationships/chart" Target="../charts/chart281.xml"/><Relationship Id="rId5" Type="http://schemas.openxmlformats.org/officeDocument/2006/relationships/chart" Target="../charts/chart280.xml"/><Relationship Id="rId10" Type="http://schemas.openxmlformats.org/officeDocument/2006/relationships/chart" Target="../charts/chart285.xml"/><Relationship Id="rId4" Type="http://schemas.openxmlformats.org/officeDocument/2006/relationships/chart" Target="../charts/chart279.xml"/><Relationship Id="rId9" Type="http://schemas.openxmlformats.org/officeDocument/2006/relationships/chart" Target="../charts/chart284.xml"/></Relationships>
</file>

<file path=xl/drawings/_rels/drawing33.xml.rels><?xml version="1.0" encoding="UTF-8" standalone="yes"?>
<Relationships xmlns="http://schemas.openxmlformats.org/package/2006/relationships"><Relationship Id="rId8" Type="http://schemas.openxmlformats.org/officeDocument/2006/relationships/chart" Target="../charts/chart293.xml"/><Relationship Id="rId3" Type="http://schemas.openxmlformats.org/officeDocument/2006/relationships/chart" Target="../charts/chart288.xml"/><Relationship Id="rId7" Type="http://schemas.openxmlformats.org/officeDocument/2006/relationships/chart" Target="../charts/chart292.xml"/><Relationship Id="rId2" Type="http://schemas.openxmlformats.org/officeDocument/2006/relationships/chart" Target="../charts/chart287.xml"/><Relationship Id="rId1" Type="http://schemas.openxmlformats.org/officeDocument/2006/relationships/chart" Target="../charts/chart286.xml"/><Relationship Id="rId6" Type="http://schemas.openxmlformats.org/officeDocument/2006/relationships/chart" Target="../charts/chart291.xml"/><Relationship Id="rId5" Type="http://schemas.openxmlformats.org/officeDocument/2006/relationships/chart" Target="../charts/chart290.xml"/><Relationship Id="rId10" Type="http://schemas.openxmlformats.org/officeDocument/2006/relationships/chart" Target="../charts/chart295.xml"/><Relationship Id="rId4" Type="http://schemas.openxmlformats.org/officeDocument/2006/relationships/chart" Target="../charts/chart289.xml"/><Relationship Id="rId9" Type="http://schemas.openxmlformats.org/officeDocument/2006/relationships/chart" Target="../charts/chart294.xml"/></Relationships>
</file>

<file path=xl/drawings/_rels/drawing34.xml.rels><?xml version="1.0" encoding="UTF-8" standalone="yes"?>
<Relationships xmlns="http://schemas.openxmlformats.org/package/2006/relationships"><Relationship Id="rId8" Type="http://schemas.openxmlformats.org/officeDocument/2006/relationships/chart" Target="../charts/chart303.xml"/><Relationship Id="rId3" Type="http://schemas.openxmlformats.org/officeDocument/2006/relationships/chart" Target="../charts/chart298.xml"/><Relationship Id="rId7" Type="http://schemas.openxmlformats.org/officeDocument/2006/relationships/chart" Target="../charts/chart302.xml"/><Relationship Id="rId2" Type="http://schemas.openxmlformats.org/officeDocument/2006/relationships/chart" Target="../charts/chart297.xml"/><Relationship Id="rId1" Type="http://schemas.openxmlformats.org/officeDocument/2006/relationships/chart" Target="../charts/chart296.xml"/><Relationship Id="rId6" Type="http://schemas.openxmlformats.org/officeDocument/2006/relationships/chart" Target="../charts/chart301.xml"/><Relationship Id="rId5" Type="http://schemas.openxmlformats.org/officeDocument/2006/relationships/chart" Target="../charts/chart300.xml"/><Relationship Id="rId10" Type="http://schemas.openxmlformats.org/officeDocument/2006/relationships/chart" Target="../charts/chart305.xml"/><Relationship Id="rId4" Type="http://schemas.openxmlformats.org/officeDocument/2006/relationships/chart" Target="../charts/chart299.xml"/><Relationship Id="rId9" Type="http://schemas.openxmlformats.org/officeDocument/2006/relationships/chart" Target="../charts/chart30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10" Type="http://schemas.openxmlformats.org/officeDocument/2006/relationships/chart" Target="../charts/chart49.xml"/><Relationship Id="rId4" Type="http://schemas.openxmlformats.org/officeDocument/2006/relationships/chart" Target="../charts/chart43.xml"/><Relationship Id="rId9"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chart" Target="../charts/chart55.xml"/><Relationship Id="rId5" Type="http://schemas.openxmlformats.org/officeDocument/2006/relationships/chart" Target="../charts/chart54.xml"/><Relationship Id="rId10" Type="http://schemas.openxmlformats.org/officeDocument/2006/relationships/chart" Target="../charts/chart59.xml"/><Relationship Id="rId4" Type="http://schemas.openxmlformats.org/officeDocument/2006/relationships/chart" Target="../charts/chart53.xml"/><Relationship Id="rId9" Type="http://schemas.openxmlformats.org/officeDocument/2006/relationships/chart" Target="../charts/chart5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66.xml"/><Relationship Id="rId3" Type="http://schemas.openxmlformats.org/officeDocument/2006/relationships/chart" Target="../charts/chart62.xml"/><Relationship Id="rId7" Type="http://schemas.openxmlformats.org/officeDocument/2006/relationships/chart" Target="../charts/chart65.xml"/><Relationship Id="rId2" Type="http://schemas.openxmlformats.org/officeDocument/2006/relationships/chart" Target="../charts/chart61.xml"/><Relationship Id="rId1" Type="http://schemas.openxmlformats.org/officeDocument/2006/relationships/chart" Target="../charts/chart60.xml"/><Relationship Id="rId6" Type="http://schemas.microsoft.com/office/2014/relationships/chartEx" Target="../charts/chartEx1.xml"/><Relationship Id="rId5" Type="http://schemas.openxmlformats.org/officeDocument/2006/relationships/chart" Target="../charts/chart64.xml"/><Relationship Id="rId10" Type="http://schemas.openxmlformats.org/officeDocument/2006/relationships/chart" Target="../charts/chart68.xml"/><Relationship Id="rId4" Type="http://schemas.openxmlformats.org/officeDocument/2006/relationships/chart" Target="../charts/chart63.xml"/><Relationship Id="rId9" Type="http://schemas.openxmlformats.org/officeDocument/2006/relationships/chart" Target="../charts/chart67.xml"/></Relationships>
</file>

<file path=xl/drawings/_rels/drawing7.xml.rels><?xml version="1.0" encoding="UTF-8" standalone="yes"?>
<Relationships xmlns="http://schemas.openxmlformats.org/package/2006/relationships"><Relationship Id="rId8" Type="http://schemas.openxmlformats.org/officeDocument/2006/relationships/chart" Target="../charts/chart76.xml"/><Relationship Id="rId3" Type="http://schemas.openxmlformats.org/officeDocument/2006/relationships/chart" Target="../charts/chart71.xml"/><Relationship Id="rId7" Type="http://schemas.openxmlformats.org/officeDocument/2006/relationships/chart" Target="../charts/chart75.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5" Type="http://schemas.openxmlformats.org/officeDocument/2006/relationships/chart" Target="../charts/chart73.xml"/><Relationship Id="rId10" Type="http://schemas.openxmlformats.org/officeDocument/2006/relationships/chart" Target="../charts/chart78.xml"/><Relationship Id="rId4" Type="http://schemas.openxmlformats.org/officeDocument/2006/relationships/chart" Target="../charts/chart72.xml"/><Relationship Id="rId9" Type="http://schemas.openxmlformats.org/officeDocument/2006/relationships/chart" Target="../charts/chart77.xml"/></Relationships>
</file>

<file path=xl/drawings/_rels/drawing8.xml.rels><?xml version="1.0" encoding="UTF-8" standalone="yes"?>
<Relationships xmlns="http://schemas.openxmlformats.org/package/2006/relationships"><Relationship Id="rId8" Type="http://schemas.openxmlformats.org/officeDocument/2006/relationships/chart" Target="../charts/chart86.xml"/><Relationship Id="rId3" Type="http://schemas.openxmlformats.org/officeDocument/2006/relationships/chart" Target="../charts/chart81.xml"/><Relationship Id="rId7" Type="http://schemas.openxmlformats.org/officeDocument/2006/relationships/chart" Target="../charts/chart85.xml"/><Relationship Id="rId2" Type="http://schemas.openxmlformats.org/officeDocument/2006/relationships/chart" Target="../charts/chart80.xml"/><Relationship Id="rId1" Type="http://schemas.openxmlformats.org/officeDocument/2006/relationships/chart" Target="../charts/chart79.xml"/><Relationship Id="rId6" Type="http://schemas.openxmlformats.org/officeDocument/2006/relationships/chart" Target="../charts/chart84.xml"/><Relationship Id="rId5" Type="http://schemas.openxmlformats.org/officeDocument/2006/relationships/chart" Target="../charts/chart83.xml"/><Relationship Id="rId10" Type="http://schemas.openxmlformats.org/officeDocument/2006/relationships/image" Target="../media/image1.png"/><Relationship Id="rId4" Type="http://schemas.openxmlformats.org/officeDocument/2006/relationships/chart" Target="../charts/chart82.xml"/><Relationship Id="rId9" Type="http://schemas.openxmlformats.org/officeDocument/2006/relationships/chart" Target="../charts/chart87.xml"/></Relationships>
</file>

<file path=xl/drawings/_rels/drawing9.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pn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xdr:from>
      <xdr:col>9</xdr:col>
      <xdr:colOff>9525</xdr:colOff>
      <xdr:row>10</xdr:row>
      <xdr:rowOff>28575</xdr:rowOff>
    </xdr:from>
    <xdr:to>
      <xdr:col>13</xdr:col>
      <xdr:colOff>752475</xdr:colOff>
      <xdr:row>14</xdr:row>
      <xdr:rowOff>714375</xdr:rowOff>
    </xdr:to>
    <xdr:graphicFrame macro="">
      <xdr:nvGraphicFramePr>
        <xdr:cNvPr id="2" name="Gráfico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19049</xdr:colOff>
      <xdr:row>5</xdr:row>
      <xdr:rowOff>38098</xdr:rowOff>
    </xdr:from>
    <xdr:to>
      <xdr:col>13</xdr:col>
      <xdr:colOff>752474</xdr:colOff>
      <xdr:row>10</xdr:row>
      <xdr:rowOff>9525</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9525</xdr:colOff>
      <xdr:row>15</xdr:row>
      <xdr:rowOff>9524</xdr:rowOff>
    </xdr:from>
    <xdr:to>
      <xdr:col>14</xdr:col>
      <xdr:colOff>0</xdr:colOff>
      <xdr:row>23</xdr:row>
      <xdr:rowOff>0</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xdr:colOff>
      <xdr:row>23</xdr:row>
      <xdr:rowOff>19050</xdr:rowOff>
    </xdr:from>
    <xdr:to>
      <xdr:col>13</xdr:col>
      <xdr:colOff>742951</xdr:colOff>
      <xdr:row>27</xdr:row>
      <xdr:rowOff>9524</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9525</xdr:colOff>
      <xdr:row>27</xdr:row>
      <xdr:rowOff>28575</xdr:rowOff>
    </xdr:from>
    <xdr:to>
      <xdr:col>13</xdr:col>
      <xdr:colOff>752475</xdr:colOff>
      <xdr:row>31</xdr:row>
      <xdr:rowOff>9525</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31</xdr:row>
      <xdr:rowOff>19049</xdr:rowOff>
    </xdr:from>
    <xdr:to>
      <xdr:col>14</xdr:col>
      <xdr:colOff>9525</xdr:colOff>
      <xdr:row>36</xdr:row>
      <xdr:rowOff>9525</xdr:rowOff>
    </xdr:to>
    <xdr:graphicFrame macro="">
      <xdr:nvGraphicFramePr>
        <xdr:cNvPr id="21" name="Gráfico 20">
          <a:extLst>
            <a:ext uri="{FF2B5EF4-FFF2-40B4-BE49-F238E27FC236}">
              <a16:creationId xmlns:a16="http://schemas.microsoft.com/office/drawing/2014/main" id="{00000000-0008-0000-00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9524</xdr:colOff>
      <xdr:row>36</xdr:row>
      <xdr:rowOff>9524</xdr:rowOff>
    </xdr:from>
    <xdr:to>
      <xdr:col>13</xdr:col>
      <xdr:colOff>752475</xdr:colOff>
      <xdr:row>39</xdr:row>
      <xdr:rowOff>704850</xdr:rowOff>
    </xdr:to>
    <xdr:graphicFrame macro="">
      <xdr:nvGraphicFramePr>
        <xdr:cNvPr id="22" name="Gráfico 21">
          <a:extLst>
            <a:ext uri="{FF2B5EF4-FFF2-40B4-BE49-F238E27FC236}">
              <a16:creationId xmlns:a16="http://schemas.microsoft.com/office/drawing/2014/main" id="{00000000-0008-0000-00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1019175</xdr:colOff>
      <xdr:row>40</xdr:row>
      <xdr:rowOff>9525</xdr:rowOff>
    </xdr:from>
    <xdr:to>
      <xdr:col>14</xdr:col>
      <xdr:colOff>19050</xdr:colOff>
      <xdr:row>44</xdr:row>
      <xdr:rowOff>0</xdr:rowOff>
    </xdr:to>
    <xdr:graphicFrame macro="">
      <xdr:nvGraphicFramePr>
        <xdr:cNvPr id="23" name="Gráfico 22">
          <a:extLst>
            <a:ext uri="{FF2B5EF4-FFF2-40B4-BE49-F238E27FC236}">
              <a16:creationId xmlns:a16="http://schemas.microsoft.com/office/drawing/2014/main" id="{00000000-0008-0000-00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1028700</xdr:colOff>
      <xdr:row>44</xdr:row>
      <xdr:rowOff>9525</xdr:rowOff>
    </xdr:from>
    <xdr:to>
      <xdr:col>14</xdr:col>
      <xdr:colOff>19050</xdr:colOff>
      <xdr:row>48</xdr:row>
      <xdr:rowOff>0</xdr:rowOff>
    </xdr:to>
    <xdr:graphicFrame macro="">
      <xdr:nvGraphicFramePr>
        <xdr:cNvPr id="26" name="Gráfico 25">
          <a:extLst>
            <a:ext uri="{FF2B5EF4-FFF2-40B4-BE49-F238E27FC236}">
              <a16:creationId xmlns:a16="http://schemas.microsoft.com/office/drawing/2014/main" id="{00000000-0008-0000-00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19049</xdr:colOff>
      <xdr:row>48</xdr:row>
      <xdr:rowOff>9525</xdr:rowOff>
    </xdr:from>
    <xdr:to>
      <xdr:col>14</xdr:col>
      <xdr:colOff>0</xdr:colOff>
      <xdr:row>52</xdr:row>
      <xdr:rowOff>19050</xdr:rowOff>
    </xdr:to>
    <xdr:graphicFrame macro="">
      <xdr:nvGraphicFramePr>
        <xdr:cNvPr id="28" name="Gráfico 27">
          <a:extLst>
            <a:ext uri="{FF2B5EF4-FFF2-40B4-BE49-F238E27FC236}">
              <a16:creationId xmlns:a16="http://schemas.microsoft.com/office/drawing/2014/main" id="{00000000-0008-0000-00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19049</xdr:colOff>
      <xdr:row>5</xdr:row>
      <xdr:rowOff>19051</xdr:rowOff>
    </xdr:from>
    <xdr:to>
      <xdr:col>9</xdr:col>
      <xdr:colOff>485774</xdr:colOff>
      <xdr:row>7</xdr:row>
      <xdr:rowOff>1238251</xdr:rowOff>
    </xdr:to>
    <xdr:graphicFrame macro="">
      <xdr:nvGraphicFramePr>
        <xdr:cNvPr id="2" name="Gráfico 1">
          <a:extLst>
            <a:ext uri="{FF2B5EF4-FFF2-40B4-BE49-F238E27FC236}">
              <a16:creationId xmlns:a16="http://schemas.microsoft.com/office/drawing/2014/main" id="{F4AB6BB5-2939-4D17-8833-9B5BC7BBA9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8</xdr:row>
      <xdr:rowOff>19051</xdr:rowOff>
    </xdr:from>
    <xdr:to>
      <xdr:col>9</xdr:col>
      <xdr:colOff>476251</xdr:colOff>
      <xdr:row>10</xdr:row>
      <xdr:rowOff>1200150</xdr:rowOff>
    </xdr:to>
    <xdr:graphicFrame macro="">
      <xdr:nvGraphicFramePr>
        <xdr:cNvPr id="3" name="Gráfico 2">
          <a:extLst>
            <a:ext uri="{FF2B5EF4-FFF2-40B4-BE49-F238E27FC236}">
              <a16:creationId xmlns:a16="http://schemas.microsoft.com/office/drawing/2014/main" id="{640FB63A-F18D-4DA3-A2AF-35C0F3666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19050</xdr:colOff>
      <xdr:row>11</xdr:row>
      <xdr:rowOff>9526</xdr:rowOff>
    </xdr:from>
    <xdr:to>
      <xdr:col>9</xdr:col>
      <xdr:colOff>476250</xdr:colOff>
      <xdr:row>16</xdr:row>
      <xdr:rowOff>962025</xdr:rowOff>
    </xdr:to>
    <xdr:graphicFrame macro="">
      <xdr:nvGraphicFramePr>
        <xdr:cNvPr id="4" name="Gráfico 3">
          <a:extLst>
            <a:ext uri="{FF2B5EF4-FFF2-40B4-BE49-F238E27FC236}">
              <a16:creationId xmlns:a16="http://schemas.microsoft.com/office/drawing/2014/main" id="{6669A435-91D5-4585-AEFF-9DCA2093F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9526</xdr:colOff>
      <xdr:row>19</xdr:row>
      <xdr:rowOff>19051</xdr:rowOff>
    </xdr:from>
    <xdr:to>
      <xdr:col>9</xdr:col>
      <xdr:colOff>476250</xdr:colOff>
      <xdr:row>20</xdr:row>
      <xdr:rowOff>1238250</xdr:rowOff>
    </xdr:to>
    <xdr:graphicFrame macro="">
      <xdr:nvGraphicFramePr>
        <xdr:cNvPr id="5" name="Gráfico 4">
          <a:extLst>
            <a:ext uri="{FF2B5EF4-FFF2-40B4-BE49-F238E27FC236}">
              <a16:creationId xmlns:a16="http://schemas.microsoft.com/office/drawing/2014/main" id="{CFE6AF66-21CE-4E9C-A320-34E58D30EB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9524</xdr:colOff>
      <xdr:row>21</xdr:row>
      <xdr:rowOff>9526</xdr:rowOff>
    </xdr:from>
    <xdr:to>
      <xdr:col>9</xdr:col>
      <xdr:colOff>485775</xdr:colOff>
      <xdr:row>23</xdr:row>
      <xdr:rowOff>1362075</xdr:rowOff>
    </xdr:to>
    <xdr:graphicFrame macro="">
      <xdr:nvGraphicFramePr>
        <xdr:cNvPr id="6" name="Gráfico 5">
          <a:extLst>
            <a:ext uri="{FF2B5EF4-FFF2-40B4-BE49-F238E27FC236}">
              <a16:creationId xmlns:a16="http://schemas.microsoft.com/office/drawing/2014/main" id="{92FB0280-A941-4BDD-820A-6227869B3E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9524</xdr:colOff>
      <xdr:row>17</xdr:row>
      <xdr:rowOff>19051</xdr:rowOff>
    </xdr:from>
    <xdr:to>
      <xdr:col>9</xdr:col>
      <xdr:colOff>476249</xdr:colOff>
      <xdr:row>18</xdr:row>
      <xdr:rowOff>1228726</xdr:rowOff>
    </xdr:to>
    <xdr:graphicFrame macro="">
      <xdr:nvGraphicFramePr>
        <xdr:cNvPr id="7" name="Gráfico 6">
          <a:extLst>
            <a:ext uri="{FF2B5EF4-FFF2-40B4-BE49-F238E27FC236}">
              <a16:creationId xmlns:a16="http://schemas.microsoft.com/office/drawing/2014/main" id="{1EFF7E54-10C3-4BA6-9955-D0AAD5C86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9525</xdr:colOff>
      <xdr:row>24</xdr:row>
      <xdr:rowOff>19050</xdr:rowOff>
    </xdr:from>
    <xdr:to>
      <xdr:col>9</xdr:col>
      <xdr:colOff>485775</xdr:colOff>
      <xdr:row>25</xdr:row>
      <xdr:rowOff>1457325</xdr:rowOff>
    </xdr:to>
    <xdr:graphicFrame macro="">
      <xdr:nvGraphicFramePr>
        <xdr:cNvPr id="8" name="Gráfico 7">
          <a:extLst>
            <a:ext uri="{FF2B5EF4-FFF2-40B4-BE49-F238E27FC236}">
              <a16:creationId xmlns:a16="http://schemas.microsoft.com/office/drawing/2014/main" id="{FB02E7B7-EB9E-4B09-9B20-AEFA49381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19050</xdr:colOff>
      <xdr:row>26</xdr:row>
      <xdr:rowOff>19050</xdr:rowOff>
    </xdr:from>
    <xdr:to>
      <xdr:col>9</xdr:col>
      <xdr:colOff>476250</xdr:colOff>
      <xdr:row>27</xdr:row>
      <xdr:rowOff>1352550</xdr:rowOff>
    </xdr:to>
    <xdr:graphicFrame macro="">
      <xdr:nvGraphicFramePr>
        <xdr:cNvPr id="9" name="Gráfico 8">
          <a:extLst>
            <a:ext uri="{FF2B5EF4-FFF2-40B4-BE49-F238E27FC236}">
              <a16:creationId xmlns:a16="http://schemas.microsoft.com/office/drawing/2014/main" id="{AA1FD76C-0975-41CF-8CC9-56D6E8410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19050</xdr:colOff>
      <xdr:row>28</xdr:row>
      <xdr:rowOff>19052</xdr:rowOff>
    </xdr:from>
    <xdr:to>
      <xdr:col>9</xdr:col>
      <xdr:colOff>485775</xdr:colOff>
      <xdr:row>29</xdr:row>
      <xdr:rowOff>1362076</xdr:rowOff>
    </xdr:to>
    <xdr:graphicFrame macro="">
      <xdr:nvGraphicFramePr>
        <xdr:cNvPr id="10" name="Gráfico 9">
          <a:extLst>
            <a:ext uri="{FF2B5EF4-FFF2-40B4-BE49-F238E27FC236}">
              <a16:creationId xmlns:a16="http://schemas.microsoft.com/office/drawing/2014/main" id="{9418757F-0B5E-47E2-AC7D-397BBD1646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9525</xdr:colOff>
      <xdr:row>30</xdr:row>
      <xdr:rowOff>9525</xdr:rowOff>
    </xdr:from>
    <xdr:to>
      <xdr:col>9</xdr:col>
      <xdr:colOff>485774</xdr:colOff>
      <xdr:row>32</xdr:row>
      <xdr:rowOff>0</xdr:rowOff>
    </xdr:to>
    <xdr:graphicFrame macro="">
      <xdr:nvGraphicFramePr>
        <xdr:cNvPr id="11" name="Gráfico 10">
          <a:extLst>
            <a:ext uri="{FF2B5EF4-FFF2-40B4-BE49-F238E27FC236}">
              <a16:creationId xmlns:a16="http://schemas.microsoft.com/office/drawing/2014/main" id="{0053A974-BB9A-475A-B5FF-F3CC2FA5AD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95250</xdr:colOff>
      <xdr:row>5</xdr:row>
      <xdr:rowOff>95249</xdr:rowOff>
    </xdr:from>
    <xdr:to>
      <xdr:col>11</xdr:col>
      <xdr:colOff>23811</xdr:colOff>
      <xdr:row>7</xdr:row>
      <xdr:rowOff>638174</xdr:rowOff>
    </xdr:to>
    <xdr:graphicFrame macro="">
      <xdr:nvGraphicFramePr>
        <xdr:cNvPr id="2" name="Gráfico 1">
          <a:extLst>
            <a:ext uri="{FF2B5EF4-FFF2-40B4-BE49-F238E27FC236}">
              <a16:creationId xmlns:a16="http://schemas.microsoft.com/office/drawing/2014/main" id="{6C1F77AA-1161-45AD-9384-A0D3125F75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323849</xdr:colOff>
      <xdr:row>8</xdr:row>
      <xdr:rowOff>104775</xdr:rowOff>
    </xdr:from>
    <xdr:to>
      <xdr:col>10</xdr:col>
      <xdr:colOff>661986</xdr:colOff>
      <xdr:row>10</xdr:row>
      <xdr:rowOff>485775</xdr:rowOff>
    </xdr:to>
    <xdr:graphicFrame macro="">
      <xdr:nvGraphicFramePr>
        <xdr:cNvPr id="3" name="Gráfico 2">
          <a:extLst>
            <a:ext uri="{FF2B5EF4-FFF2-40B4-BE49-F238E27FC236}">
              <a16:creationId xmlns:a16="http://schemas.microsoft.com/office/drawing/2014/main" id="{95AB57CC-23C3-4489-BCEB-650451DC87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80962</xdr:colOff>
      <xdr:row>11</xdr:row>
      <xdr:rowOff>333375</xdr:rowOff>
    </xdr:from>
    <xdr:to>
      <xdr:col>10</xdr:col>
      <xdr:colOff>638175</xdr:colOff>
      <xdr:row>16</xdr:row>
      <xdr:rowOff>542925</xdr:rowOff>
    </xdr:to>
    <xdr:graphicFrame macro="">
      <xdr:nvGraphicFramePr>
        <xdr:cNvPr id="4" name="Gráfico 3">
          <a:extLst>
            <a:ext uri="{FF2B5EF4-FFF2-40B4-BE49-F238E27FC236}">
              <a16:creationId xmlns:a16="http://schemas.microsoft.com/office/drawing/2014/main" id="{F70186B9-9B39-4843-BEF7-726BB28A72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85725</xdr:colOff>
      <xdr:row>17</xdr:row>
      <xdr:rowOff>133350</xdr:rowOff>
    </xdr:from>
    <xdr:to>
      <xdr:col>10</xdr:col>
      <xdr:colOff>657225</xdr:colOff>
      <xdr:row>18</xdr:row>
      <xdr:rowOff>1209675</xdr:rowOff>
    </xdr:to>
    <xdr:graphicFrame macro="">
      <xdr:nvGraphicFramePr>
        <xdr:cNvPr id="5" name="Gráfico 4">
          <a:extLst>
            <a:ext uri="{FF2B5EF4-FFF2-40B4-BE49-F238E27FC236}">
              <a16:creationId xmlns:a16="http://schemas.microsoft.com/office/drawing/2014/main" id="{14991DCF-14B1-483C-9A35-4401EE98AA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142874</xdr:colOff>
      <xdr:row>19</xdr:row>
      <xdr:rowOff>28576</xdr:rowOff>
    </xdr:from>
    <xdr:to>
      <xdr:col>11</xdr:col>
      <xdr:colOff>19049</xdr:colOff>
      <xdr:row>20</xdr:row>
      <xdr:rowOff>1047751</xdr:rowOff>
    </xdr:to>
    <xdr:graphicFrame macro="">
      <xdr:nvGraphicFramePr>
        <xdr:cNvPr id="6" name="Gráfico 5">
          <a:extLst>
            <a:ext uri="{FF2B5EF4-FFF2-40B4-BE49-F238E27FC236}">
              <a16:creationId xmlns:a16="http://schemas.microsoft.com/office/drawing/2014/main" id="{F58081BF-0C79-44A1-8F65-5CBE2883B5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66675</xdr:colOff>
      <xdr:row>21</xdr:row>
      <xdr:rowOff>95251</xdr:rowOff>
    </xdr:from>
    <xdr:to>
      <xdr:col>10</xdr:col>
      <xdr:colOff>647700</xdr:colOff>
      <xdr:row>23</xdr:row>
      <xdr:rowOff>704851</xdr:rowOff>
    </xdr:to>
    <xdr:graphicFrame macro="">
      <xdr:nvGraphicFramePr>
        <xdr:cNvPr id="7" name="Gráfico 6">
          <a:extLst>
            <a:ext uri="{FF2B5EF4-FFF2-40B4-BE49-F238E27FC236}">
              <a16:creationId xmlns:a16="http://schemas.microsoft.com/office/drawing/2014/main" id="{29566D75-8174-4314-8324-0306E446EE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47624</xdr:colOff>
      <xdr:row>24</xdr:row>
      <xdr:rowOff>9525</xdr:rowOff>
    </xdr:from>
    <xdr:to>
      <xdr:col>10</xdr:col>
      <xdr:colOff>676275</xdr:colOff>
      <xdr:row>25</xdr:row>
      <xdr:rowOff>1085850</xdr:rowOff>
    </xdr:to>
    <xdr:graphicFrame macro="">
      <xdr:nvGraphicFramePr>
        <xdr:cNvPr id="8" name="Gráfico 7">
          <a:extLst>
            <a:ext uri="{FF2B5EF4-FFF2-40B4-BE49-F238E27FC236}">
              <a16:creationId xmlns:a16="http://schemas.microsoft.com/office/drawing/2014/main" id="{9E7953AE-6F12-41B6-BF06-D43A3FD812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123824</xdr:colOff>
      <xdr:row>26</xdr:row>
      <xdr:rowOff>161925</xdr:rowOff>
    </xdr:from>
    <xdr:to>
      <xdr:col>10</xdr:col>
      <xdr:colOff>652461</xdr:colOff>
      <xdr:row>27</xdr:row>
      <xdr:rowOff>1104900</xdr:rowOff>
    </xdr:to>
    <xdr:graphicFrame macro="">
      <xdr:nvGraphicFramePr>
        <xdr:cNvPr id="9" name="Gráfico 8">
          <a:extLst>
            <a:ext uri="{FF2B5EF4-FFF2-40B4-BE49-F238E27FC236}">
              <a16:creationId xmlns:a16="http://schemas.microsoft.com/office/drawing/2014/main" id="{527FE3CE-C233-43AB-B253-6DE2F7FDB3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276224</xdr:colOff>
      <xdr:row>28</xdr:row>
      <xdr:rowOff>47625</xdr:rowOff>
    </xdr:from>
    <xdr:to>
      <xdr:col>10</xdr:col>
      <xdr:colOff>666749</xdr:colOff>
      <xdr:row>29</xdr:row>
      <xdr:rowOff>1228725</xdr:rowOff>
    </xdr:to>
    <xdr:graphicFrame macro="">
      <xdr:nvGraphicFramePr>
        <xdr:cNvPr id="10" name="Gráfico 9">
          <a:extLst>
            <a:ext uri="{FF2B5EF4-FFF2-40B4-BE49-F238E27FC236}">
              <a16:creationId xmlns:a16="http://schemas.microsoft.com/office/drawing/2014/main" id="{FBBD3C44-73E6-4015-9EDE-C5F5789716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104775</xdr:colOff>
      <xdr:row>30</xdr:row>
      <xdr:rowOff>133350</xdr:rowOff>
    </xdr:from>
    <xdr:to>
      <xdr:col>10</xdr:col>
      <xdr:colOff>600075</xdr:colOff>
      <xdr:row>32</xdr:row>
      <xdr:rowOff>0</xdr:rowOff>
    </xdr:to>
    <xdr:graphicFrame macro="">
      <xdr:nvGraphicFramePr>
        <xdr:cNvPr id="11" name="Gráfico 10">
          <a:extLst>
            <a:ext uri="{FF2B5EF4-FFF2-40B4-BE49-F238E27FC236}">
              <a16:creationId xmlns:a16="http://schemas.microsoft.com/office/drawing/2014/main" id="{FAB18138-490C-479F-9965-94D29ECB3B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630528</xdr:colOff>
      <xdr:row>5</xdr:row>
      <xdr:rowOff>67078</xdr:rowOff>
    </xdr:from>
    <xdr:to>
      <xdr:col>10</xdr:col>
      <xdr:colOff>147570</xdr:colOff>
      <xdr:row>7</xdr:row>
      <xdr:rowOff>348803</xdr:rowOff>
    </xdr:to>
    <xdr:graphicFrame macro="">
      <xdr:nvGraphicFramePr>
        <xdr:cNvPr id="2" name="Gráfico 1">
          <a:extLst>
            <a:ext uri="{FF2B5EF4-FFF2-40B4-BE49-F238E27FC236}">
              <a16:creationId xmlns:a16="http://schemas.microsoft.com/office/drawing/2014/main" id="{94E695E4-2C13-412C-8885-47D511A63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657360</xdr:colOff>
      <xdr:row>8</xdr:row>
      <xdr:rowOff>107323</xdr:rowOff>
    </xdr:from>
    <xdr:to>
      <xdr:col>10</xdr:col>
      <xdr:colOff>53663</xdr:colOff>
      <xdr:row>10</xdr:row>
      <xdr:rowOff>590280</xdr:rowOff>
    </xdr:to>
    <xdr:graphicFrame macro="">
      <xdr:nvGraphicFramePr>
        <xdr:cNvPr id="3" name="Gráfico 2">
          <a:extLst>
            <a:ext uri="{FF2B5EF4-FFF2-40B4-BE49-F238E27FC236}">
              <a16:creationId xmlns:a16="http://schemas.microsoft.com/office/drawing/2014/main" id="{62DFC035-DC82-42B9-BE40-27D879439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335387</xdr:colOff>
      <xdr:row>11</xdr:row>
      <xdr:rowOff>228063</xdr:rowOff>
    </xdr:from>
    <xdr:to>
      <xdr:col>10</xdr:col>
      <xdr:colOff>419903</xdr:colOff>
      <xdr:row>16</xdr:row>
      <xdr:rowOff>52186</xdr:rowOff>
    </xdr:to>
    <xdr:graphicFrame macro="">
      <xdr:nvGraphicFramePr>
        <xdr:cNvPr id="4" name="Gráfico 3">
          <a:extLst>
            <a:ext uri="{FF2B5EF4-FFF2-40B4-BE49-F238E27FC236}">
              <a16:creationId xmlns:a16="http://schemas.microsoft.com/office/drawing/2014/main" id="{25982D98-5BDA-4D93-91AC-34A1320B1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482958</xdr:colOff>
      <xdr:row>17</xdr:row>
      <xdr:rowOff>67077</xdr:rowOff>
    </xdr:from>
    <xdr:to>
      <xdr:col>10</xdr:col>
      <xdr:colOff>214648</xdr:colOff>
      <xdr:row>18</xdr:row>
      <xdr:rowOff>853627</xdr:rowOff>
    </xdr:to>
    <xdr:graphicFrame macro="">
      <xdr:nvGraphicFramePr>
        <xdr:cNvPr id="5" name="Gráfico 4">
          <a:extLst>
            <a:ext uri="{FF2B5EF4-FFF2-40B4-BE49-F238E27FC236}">
              <a16:creationId xmlns:a16="http://schemas.microsoft.com/office/drawing/2014/main" id="{C5269778-36B5-4141-8E51-F9E742AF8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469544</xdr:colOff>
      <xdr:row>19</xdr:row>
      <xdr:rowOff>67077</xdr:rowOff>
    </xdr:from>
    <xdr:to>
      <xdr:col>10</xdr:col>
      <xdr:colOff>187817</xdr:colOff>
      <xdr:row>20</xdr:row>
      <xdr:rowOff>791514</xdr:rowOff>
    </xdr:to>
    <xdr:graphicFrame macro="">
      <xdr:nvGraphicFramePr>
        <xdr:cNvPr id="6" name="Gráfico 5">
          <a:extLst>
            <a:ext uri="{FF2B5EF4-FFF2-40B4-BE49-F238E27FC236}">
              <a16:creationId xmlns:a16="http://schemas.microsoft.com/office/drawing/2014/main" id="{27680F50-12E7-489D-858C-70DF317FEB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590282</xdr:colOff>
      <xdr:row>21</xdr:row>
      <xdr:rowOff>80493</xdr:rowOff>
    </xdr:from>
    <xdr:to>
      <xdr:col>10</xdr:col>
      <xdr:colOff>187817</xdr:colOff>
      <xdr:row>24</xdr:row>
      <xdr:rowOff>630528</xdr:rowOff>
    </xdr:to>
    <xdr:graphicFrame macro="">
      <xdr:nvGraphicFramePr>
        <xdr:cNvPr id="7" name="Gráfico 6">
          <a:extLst>
            <a:ext uri="{FF2B5EF4-FFF2-40B4-BE49-F238E27FC236}">
              <a16:creationId xmlns:a16="http://schemas.microsoft.com/office/drawing/2014/main" id="{694733D1-B2B1-4C09-9B1A-B2304C6A2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670773</xdr:colOff>
      <xdr:row>25</xdr:row>
      <xdr:rowOff>134156</xdr:rowOff>
    </xdr:from>
    <xdr:to>
      <xdr:col>10</xdr:col>
      <xdr:colOff>160985</xdr:colOff>
      <xdr:row>26</xdr:row>
      <xdr:rowOff>831761</xdr:rowOff>
    </xdr:to>
    <xdr:graphicFrame macro="">
      <xdr:nvGraphicFramePr>
        <xdr:cNvPr id="8" name="Gráfico 7">
          <a:extLst>
            <a:ext uri="{FF2B5EF4-FFF2-40B4-BE49-F238E27FC236}">
              <a16:creationId xmlns:a16="http://schemas.microsoft.com/office/drawing/2014/main" id="{FD07AB74-2509-4606-83E2-38C9372C92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670775</xdr:colOff>
      <xdr:row>27</xdr:row>
      <xdr:rowOff>93908</xdr:rowOff>
    </xdr:from>
    <xdr:to>
      <xdr:col>10</xdr:col>
      <xdr:colOff>160985</xdr:colOff>
      <xdr:row>28</xdr:row>
      <xdr:rowOff>697606</xdr:rowOff>
    </xdr:to>
    <xdr:graphicFrame macro="">
      <xdr:nvGraphicFramePr>
        <xdr:cNvPr id="9" name="Gráfico 8">
          <a:extLst>
            <a:ext uri="{FF2B5EF4-FFF2-40B4-BE49-F238E27FC236}">
              <a16:creationId xmlns:a16="http://schemas.microsoft.com/office/drawing/2014/main" id="{A18D6FB4-82C0-4EF5-BBE4-4F59DA9CE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590282</xdr:colOff>
      <xdr:row>29</xdr:row>
      <xdr:rowOff>241479</xdr:rowOff>
    </xdr:from>
    <xdr:to>
      <xdr:col>10</xdr:col>
      <xdr:colOff>80492</xdr:colOff>
      <xdr:row>30</xdr:row>
      <xdr:rowOff>630528</xdr:rowOff>
    </xdr:to>
    <xdr:graphicFrame macro="">
      <xdr:nvGraphicFramePr>
        <xdr:cNvPr id="10" name="Gráfico 9">
          <a:extLst>
            <a:ext uri="{FF2B5EF4-FFF2-40B4-BE49-F238E27FC236}">
              <a16:creationId xmlns:a16="http://schemas.microsoft.com/office/drawing/2014/main" id="{77CF18FE-6472-43A9-93F7-E18B99A06E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550034</xdr:colOff>
      <xdr:row>31</xdr:row>
      <xdr:rowOff>80493</xdr:rowOff>
    </xdr:from>
    <xdr:to>
      <xdr:col>10</xdr:col>
      <xdr:colOff>40244</xdr:colOff>
      <xdr:row>33</xdr:row>
      <xdr:rowOff>321972</xdr:rowOff>
    </xdr:to>
    <xdr:graphicFrame macro="">
      <xdr:nvGraphicFramePr>
        <xdr:cNvPr id="11" name="Gráfico 10">
          <a:extLst>
            <a:ext uri="{FF2B5EF4-FFF2-40B4-BE49-F238E27FC236}">
              <a16:creationId xmlns:a16="http://schemas.microsoft.com/office/drawing/2014/main" id="{FEA02713-D000-409B-99BD-4B89C836EC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142874</xdr:colOff>
      <xdr:row>5</xdr:row>
      <xdr:rowOff>180974</xdr:rowOff>
    </xdr:from>
    <xdr:to>
      <xdr:col>10</xdr:col>
      <xdr:colOff>495299</xdr:colOff>
      <xdr:row>7</xdr:row>
      <xdr:rowOff>990599</xdr:rowOff>
    </xdr:to>
    <xdr:graphicFrame macro="">
      <xdr:nvGraphicFramePr>
        <xdr:cNvPr id="2" name="Gráfico 1">
          <a:extLst>
            <a:ext uri="{FF2B5EF4-FFF2-40B4-BE49-F238E27FC236}">
              <a16:creationId xmlns:a16="http://schemas.microsoft.com/office/drawing/2014/main" id="{3352F0EF-E311-4141-889B-F8BDBD45BE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114300</xdr:colOff>
      <xdr:row>8</xdr:row>
      <xdr:rowOff>104774</xdr:rowOff>
    </xdr:from>
    <xdr:to>
      <xdr:col>10</xdr:col>
      <xdr:colOff>647700</xdr:colOff>
      <xdr:row>10</xdr:row>
      <xdr:rowOff>1095375</xdr:rowOff>
    </xdr:to>
    <xdr:graphicFrame macro="">
      <xdr:nvGraphicFramePr>
        <xdr:cNvPr id="3" name="Gráfico 2">
          <a:extLst>
            <a:ext uri="{FF2B5EF4-FFF2-40B4-BE49-F238E27FC236}">
              <a16:creationId xmlns:a16="http://schemas.microsoft.com/office/drawing/2014/main" id="{FF3E3FDC-E6A6-41CB-88F3-1309D73794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161925</xdr:colOff>
      <xdr:row>11</xdr:row>
      <xdr:rowOff>9524</xdr:rowOff>
    </xdr:from>
    <xdr:to>
      <xdr:col>10</xdr:col>
      <xdr:colOff>628650</xdr:colOff>
      <xdr:row>16</xdr:row>
      <xdr:rowOff>1181100</xdr:rowOff>
    </xdr:to>
    <xdr:graphicFrame macro="">
      <xdr:nvGraphicFramePr>
        <xdr:cNvPr id="4" name="Gráfico 3">
          <a:extLst>
            <a:ext uri="{FF2B5EF4-FFF2-40B4-BE49-F238E27FC236}">
              <a16:creationId xmlns:a16="http://schemas.microsoft.com/office/drawing/2014/main" id="{2F90C910-4C52-4532-A838-89BA46B548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161924</xdr:colOff>
      <xdr:row>17</xdr:row>
      <xdr:rowOff>85725</xdr:rowOff>
    </xdr:from>
    <xdr:to>
      <xdr:col>10</xdr:col>
      <xdr:colOff>690561</xdr:colOff>
      <xdr:row>18</xdr:row>
      <xdr:rowOff>1152525</xdr:rowOff>
    </xdr:to>
    <xdr:graphicFrame macro="">
      <xdr:nvGraphicFramePr>
        <xdr:cNvPr id="5" name="Gráfico 4">
          <a:extLst>
            <a:ext uri="{FF2B5EF4-FFF2-40B4-BE49-F238E27FC236}">
              <a16:creationId xmlns:a16="http://schemas.microsoft.com/office/drawing/2014/main" id="{60680654-0773-4F6F-903C-35305FF1C7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314325</xdr:colOff>
      <xdr:row>19</xdr:row>
      <xdr:rowOff>28575</xdr:rowOff>
    </xdr:from>
    <xdr:to>
      <xdr:col>10</xdr:col>
      <xdr:colOff>623887</xdr:colOff>
      <xdr:row>20</xdr:row>
      <xdr:rowOff>1228725</xdr:rowOff>
    </xdr:to>
    <xdr:graphicFrame macro="">
      <xdr:nvGraphicFramePr>
        <xdr:cNvPr id="6" name="Gráfico 5">
          <a:extLst>
            <a:ext uri="{FF2B5EF4-FFF2-40B4-BE49-F238E27FC236}">
              <a16:creationId xmlns:a16="http://schemas.microsoft.com/office/drawing/2014/main" id="{D88BB787-2E02-45E1-BEBE-10AFCE9419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61912</xdr:colOff>
      <xdr:row>21</xdr:row>
      <xdr:rowOff>104774</xdr:rowOff>
    </xdr:from>
    <xdr:to>
      <xdr:col>10</xdr:col>
      <xdr:colOff>638175</xdr:colOff>
      <xdr:row>23</xdr:row>
      <xdr:rowOff>1238250</xdr:rowOff>
    </xdr:to>
    <xdr:graphicFrame macro="">
      <xdr:nvGraphicFramePr>
        <xdr:cNvPr id="7" name="Gráfico 6">
          <a:extLst>
            <a:ext uri="{FF2B5EF4-FFF2-40B4-BE49-F238E27FC236}">
              <a16:creationId xmlns:a16="http://schemas.microsoft.com/office/drawing/2014/main" id="{018A7893-A531-4D01-A387-FE73FB538E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200024</xdr:colOff>
      <xdr:row>24</xdr:row>
      <xdr:rowOff>114299</xdr:rowOff>
    </xdr:from>
    <xdr:to>
      <xdr:col>10</xdr:col>
      <xdr:colOff>647699</xdr:colOff>
      <xdr:row>25</xdr:row>
      <xdr:rowOff>1190625</xdr:rowOff>
    </xdr:to>
    <xdr:graphicFrame macro="">
      <xdr:nvGraphicFramePr>
        <xdr:cNvPr id="8" name="Gráfico 7">
          <a:extLst>
            <a:ext uri="{FF2B5EF4-FFF2-40B4-BE49-F238E27FC236}">
              <a16:creationId xmlns:a16="http://schemas.microsoft.com/office/drawing/2014/main" id="{307D3CA5-CBA5-4A1C-8EE2-9372B0B826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95249</xdr:colOff>
      <xdr:row>26</xdr:row>
      <xdr:rowOff>66674</xdr:rowOff>
    </xdr:from>
    <xdr:to>
      <xdr:col>10</xdr:col>
      <xdr:colOff>590550</xdr:colOff>
      <xdr:row>27</xdr:row>
      <xdr:rowOff>1190625</xdr:rowOff>
    </xdr:to>
    <xdr:graphicFrame macro="">
      <xdr:nvGraphicFramePr>
        <xdr:cNvPr id="9" name="Gráfico 8">
          <a:extLst>
            <a:ext uri="{FF2B5EF4-FFF2-40B4-BE49-F238E27FC236}">
              <a16:creationId xmlns:a16="http://schemas.microsoft.com/office/drawing/2014/main" id="{4B36CB83-E651-4BD0-8C8A-2D1EDC2A63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80962</xdr:colOff>
      <xdr:row>28</xdr:row>
      <xdr:rowOff>28576</xdr:rowOff>
    </xdr:from>
    <xdr:to>
      <xdr:col>10</xdr:col>
      <xdr:colOff>676275</xdr:colOff>
      <xdr:row>29</xdr:row>
      <xdr:rowOff>1266826</xdr:rowOff>
    </xdr:to>
    <xdr:graphicFrame macro="">
      <xdr:nvGraphicFramePr>
        <xdr:cNvPr id="10" name="Gráfico 9">
          <a:extLst>
            <a:ext uri="{FF2B5EF4-FFF2-40B4-BE49-F238E27FC236}">
              <a16:creationId xmlns:a16="http://schemas.microsoft.com/office/drawing/2014/main" id="{BA3C2CFE-2FB9-44A2-8255-D92A94C5D2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447675</xdr:colOff>
      <xdr:row>30</xdr:row>
      <xdr:rowOff>95249</xdr:rowOff>
    </xdr:from>
    <xdr:to>
      <xdr:col>10</xdr:col>
      <xdr:colOff>71437</xdr:colOff>
      <xdr:row>31</xdr:row>
      <xdr:rowOff>1285874</xdr:rowOff>
    </xdr:to>
    <xdr:graphicFrame macro="">
      <xdr:nvGraphicFramePr>
        <xdr:cNvPr id="11" name="Gráfico 10">
          <a:extLst>
            <a:ext uri="{FF2B5EF4-FFF2-40B4-BE49-F238E27FC236}">
              <a16:creationId xmlns:a16="http://schemas.microsoft.com/office/drawing/2014/main" id="{4EE1ABEE-9CC8-47A0-A861-9A914F01A3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485776</xdr:colOff>
      <xdr:row>5</xdr:row>
      <xdr:rowOff>66675</xdr:rowOff>
    </xdr:from>
    <xdr:to>
      <xdr:col>10</xdr:col>
      <xdr:colOff>304800</xdr:colOff>
      <xdr:row>7</xdr:row>
      <xdr:rowOff>980966</xdr:rowOff>
    </xdr:to>
    <xdr:pic>
      <xdr:nvPicPr>
        <xdr:cNvPr id="2" name="Imagen 1">
          <a:extLst>
            <a:ext uri="{FF2B5EF4-FFF2-40B4-BE49-F238E27FC236}">
              <a16:creationId xmlns:a16="http://schemas.microsoft.com/office/drawing/2014/main" id="{C9896D85-C9CE-4438-AD52-19967A3AD578}"/>
            </a:ext>
          </a:extLst>
        </xdr:cNvPr>
        <xdr:cNvPicPr>
          <a:picLocks noChangeAspect="1"/>
        </xdr:cNvPicPr>
      </xdr:nvPicPr>
      <xdr:blipFill>
        <a:blip xmlns:r="http://schemas.openxmlformats.org/officeDocument/2006/relationships" r:embed="rId1"/>
        <a:stretch>
          <a:fillRect/>
        </a:stretch>
      </xdr:blipFill>
      <xdr:spPr>
        <a:xfrm>
          <a:off x="6667501" y="1209675"/>
          <a:ext cx="2867024" cy="1495316"/>
        </a:xfrm>
        <a:prstGeom prst="rect">
          <a:avLst/>
        </a:prstGeom>
      </xdr:spPr>
    </xdr:pic>
    <xdr:clientData/>
  </xdr:twoCellAnchor>
  <xdr:twoCellAnchor editAs="oneCell">
    <xdr:from>
      <xdr:col>6</xdr:col>
      <xdr:colOff>485775</xdr:colOff>
      <xdr:row>8</xdr:row>
      <xdr:rowOff>21532</xdr:rowOff>
    </xdr:from>
    <xdr:to>
      <xdr:col>10</xdr:col>
      <xdr:colOff>314325</xdr:colOff>
      <xdr:row>10</xdr:row>
      <xdr:rowOff>981075</xdr:rowOff>
    </xdr:to>
    <xdr:pic>
      <xdr:nvPicPr>
        <xdr:cNvPr id="3" name="Imagen 2">
          <a:extLst>
            <a:ext uri="{FF2B5EF4-FFF2-40B4-BE49-F238E27FC236}">
              <a16:creationId xmlns:a16="http://schemas.microsoft.com/office/drawing/2014/main" id="{79B8F036-0DAC-44B8-8B5F-D5615100CF2C}"/>
            </a:ext>
          </a:extLst>
        </xdr:cNvPr>
        <xdr:cNvPicPr>
          <a:picLocks noChangeAspect="1"/>
        </xdr:cNvPicPr>
      </xdr:nvPicPr>
      <xdr:blipFill>
        <a:blip xmlns:r="http://schemas.openxmlformats.org/officeDocument/2006/relationships" r:embed="rId2"/>
        <a:stretch>
          <a:fillRect/>
        </a:stretch>
      </xdr:blipFill>
      <xdr:spPr>
        <a:xfrm>
          <a:off x="6667500" y="2755207"/>
          <a:ext cx="2876550" cy="1340543"/>
        </a:xfrm>
        <a:prstGeom prst="rect">
          <a:avLst/>
        </a:prstGeom>
      </xdr:spPr>
    </xdr:pic>
    <xdr:clientData/>
  </xdr:twoCellAnchor>
  <xdr:twoCellAnchor editAs="oneCell">
    <xdr:from>
      <xdr:col>6</xdr:col>
      <xdr:colOff>504825</xdr:colOff>
      <xdr:row>11</xdr:row>
      <xdr:rowOff>48968</xdr:rowOff>
    </xdr:from>
    <xdr:to>
      <xdr:col>10</xdr:col>
      <xdr:colOff>314325</xdr:colOff>
      <xdr:row>16</xdr:row>
      <xdr:rowOff>571500</xdr:rowOff>
    </xdr:to>
    <xdr:pic>
      <xdr:nvPicPr>
        <xdr:cNvPr id="4" name="Imagen 3">
          <a:extLst>
            <a:ext uri="{FF2B5EF4-FFF2-40B4-BE49-F238E27FC236}">
              <a16:creationId xmlns:a16="http://schemas.microsoft.com/office/drawing/2014/main" id="{E29E7241-A3F3-408D-BD38-07A7374B0195}"/>
            </a:ext>
          </a:extLst>
        </xdr:cNvPr>
        <xdr:cNvPicPr>
          <a:picLocks noChangeAspect="1"/>
        </xdr:cNvPicPr>
      </xdr:nvPicPr>
      <xdr:blipFill>
        <a:blip xmlns:r="http://schemas.openxmlformats.org/officeDocument/2006/relationships" r:embed="rId3"/>
        <a:stretch>
          <a:fillRect/>
        </a:stretch>
      </xdr:blipFill>
      <xdr:spPr>
        <a:xfrm>
          <a:off x="6686550" y="4192343"/>
          <a:ext cx="2857500" cy="1475032"/>
        </a:xfrm>
        <a:prstGeom prst="rect">
          <a:avLst/>
        </a:prstGeom>
      </xdr:spPr>
    </xdr:pic>
    <xdr:clientData/>
  </xdr:twoCellAnchor>
  <xdr:twoCellAnchor editAs="oneCell">
    <xdr:from>
      <xdr:col>6</xdr:col>
      <xdr:colOff>501176</xdr:colOff>
      <xdr:row>17</xdr:row>
      <xdr:rowOff>28575</xdr:rowOff>
    </xdr:from>
    <xdr:to>
      <xdr:col>10</xdr:col>
      <xdr:colOff>342899</xdr:colOff>
      <xdr:row>18</xdr:row>
      <xdr:rowOff>942975</xdr:rowOff>
    </xdr:to>
    <xdr:pic>
      <xdr:nvPicPr>
        <xdr:cNvPr id="5" name="Imagen 4">
          <a:extLst>
            <a:ext uri="{FF2B5EF4-FFF2-40B4-BE49-F238E27FC236}">
              <a16:creationId xmlns:a16="http://schemas.microsoft.com/office/drawing/2014/main" id="{8EF54117-3428-48B1-A841-CDB60B406F3B}"/>
            </a:ext>
          </a:extLst>
        </xdr:cNvPr>
        <xdr:cNvPicPr>
          <a:picLocks noChangeAspect="1"/>
        </xdr:cNvPicPr>
      </xdr:nvPicPr>
      <xdr:blipFill>
        <a:blip xmlns:r="http://schemas.openxmlformats.org/officeDocument/2006/relationships" r:embed="rId4"/>
        <a:stretch>
          <a:fillRect/>
        </a:stretch>
      </xdr:blipFill>
      <xdr:spPr>
        <a:xfrm>
          <a:off x="6682901" y="5724525"/>
          <a:ext cx="2889723" cy="1362075"/>
        </a:xfrm>
        <a:prstGeom prst="rect">
          <a:avLst/>
        </a:prstGeom>
      </xdr:spPr>
    </xdr:pic>
    <xdr:clientData/>
  </xdr:twoCellAnchor>
  <xdr:twoCellAnchor editAs="oneCell">
    <xdr:from>
      <xdr:col>6</xdr:col>
      <xdr:colOff>503582</xdr:colOff>
      <xdr:row>19</xdr:row>
      <xdr:rowOff>76200</xdr:rowOff>
    </xdr:from>
    <xdr:to>
      <xdr:col>10</xdr:col>
      <xdr:colOff>342899</xdr:colOff>
      <xdr:row>20</xdr:row>
      <xdr:rowOff>1066800</xdr:rowOff>
    </xdr:to>
    <xdr:pic>
      <xdr:nvPicPr>
        <xdr:cNvPr id="6" name="Imagen 5">
          <a:extLst>
            <a:ext uri="{FF2B5EF4-FFF2-40B4-BE49-F238E27FC236}">
              <a16:creationId xmlns:a16="http://schemas.microsoft.com/office/drawing/2014/main" id="{464042EC-DE83-4324-89F5-3EAD5299742E}"/>
            </a:ext>
          </a:extLst>
        </xdr:cNvPr>
        <xdr:cNvPicPr>
          <a:picLocks noChangeAspect="1"/>
        </xdr:cNvPicPr>
      </xdr:nvPicPr>
      <xdr:blipFill>
        <a:blip xmlns:r="http://schemas.openxmlformats.org/officeDocument/2006/relationships" r:embed="rId5"/>
        <a:stretch>
          <a:fillRect/>
        </a:stretch>
      </xdr:blipFill>
      <xdr:spPr>
        <a:xfrm>
          <a:off x="6685307" y="7172325"/>
          <a:ext cx="2887317" cy="1314450"/>
        </a:xfrm>
        <a:prstGeom prst="rect">
          <a:avLst/>
        </a:prstGeom>
      </xdr:spPr>
    </xdr:pic>
    <xdr:clientData/>
  </xdr:twoCellAnchor>
  <xdr:twoCellAnchor editAs="oneCell">
    <xdr:from>
      <xdr:col>6</xdr:col>
      <xdr:colOff>510894</xdr:colOff>
      <xdr:row>21</xdr:row>
      <xdr:rowOff>76199</xdr:rowOff>
    </xdr:from>
    <xdr:to>
      <xdr:col>10</xdr:col>
      <xdr:colOff>342900</xdr:colOff>
      <xdr:row>23</xdr:row>
      <xdr:rowOff>945880</xdr:rowOff>
    </xdr:to>
    <xdr:pic>
      <xdr:nvPicPr>
        <xdr:cNvPr id="7" name="Imagen 6">
          <a:extLst>
            <a:ext uri="{FF2B5EF4-FFF2-40B4-BE49-F238E27FC236}">
              <a16:creationId xmlns:a16="http://schemas.microsoft.com/office/drawing/2014/main" id="{6ED699C2-860A-4DC7-8AC1-7986564D7916}"/>
            </a:ext>
          </a:extLst>
        </xdr:cNvPr>
        <xdr:cNvPicPr>
          <a:picLocks noChangeAspect="1"/>
        </xdr:cNvPicPr>
      </xdr:nvPicPr>
      <xdr:blipFill>
        <a:blip xmlns:r="http://schemas.openxmlformats.org/officeDocument/2006/relationships" r:embed="rId6"/>
        <a:stretch>
          <a:fillRect/>
        </a:stretch>
      </xdr:blipFill>
      <xdr:spPr>
        <a:xfrm>
          <a:off x="6692619" y="8582024"/>
          <a:ext cx="2880006" cy="1345931"/>
        </a:xfrm>
        <a:prstGeom prst="rect">
          <a:avLst/>
        </a:prstGeom>
      </xdr:spPr>
    </xdr:pic>
    <xdr:clientData/>
  </xdr:twoCellAnchor>
  <xdr:twoCellAnchor editAs="oneCell">
    <xdr:from>
      <xdr:col>6</xdr:col>
      <xdr:colOff>517446</xdr:colOff>
      <xdr:row>24</xdr:row>
      <xdr:rowOff>47625</xdr:rowOff>
    </xdr:from>
    <xdr:to>
      <xdr:col>10</xdr:col>
      <xdr:colOff>342900</xdr:colOff>
      <xdr:row>25</xdr:row>
      <xdr:rowOff>1038225</xdr:rowOff>
    </xdr:to>
    <xdr:pic>
      <xdr:nvPicPr>
        <xdr:cNvPr id="8" name="Imagen 7">
          <a:extLst>
            <a:ext uri="{FF2B5EF4-FFF2-40B4-BE49-F238E27FC236}">
              <a16:creationId xmlns:a16="http://schemas.microsoft.com/office/drawing/2014/main" id="{8800C4EF-6949-4590-B250-445DF546620C}"/>
            </a:ext>
          </a:extLst>
        </xdr:cNvPr>
        <xdr:cNvPicPr>
          <a:picLocks noChangeAspect="1"/>
        </xdr:cNvPicPr>
      </xdr:nvPicPr>
      <xdr:blipFill>
        <a:blip xmlns:r="http://schemas.openxmlformats.org/officeDocument/2006/relationships" r:embed="rId7"/>
        <a:stretch>
          <a:fillRect/>
        </a:stretch>
      </xdr:blipFill>
      <xdr:spPr>
        <a:xfrm>
          <a:off x="6699171" y="10001250"/>
          <a:ext cx="2873454" cy="1295400"/>
        </a:xfrm>
        <a:prstGeom prst="rect">
          <a:avLst/>
        </a:prstGeom>
      </xdr:spPr>
    </xdr:pic>
    <xdr:clientData/>
  </xdr:twoCellAnchor>
  <xdr:twoCellAnchor editAs="oneCell">
    <xdr:from>
      <xdr:col>6</xdr:col>
      <xdr:colOff>542925</xdr:colOff>
      <xdr:row>26</xdr:row>
      <xdr:rowOff>48031</xdr:rowOff>
    </xdr:from>
    <xdr:to>
      <xdr:col>10</xdr:col>
      <xdr:colOff>400050</xdr:colOff>
      <xdr:row>27</xdr:row>
      <xdr:rowOff>942976</xdr:rowOff>
    </xdr:to>
    <xdr:pic>
      <xdr:nvPicPr>
        <xdr:cNvPr id="9" name="Imagen 8">
          <a:extLst>
            <a:ext uri="{FF2B5EF4-FFF2-40B4-BE49-F238E27FC236}">
              <a16:creationId xmlns:a16="http://schemas.microsoft.com/office/drawing/2014/main" id="{58BF06D7-371B-4807-970C-B6FC91A13F76}"/>
            </a:ext>
          </a:extLst>
        </xdr:cNvPr>
        <xdr:cNvPicPr>
          <a:picLocks noChangeAspect="1"/>
        </xdr:cNvPicPr>
      </xdr:nvPicPr>
      <xdr:blipFill>
        <a:blip xmlns:r="http://schemas.openxmlformats.org/officeDocument/2006/relationships" r:embed="rId8"/>
        <a:stretch>
          <a:fillRect/>
        </a:stretch>
      </xdr:blipFill>
      <xdr:spPr>
        <a:xfrm>
          <a:off x="6724650" y="11373256"/>
          <a:ext cx="2905125" cy="1418820"/>
        </a:xfrm>
        <a:prstGeom prst="rect">
          <a:avLst/>
        </a:prstGeom>
      </xdr:spPr>
    </xdr:pic>
    <xdr:clientData/>
  </xdr:twoCellAnchor>
  <xdr:twoCellAnchor editAs="oneCell">
    <xdr:from>
      <xdr:col>6</xdr:col>
      <xdr:colOff>542925</xdr:colOff>
      <xdr:row>28</xdr:row>
      <xdr:rowOff>52868</xdr:rowOff>
    </xdr:from>
    <xdr:to>
      <xdr:col>10</xdr:col>
      <xdr:colOff>400050</xdr:colOff>
      <xdr:row>29</xdr:row>
      <xdr:rowOff>1104900</xdr:rowOff>
    </xdr:to>
    <xdr:pic>
      <xdr:nvPicPr>
        <xdr:cNvPr id="10" name="Imagen 9">
          <a:extLst>
            <a:ext uri="{FF2B5EF4-FFF2-40B4-BE49-F238E27FC236}">
              <a16:creationId xmlns:a16="http://schemas.microsoft.com/office/drawing/2014/main" id="{FA6C1CC2-5575-4753-89B7-A20D60C119F9}"/>
            </a:ext>
          </a:extLst>
        </xdr:cNvPr>
        <xdr:cNvPicPr>
          <a:picLocks noChangeAspect="1"/>
        </xdr:cNvPicPr>
      </xdr:nvPicPr>
      <xdr:blipFill>
        <a:blip xmlns:r="http://schemas.openxmlformats.org/officeDocument/2006/relationships" r:embed="rId9"/>
        <a:stretch>
          <a:fillRect/>
        </a:stretch>
      </xdr:blipFill>
      <xdr:spPr>
        <a:xfrm>
          <a:off x="6724650" y="12892568"/>
          <a:ext cx="2905125" cy="1394932"/>
        </a:xfrm>
        <a:prstGeom prst="rect">
          <a:avLst/>
        </a:prstGeom>
      </xdr:spPr>
    </xdr:pic>
    <xdr:clientData/>
  </xdr:twoCellAnchor>
  <xdr:twoCellAnchor editAs="oneCell">
    <xdr:from>
      <xdr:col>6</xdr:col>
      <xdr:colOff>561975</xdr:colOff>
      <xdr:row>30</xdr:row>
      <xdr:rowOff>51020</xdr:rowOff>
    </xdr:from>
    <xdr:to>
      <xdr:col>10</xdr:col>
      <xdr:colOff>428625</xdr:colOff>
      <xdr:row>31</xdr:row>
      <xdr:rowOff>1017319</xdr:rowOff>
    </xdr:to>
    <xdr:pic>
      <xdr:nvPicPr>
        <xdr:cNvPr id="11" name="Imagen 10">
          <a:extLst>
            <a:ext uri="{FF2B5EF4-FFF2-40B4-BE49-F238E27FC236}">
              <a16:creationId xmlns:a16="http://schemas.microsoft.com/office/drawing/2014/main" id="{DA77BC22-B1B3-4068-A3E7-04EDCE4CE8E7}"/>
            </a:ext>
          </a:extLst>
        </xdr:cNvPr>
        <xdr:cNvPicPr>
          <a:picLocks noChangeAspect="1"/>
        </xdr:cNvPicPr>
      </xdr:nvPicPr>
      <xdr:blipFill>
        <a:blip xmlns:r="http://schemas.openxmlformats.org/officeDocument/2006/relationships" r:embed="rId10"/>
        <a:stretch>
          <a:fillRect/>
        </a:stretch>
      </xdr:blipFill>
      <xdr:spPr>
        <a:xfrm>
          <a:off x="6743700" y="14395670"/>
          <a:ext cx="2914650" cy="13758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6</xdr:col>
      <xdr:colOff>95251</xdr:colOff>
      <xdr:row>5</xdr:row>
      <xdr:rowOff>28575</xdr:rowOff>
    </xdr:from>
    <xdr:to>
      <xdr:col>10</xdr:col>
      <xdr:colOff>647701</xdr:colOff>
      <xdr:row>7</xdr:row>
      <xdr:rowOff>457200</xdr:rowOff>
    </xdr:to>
    <xdr:graphicFrame macro="">
      <xdr:nvGraphicFramePr>
        <xdr:cNvPr id="2" name="Gráfico 1">
          <a:extLst>
            <a:ext uri="{FF2B5EF4-FFF2-40B4-BE49-F238E27FC236}">
              <a16:creationId xmlns:a16="http://schemas.microsoft.com/office/drawing/2014/main" id="{B698F600-001F-462A-975C-CD10345CFE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123824</xdr:colOff>
      <xdr:row>8</xdr:row>
      <xdr:rowOff>85724</xdr:rowOff>
    </xdr:from>
    <xdr:to>
      <xdr:col>10</xdr:col>
      <xdr:colOff>666749</xdr:colOff>
      <xdr:row>10</xdr:row>
      <xdr:rowOff>428625</xdr:rowOff>
    </xdr:to>
    <xdr:graphicFrame macro="">
      <xdr:nvGraphicFramePr>
        <xdr:cNvPr id="3" name="Gráfico 2">
          <a:extLst>
            <a:ext uri="{FF2B5EF4-FFF2-40B4-BE49-F238E27FC236}">
              <a16:creationId xmlns:a16="http://schemas.microsoft.com/office/drawing/2014/main" id="{16225240-00B4-4B4C-A702-AD1E8279CC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66675</xdr:colOff>
      <xdr:row>11</xdr:row>
      <xdr:rowOff>57150</xdr:rowOff>
    </xdr:from>
    <xdr:to>
      <xdr:col>10</xdr:col>
      <xdr:colOff>714375</xdr:colOff>
      <xdr:row>16</xdr:row>
      <xdr:rowOff>266700</xdr:rowOff>
    </xdr:to>
    <xdr:graphicFrame macro="">
      <xdr:nvGraphicFramePr>
        <xdr:cNvPr id="4" name="Gráfico 3">
          <a:extLst>
            <a:ext uri="{FF2B5EF4-FFF2-40B4-BE49-F238E27FC236}">
              <a16:creationId xmlns:a16="http://schemas.microsoft.com/office/drawing/2014/main" id="{A5FEE24B-ADF6-436C-8617-5EF75466FD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80962</xdr:colOff>
      <xdr:row>17</xdr:row>
      <xdr:rowOff>28575</xdr:rowOff>
    </xdr:from>
    <xdr:to>
      <xdr:col>10</xdr:col>
      <xdr:colOff>685800</xdr:colOff>
      <xdr:row>18</xdr:row>
      <xdr:rowOff>771525</xdr:rowOff>
    </xdr:to>
    <xdr:graphicFrame macro="">
      <xdr:nvGraphicFramePr>
        <xdr:cNvPr id="5" name="Gráfico 4">
          <a:extLst>
            <a:ext uri="{FF2B5EF4-FFF2-40B4-BE49-F238E27FC236}">
              <a16:creationId xmlns:a16="http://schemas.microsoft.com/office/drawing/2014/main" id="{BE9DED8F-E235-4836-A9A7-6F74DFDA82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71437</xdr:colOff>
      <xdr:row>19</xdr:row>
      <xdr:rowOff>38099</xdr:rowOff>
    </xdr:from>
    <xdr:to>
      <xdr:col>10</xdr:col>
      <xdr:colOff>666750</xdr:colOff>
      <xdr:row>20</xdr:row>
      <xdr:rowOff>752475</xdr:rowOff>
    </xdr:to>
    <xdr:graphicFrame macro="">
      <xdr:nvGraphicFramePr>
        <xdr:cNvPr id="6" name="Gráfico 5">
          <a:extLst>
            <a:ext uri="{FF2B5EF4-FFF2-40B4-BE49-F238E27FC236}">
              <a16:creationId xmlns:a16="http://schemas.microsoft.com/office/drawing/2014/main" id="{1A488CB1-7FB4-49AF-A33C-1ED4C6273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52387</xdr:colOff>
      <xdr:row>21</xdr:row>
      <xdr:rowOff>66675</xdr:rowOff>
    </xdr:from>
    <xdr:to>
      <xdr:col>10</xdr:col>
      <xdr:colOff>704850</xdr:colOff>
      <xdr:row>23</xdr:row>
      <xdr:rowOff>495299</xdr:rowOff>
    </xdr:to>
    <xdr:graphicFrame macro="">
      <xdr:nvGraphicFramePr>
        <xdr:cNvPr id="7" name="Gráfico 6">
          <a:extLst>
            <a:ext uri="{FF2B5EF4-FFF2-40B4-BE49-F238E27FC236}">
              <a16:creationId xmlns:a16="http://schemas.microsoft.com/office/drawing/2014/main" id="{89EFFA6A-1BE7-4989-BA4C-FD13535C3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52387</xdr:colOff>
      <xdr:row>24</xdr:row>
      <xdr:rowOff>85725</xdr:rowOff>
    </xdr:from>
    <xdr:to>
      <xdr:col>10</xdr:col>
      <xdr:colOff>685800</xdr:colOff>
      <xdr:row>25</xdr:row>
      <xdr:rowOff>771525</xdr:rowOff>
    </xdr:to>
    <xdr:graphicFrame macro="">
      <xdr:nvGraphicFramePr>
        <xdr:cNvPr id="8" name="Gráfico 7">
          <a:extLst>
            <a:ext uri="{FF2B5EF4-FFF2-40B4-BE49-F238E27FC236}">
              <a16:creationId xmlns:a16="http://schemas.microsoft.com/office/drawing/2014/main" id="{07DA4BC7-874D-42E8-BF66-B0AE1E1127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85724</xdr:colOff>
      <xdr:row>26</xdr:row>
      <xdr:rowOff>57149</xdr:rowOff>
    </xdr:from>
    <xdr:to>
      <xdr:col>10</xdr:col>
      <xdr:colOff>685799</xdr:colOff>
      <xdr:row>27</xdr:row>
      <xdr:rowOff>733425</xdr:rowOff>
    </xdr:to>
    <xdr:graphicFrame macro="">
      <xdr:nvGraphicFramePr>
        <xdr:cNvPr id="9" name="Gráfico 8">
          <a:extLst>
            <a:ext uri="{FF2B5EF4-FFF2-40B4-BE49-F238E27FC236}">
              <a16:creationId xmlns:a16="http://schemas.microsoft.com/office/drawing/2014/main" id="{83D8B115-735E-4A1E-82CC-EC4A2EC96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42862</xdr:colOff>
      <xdr:row>28</xdr:row>
      <xdr:rowOff>38099</xdr:rowOff>
    </xdr:from>
    <xdr:to>
      <xdr:col>10</xdr:col>
      <xdr:colOff>647700</xdr:colOff>
      <xdr:row>29</xdr:row>
      <xdr:rowOff>781050</xdr:rowOff>
    </xdr:to>
    <xdr:graphicFrame macro="">
      <xdr:nvGraphicFramePr>
        <xdr:cNvPr id="10" name="Gráfico 9">
          <a:extLst>
            <a:ext uri="{FF2B5EF4-FFF2-40B4-BE49-F238E27FC236}">
              <a16:creationId xmlns:a16="http://schemas.microsoft.com/office/drawing/2014/main" id="{ABD6AA8F-A4C0-4ED2-8C4D-014536AAC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61912</xdr:colOff>
      <xdr:row>30</xdr:row>
      <xdr:rowOff>28574</xdr:rowOff>
    </xdr:from>
    <xdr:to>
      <xdr:col>10</xdr:col>
      <xdr:colOff>657225</xdr:colOff>
      <xdr:row>31</xdr:row>
      <xdr:rowOff>781049</xdr:rowOff>
    </xdr:to>
    <xdr:graphicFrame macro="">
      <xdr:nvGraphicFramePr>
        <xdr:cNvPr id="11" name="Gráfico 10">
          <a:extLst>
            <a:ext uri="{FF2B5EF4-FFF2-40B4-BE49-F238E27FC236}">
              <a16:creationId xmlns:a16="http://schemas.microsoft.com/office/drawing/2014/main" id="{AF02807F-4161-489F-ACDE-048FFA854D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152400</xdr:colOff>
      <xdr:row>5</xdr:row>
      <xdr:rowOff>85725</xdr:rowOff>
    </xdr:from>
    <xdr:to>
      <xdr:col>10</xdr:col>
      <xdr:colOff>704850</xdr:colOff>
      <xdr:row>7</xdr:row>
      <xdr:rowOff>1628775</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257175</xdr:colOff>
      <xdr:row>8</xdr:row>
      <xdr:rowOff>38100</xdr:rowOff>
    </xdr:from>
    <xdr:to>
      <xdr:col>10</xdr:col>
      <xdr:colOff>333375</xdr:colOff>
      <xdr:row>10</xdr:row>
      <xdr:rowOff>1247775</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200025</xdr:colOff>
      <xdr:row>11</xdr:row>
      <xdr:rowOff>47625</xdr:rowOff>
    </xdr:from>
    <xdr:to>
      <xdr:col>10</xdr:col>
      <xdr:colOff>771525</xdr:colOff>
      <xdr:row>16</xdr:row>
      <xdr:rowOff>590550</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100012</xdr:colOff>
      <xdr:row>17</xdr:row>
      <xdr:rowOff>76200</xdr:rowOff>
    </xdr:from>
    <xdr:to>
      <xdr:col>10</xdr:col>
      <xdr:colOff>714375</xdr:colOff>
      <xdr:row>18</xdr:row>
      <xdr:rowOff>800100</xdr:rowOff>
    </xdr:to>
    <xdr:graphicFrame macro="">
      <xdr:nvGraphicFramePr>
        <xdr:cNvPr id="5" name="Gráfico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357188</xdr:colOff>
      <xdr:row>19</xdr:row>
      <xdr:rowOff>76200</xdr:rowOff>
    </xdr:from>
    <xdr:to>
      <xdr:col>10</xdr:col>
      <xdr:colOff>581025</xdr:colOff>
      <xdr:row>20</xdr:row>
      <xdr:rowOff>933450</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257175</xdr:colOff>
      <xdr:row>21</xdr:row>
      <xdr:rowOff>409575</xdr:rowOff>
    </xdr:from>
    <xdr:to>
      <xdr:col>10</xdr:col>
      <xdr:colOff>695325</xdr:colOff>
      <xdr:row>23</xdr:row>
      <xdr:rowOff>857250</xdr:rowOff>
    </xdr:to>
    <xdr:graphicFrame macro="">
      <xdr:nvGraphicFramePr>
        <xdr:cNvPr id="7" name="Gráfico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590550</xdr:colOff>
      <xdr:row>24</xdr:row>
      <xdr:rowOff>266701</xdr:rowOff>
    </xdr:from>
    <xdr:to>
      <xdr:col>10</xdr:col>
      <xdr:colOff>690562</xdr:colOff>
      <xdr:row>25</xdr:row>
      <xdr:rowOff>733426</xdr:rowOff>
    </xdr:to>
    <xdr:graphicFrame macro="">
      <xdr:nvGraphicFramePr>
        <xdr:cNvPr id="8" name="Gráfico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361949</xdr:colOff>
      <xdr:row>26</xdr:row>
      <xdr:rowOff>133350</xdr:rowOff>
    </xdr:from>
    <xdr:to>
      <xdr:col>10</xdr:col>
      <xdr:colOff>661986</xdr:colOff>
      <xdr:row>27</xdr:row>
      <xdr:rowOff>600076</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314324</xdr:colOff>
      <xdr:row>28</xdr:row>
      <xdr:rowOff>219076</xdr:rowOff>
    </xdr:from>
    <xdr:to>
      <xdr:col>10</xdr:col>
      <xdr:colOff>666749</xdr:colOff>
      <xdr:row>29</xdr:row>
      <xdr:rowOff>819151</xdr:rowOff>
    </xdr:to>
    <xdr:graphicFrame macro="">
      <xdr:nvGraphicFramePr>
        <xdr:cNvPr id="10" name="Gráfico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476249</xdr:colOff>
      <xdr:row>30</xdr:row>
      <xdr:rowOff>38100</xdr:rowOff>
    </xdr:from>
    <xdr:to>
      <xdr:col>10</xdr:col>
      <xdr:colOff>109536</xdr:colOff>
      <xdr:row>32</xdr:row>
      <xdr:rowOff>295275</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309561</xdr:colOff>
      <xdr:row>5</xdr:row>
      <xdr:rowOff>71437</xdr:rowOff>
    </xdr:from>
    <xdr:to>
      <xdr:col>12</xdr:col>
      <xdr:colOff>333374</xdr:colOff>
      <xdr:row>8</xdr:row>
      <xdr:rowOff>202405</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285750</xdr:colOff>
      <xdr:row>9</xdr:row>
      <xdr:rowOff>119062</xdr:rowOff>
    </xdr:from>
    <xdr:to>
      <xdr:col>12</xdr:col>
      <xdr:colOff>345281</xdr:colOff>
      <xdr:row>12</xdr:row>
      <xdr:rowOff>261937</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273843</xdr:colOff>
      <xdr:row>13</xdr:row>
      <xdr:rowOff>273843</xdr:rowOff>
    </xdr:from>
    <xdr:to>
      <xdr:col>12</xdr:col>
      <xdr:colOff>345281</xdr:colOff>
      <xdr:row>19</xdr:row>
      <xdr:rowOff>105833</xdr:rowOff>
    </xdr:to>
    <xdr:graphicFrame macro="">
      <xdr:nvGraphicFramePr>
        <xdr:cNvPr id="4" name="Gráfico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297655</xdr:colOff>
      <xdr:row>20</xdr:row>
      <xdr:rowOff>107156</xdr:rowOff>
    </xdr:from>
    <xdr:to>
      <xdr:col>12</xdr:col>
      <xdr:colOff>345280</xdr:colOff>
      <xdr:row>22</xdr:row>
      <xdr:rowOff>370417</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333374</xdr:colOff>
      <xdr:row>23</xdr:row>
      <xdr:rowOff>107156</xdr:rowOff>
    </xdr:from>
    <xdr:to>
      <xdr:col>12</xdr:col>
      <xdr:colOff>381000</xdr:colOff>
      <xdr:row>25</xdr:row>
      <xdr:rowOff>391582</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321467</xdr:colOff>
      <xdr:row>26</xdr:row>
      <xdr:rowOff>95250</xdr:rowOff>
    </xdr:from>
    <xdr:to>
      <xdr:col>12</xdr:col>
      <xdr:colOff>404812</xdr:colOff>
      <xdr:row>29</xdr:row>
      <xdr:rowOff>190500</xdr:rowOff>
    </xdr:to>
    <xdr:graphicFrame macro="">
      <xdr:nvGraphicFramePr>
        <xdr:cNvPr id="7" name="Gráfico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309562</xdr:colOff>
      <xdr:row>30</xdr:row>
      <xdr:rowOff>119062</xdr:rowOff>
    </xdr:from>
    <xdr:to>
      <xdr:col>12</xdr:col>
      <xdr:colOff>416718</xdr:colOff>
      <xdr:row>32</xdr:row>
      <xdr:rowOff>433916</xdr:rowOff>
    </xdr:to>
    <xdr:graphicFrame macro="">
      <xdr:nvGraphicFramePr>
        <xdr:cNvPr id="8" name="Gráfico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309562</xdr:colOff>
      <xdr:row>33</xdr:row>
      <xdr:rowOff>83342</xdr:rowOff>
    </xdr:from>
    <xdr:to>
      <xdr:col>12</xdr:col>
      <xdr:colOff>452438</xdr:colOff>
      <xdr:row>35</xdr:row>
      <xdr:rowOff>433916</xdr:rowOff>
    </xdr:to>
    <xdr:graphicFrame macro="">
      <xdr:nvGraphicFramePr>
        <xdr:cNvPr id="9" name="Gráfico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333374</xdr:colOff>
      <xdr:row>36</xdr:row>
      <xdr:rowOff>59530</xdr:rowOff>
    </xdr:from>
    <xdr:to>
      <xdr:col>12</xdr:col>
      <xdr:colOff>452437</xdr:colOff>
      <xdr:row>38</xdr:row>
      <xdr:rowOff>465665</xdr:rowOff>
    </xdr:to>
    <xdr:graphicFrame macro="">
      <xdr:nvGraphicFramePr>
        <xdr:cNvPr id="10" name="Gráfico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333374</xdr:colOff>
      <xdr:row>39</xdr:row>
      <xdr:rowOff>154781</xdr:rowOff>
    </xdr:from>
    <xdr:to>
      <xdr:col>12</xdr:col>
      <xdr:colOff>464343</xdr:colOff>
      <xdr:row>42</xdr:row>
      <xdr:rowOff>338667</xdr:rowOff>
    </xdr:to>
    <xdr:graphicFrame macro="">
      <xdr:nvGraphicFramePr>
        <xdr:cNvPr id="11" name="Gráfico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5</xdr:col>
      <xdr:colOff>28797</xdr:colOff>
      <xdr:row>5</xdr:row>
      <xdr:rowOff>112528</xdr:rowOff>
    </xdr:from>
    <xdr:to>
      <xdr:col>9</xdr:col>
      <xdr:colOff>1993605</xdr:colOff>
      <xdr:row>8</xdr:row>
      <xdr:rowOff>1294071</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117401</xdr:colOff>
      <xdr:row>10</xdr:row>
      <xdr:rowOff>101453</xdr:rowOff>
    </xdr:from>
    <xdr:to>
      <xdr:col>9</xdr:col>
      <xdr:colOff>1632541</xdr:colOff>
      <xdr:row>13</xdr:row>
      <xdr:rowOff>2279798</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211543</xdr:colOff>
      <xdr:row>22</xdr:row>
      <xdr:rowOff>1773</xdr:rowOff>
    </xdr:from>
    <xdr:to>
      <xdr:col>9</xdr:col>
      <xdr:colOff>1726683</xdr:colOff>
      <xdr:row>24</xdr:row>
      <xdr:rowOff>2735670</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17721</xdr:colOff>
      <xdr:row>26</xdr:row>
      <xdr:rowOff>57150</xdr:rowOff>
    </xdr:from>
    <xdr:to>
      <xdr:col>9</xdr:col>
      <xdr:colOff>1532861</xdr:colOff>
      <xdr:row>28</xdr:row>
      <xdr:rowOff>2157967</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84175</xdr:colOff>
      <xdr:row>30</xdr:row>
      <xdr:rowOff>112528</xdr:rowOff>
    </xdr:from>
    <xdr:to>
      <xdr:col>9</xdr:col>
      <xdr:colOff>1599315</xdr:colOff>
      <xdr:row>33</xdr:row>
      <xdr:rowOff>2259418</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73099</xdr:colOff>
      <xdr:row>35</xdr:row>
      <xdr:rowOff>34998</xdr:rowOff>
    </xdr:from>
    <xdr:to>
      <xdr:col>9</xdr:col>
      <xdr:colOff>1588239</xdr:colOff>
      <xdr:row>38</xdr:row>
      <xdr:rowOff>0</xdr:rowOff>
    </xdr:to>
    <xdr:graphicFrame macro="">
      <xdr:nvGraphicFramePr>
        <xdr:cNvPr id="7" name="Gráfico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62023</xdr:colOff>
      <xdr:row>39</xdr:row>
      <xdr:rowOff>12848</xdr:rowOff>
    </xdr:from>
    <xdr:to>
      <xdr:col>9</xdr:col>
      <xdr:colOff>1577163</xdr:colOff>
      <xdr:row>41</xdr:row>
      <xdr:rowOff>1406599</xdr:rowOff>
    </xdr:to>
    <xdr:graphicFrame macro="">
      <xdr:nvGraphicFramePr>
        <xdr:cNvPr id="8" name="Gráfico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73099</xdr:colOff>
      <xdr:row>43</xdr:row>
      <xdr:rowOff>34999</xdr:rowOff>
    </xdr:from>
    <xdr:to>
      <xdr:col>9</xdr:col>
      <xdr:colOff>1588239</xdr:colOff>
      <xdr:row>45</xdr:row>
      <xdr:rowOff>2558460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17721</xdr:colOff>
      <xdr:row>47</xdr:row>
      <xdr:rowOff>12849</xdr:rowOff>
    </xdr:from>
    <xdr:to>
      <xdr:col>9</xdr:col>
      <xdr:colOff>1532861</xdr:colOff>
      <xdr:row>50</xdr:row>
      <xdr:rowOff>44302</xdr:rowOff>
    </xdr:to>
    <xdr:graphicFrame macro="">
      <xdr:nvGraphicFramePr>
        <xdr:cNvPr id="10" name="Gráfico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110756</xdr:colOff>
      <xdr:row>15</xdr:row>
      <xdr:rowOff>99680</xdr:rowOff>
    </xdr:from>
    <xdr:to>
      <xdr:col>9</xdr:col>
      <xdr:colOff>1625896</xdr:colOff>
      <xdr:row>20</xdr:row>
      <xdr:rowOff>1901456</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3009899</xdr:colOff>
      <xdr:row>6</xdr:row>
      <xdr:rowOff>190499</xdr:rowOff>
    </xdr:from>
    <xdr:to>
      <xdr:col>17</xdr:col>
      <xdr:colOff>109536</xdr:colOff>
      <xdr:row>17</xdr:row>
      <xdr:rowOff>219074</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23811</xdr:colOff>
      <xdr:row>0</xdr:row>
      <xdr:rowOff>0</xdr:rowOff>
    </xdr:from>
    <xdr:to>
      <xdr:col>17</xdr:col>
      <xdr:colOff>104775</xdr:colOff>
      <xdr:row>6</xdr:row>
      <xdr:rowOff>190500</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2990851</xdr:colOff>
      <xdr:row>17</xdr:row>
      <xdr:rowOff>171450</xdr:rowOff>
    </xdr:from>
    <xdr:to>
      <xdr:col>18</xdr:col>
      <xdr:colOff>676275</xdr:colOff>
      <xdr:row>25</xdr:row>
      <xdr:rowOff>200025</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2990850</xdr:colOff>
      <xdr:row>25</xdr:row>
      <xdr:rowOff>190500</xdr:rowOff>
    </xdr:from>
    <xdr:to>
      <xdr:col>17</xdr:col>
      <xdr:colOff>733425</xdr:colOff>
      <xdr:row>31</xdr:row>
      <xdr:rowOff>57150</xdr:rowOff>
    </xdr:to>
    <xdr:graphicFrame macro="">
      <xdr:nvGraphicFramePr>
        <xdr:cNvPr id="5" name="Gráfico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276226</xdr:colOff>
      <xdr:row>31</xdr:row>
      <xdr:rowOff>38101</xdr:rowOff>
    </xdr:from>
    <xdr:to>
      <xdr:col>16</xdr:col>
      <xdr:colOff>704850</xdr:colOff>
      <xdr:row>33</xdr:row>
      <xdr:rowOff>1352550</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257174</xdr:colOff>
      <xdr:row>33</xdr:row>
      <xdr:rowOff>1381124</xdr:rowOff>
    </xdr:from>
    <xdr:to>
      <xdr:col>17</xdr:col>
      <xdr:colOff>133349</xdr:colOff>
      <xdr:row>36</xdr:row>
      <xdr:rowOff>38100</xdr:rowOff>
    </xdr:to>
    <xdr:graphicFrame macro="">
      <xdr:nvGraphicFramePr>
        <xdr:cNvPr id="7" name="Gráfico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35</xdr:row>
      <xdr:rowOff>61912</xdr:rowOff>
    </xdr:from>
    <xdr:to>
      <xdr:col>2</xdr:col>
      <xdr:colOff>119064</xdr:colOff>
      <xdr:row>47</xdr:row>
      <xdr:rowOff>104775</xdr:rowOff>
    </xdr:to>
    <xdr:graphicFrame macro="">
      <xdr:nvGraphicFramePr>
        <xdr:cNvPr id="8" name="Gráfico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209550</xdr:colOff>
      <xdr:row>35</xdr:row>
      <xdr:rowOff>38100</xdr:rowOff>
    </xdr:from>
    <xdr:to>
      <xdr:col>9</xdr:col>
      <xdr:colOff>414339</xdr:colOff>
      <xdr:row>47</xdr:row>
      <xdr:rowOff>80963</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466725</xdr:colOff>
      <xdr:row>35</xdr:row>
      <xdr:rowOff>38100</xdr:rowOff>
    </xdr:from>
    <xdr:to>
      <xdr:col>12</xdr:col>
      <xdr:colOff>519114</xdr:colOff>
      <xdr:row>47</xdr:row>
      <xdr:rowOff>80963</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495300</xdr:colOff>
      <xdr:row>36</xdr:row>
      <xdr:rowOff>76200</xdr:rowOff>
    </xdr:from>
    <xdr:to>
      <xdr:col>18</xdr:col>
      <xdr:colOff>352425</xdr:colOff>
      <xdr:row>49</xdr:row>
      <xdr:rowOff>0</xdr:rowOff>
    </xdr:to>
    <xdr:graphicFrame macro="">
      <xdr:nvGraphicFramePr>
        <xdr:cNvPr id="11" name="Gráfico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5</xdr:row>
      <xdr:rowOff>0</xdr:rowOff>
    </xdr:from>
    <xdr:to>
      <xdr:col>10</xdr:col>
      <xdr:colOff>647700</xdr:colOff>
      <xdr:row>7</xdr:row>
      <xdr:rowOff>542925</xdr:rowOff>
    </xdr:to>
    <xdr:graphicFrame macro="">
      <xdr:nvGraphicFramePr>
        <xdr:cNvPr id="2" name="Gráfico 1">
          <a:extLst>
            <a:ext uri="{FF2B5EF4-FFF2-40B4-BE49-F238E27FC236}">
              <a16:creationId xmlns:a16="http://schemas.microsoft.com/office/drawing/2014/main" id="{22148DEE-7D64-40CA-BA77-CE7CBC7DE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8</xdr:row>
      <xdr:rowOff>114299</xdr:rowOff>
    </xdr:from>
    <xdr:to>
      <xdr:col>10</xdr:col>
      <xdr:colOff>638175</xdr:colOff>
      <xdr:row>10</xdr:row>
      <xdr:rowOff>638175</xdr:rowOff>
    </xdr:to>
    <xdr:graphicFrame macro="">
      <xdr:nvGraphicFramePr>
        <xdr:cNvPr id="3" name="Gráfico 2">
          <a:extLst>
            <a:ext uri="{FF2B5EF4-FFF2-40B4-BE49-F238E27FC236}">
              <a16:creationId xmlns:a16="http://schemas.microsoft.com/office/drawing/2014/main" id="{EBFCB673-5A90-497D-99DC-F9E116E0BE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209550</xdr:colOff>
      <xdr:row>11</xdr:row>
      <xdr:rowOff>1</xdr:rowOff>
    </xdr:from>
    <xdr:to>
      <xdr:col>11</xdr:col>
      <xdr:colOff>53975</xdr:colOff>
      <xdr:row>16</xdr:row>
      <xdr:rowOff>361950</xdr:rowOff>
    </xdr:to>
    <xdr:graphicFrame macro="">
      <xdr:nvGraphicFramePr>
        <xdr:cNvPr id="4" name="Gráfico 3">
          <a:extLst>
            <a:ext uri="{FF2B5EF4-FFF2-40B4-BE49-F238E27FC236}">
              <a16:creationId xmlns:a16="http://schemas.microsoft.com/office/drawing/2014/main" id="{6C44DCFA-8DF0-4EF4-827E-B979D6389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17</xdr:row>
      <xdr:rowOff>0</xdr:rowOff>
    </xdr:from>
    <xdr:to>
      <xdr:col>11</xdr:col>
      <xdr:colOff>45509</xdr:colOff>
      <xdr:row>18</xdr:row>
      <xdr:rowOff>609600</xdr:rowOff>
    </xdr:to>
    <xdr:graphicFrame macro="">
      <xdr:nvGraphicFramePr>
        <xdr:cNvPr id="5" name="Gráfico 4">
          <a:extLst>
            <a:ext uri="{FF2B5EF4-FFF2-40B4-BE49-F238E27FC236}">
              <a16:creationId xmlns:a16="http://schemas.microsoft.com/office/drawing/2014/main" id="{75C9A1F0-F1A8-47EF-BE74-ABCF0154AA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19</xdr:row>
      <xdr:rowOff>1</xdr:rowOff>
    </xdr:from>
    <xdr:to>
      <xdr:col>11</xdr:col>
      <xdr:colOff>45507</xdr:colOff>
      <xdr:row>20</xdr:row>
      <xdr:rowOff>657226</xdr:rowOff>
    </xdr:to>
    <xdr:graphicFrame macro="">
      <xdr:nvGraphicFramePr>
        <xdr:cNvPr id="6" name="Gráfico 5">
          <a:extLst>
            <a:ext uri="{FF2B5EF4-FFF2-40B4-BE49-F238E27FC236}">
              <a16:creationId xmlns:a16="http://schemas.microsoft.com/office/drawing/2014/main" id="{CC4C620F-337F-4FDF-BC83-1A75C21F1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771525</xdr:colOff>
      <xdr:row>25</xdr:row>
      <xdr:rowOff>1038228</xdr:rowOff>
    </xdr:from>
    <xdr:to>
      <xdr:col>10</xdr:col>
      <xdr:colOff>752476</xdr:colOff>
      <xdr:row>27</xdr:row>
      <xdr:rowOff>1000126</xdr:rowOff>
    </xdr:to>
    <xdr:graphicFrame macro="">
      <xdr:nvGraphicFramePr>
        <xdr:cNvPr id="7" name="Gráfico 6">
          <a:extLst>
            <a:ext uri="{FF2B5EF4-FFF2-40B4-BE49-F238E27FC236}">
              <a16:creationId xmlns:a16="http://schemas.microsoft.com/office/drawing/2014/main" id="{CA221B3E-BA7B-4462-979F-A53B9E5230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752475</xdr:colOff>
      <xdr:row>23</xdr:row>
      <xdr:rowOff>447675</xdr:rowOff>
    </xdr:from>
    <xdr:to>
      <xdr:col>11</xdr:col>
      <xdr:colOff>0</xdr:colOff>
      <xdr:row>25</xdr:row>
      <xdr:rowOff>1038225</xdr:rowOff>
    </xdr:to>
    <xdr:graphicFrame macro="">
      <xdr:nvGraphicFramePr>
        <xdr:cNvPr id="8" name="Gráfico 7">
          <a:extLst>
            <a:ext uri="{FF2B5EF4-FFF2-40B4-BE49-F238E27FC236}">
              <a16:creationId xmlns:a16="http://schemas.microsoft.com/office/drawing/2014/main" id="{51E747C5-D456-4AE3-87BE-AE90311B4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190500</xdr:colOff>
      <xdr:row>27</xdr:row>
      <xdr:rowOff>800101</xdr:rowOff>
    </xdr:from>
    <xdr:to>
      <xdr:col>10</xdr:col>
      <xdr:colOff>621506</xdr:colOff>
      <xdr:row>29</xdr:row>
      <xdr:rowOff>885826</xdr:rowOff>
    </xdr:to>
    <xdr:graphicFrame macro="">
      <xdr:nvGraphicFramePr>
        <xdr:cNvPr id="9" name="Gráfico 8">
          <a:extLst>
            <a:ext uri="{FF2B5EF4-FFF2-40B4-BE49-F238E27FC236}">
              <a16:creationId xmlns:a16="http://schemas.microsoft.com/office/drawing/2014/main" id="{C9362C4D-58F0-49F4-AD8E-613529791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30</xdr:row>
      <xdr:rowOff>0</xdr:rowOff>
    </xdr:from>
    <xdr:to>
      <xdr:col>11</xdr:col>
      <xdr:colOff>57150</xdr:colOff>
      <xdr:row>32</xdr:row>
      <xdr:rowOff>400050</xdr:rowOff>
    </xdr:to>
    <xdr:graphicFrame macro="">
      <xdr:nvGraphicFramePr>
        <xdr:cNvPr id="10" name="Gráfico 9">
          <a:extLst>
            <a:ext uri="{FF2B5EF4-FFF2-40B4-BE49-F238E27FC236}">
              <a16:creationId xmlns:a16="http://schemas.microsoft.com/office/drawing/2014/main" id="{68E60943-84B4-421D-8344-01C0A71B4C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409575</xdr:colOff>
      <xdr:row>5</xdr:row>
      <xdr:rowOff>0</xdr:rowOff>
    </xdr:from>
    <xdr:to>
      <xdr:col>10</xdr:col>
      <xdr:colOff>600075</xdr:colOff>
      <xdr:row>7</xdr:row>
      <xdr:rowOff>495300</xdr:rowOff>
    </xdr:to>
    <xdr:graphicFrame macro="">
      <xdr:nvGraphicFramePr>
        <xdr:cNvPr id="11" name="Gráfico 10">
          <a:extLst>
            <a:ext uri="{FF2B5EF4-FFF2-40B4-BE49-F238E27FC236}">
              <a16:creationId xmlns:a16="http://schemas.microsoft.com/office/drawing/2014/main" id="{A813FB7C-B099-498C-B0A7-46C67215B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600074</xdr:colOff>
      <xdr:row>8</xdr:row>
      <xdr:rowOff>66674</xdr:rowOff>
    </xdr:from>
    <xdr:to>
      <xdr:col>10</xdr:col>
      <xdr:colOff>504825</xdr:colOff>
      <xdr:row>10</xdr:row>
      <xdr:rowOff>504824</xdr:rowOff>
    </xdr:to>
    <xdr:graphicFrame macro="">
      <xdr:nvGraphicFramePr>
        <xdr:cNvPr id="12" name="Gráfico 11">
          <a:extLst>
            <a:ext uri="{FF2B5EF4-FFF2-40B4-BE49-F238E27FC236}">
              <a16:creationId xmlns:a16="http://schemas.microsoft.com/office/drawing/2014/main" id="{5F829FAA-D623-4540-BA83-73EC2ED2BF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228599</xdr:colOff>
      <xdr:row>11</xdr:row>
      <xdr:rowOff>19049</xdr:rowOff>
    </xdr:from>
    <xdr:to>
      <xdr:col>10</xdr:col>
      <xdr:colOff>561974</xdr:colOff>
      <xdr:row>16</xdr:row>
      <xdr:rowOff>257174</xdr:rowOff>
    </xdr:to>
    <xdr:graphicFrame macro="">
      <xdr:nvGraphicFramePr>
        <xdr:cNvPr id="13" name="Gráfico 12">
          <a:extLst>
            <a:ext uri="{FF2B5EF4-FFF2-40B4-BE49-F238E27FC236}">
              <a16:creationId xmlns:a16="http://schemas.microsoft.com/office/drawing/2014/main" id="{CADA9B81-3567-4C28-B914-426087B88A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266700</xdr:colOff>
      <xdr:row>17</xdr:row>
      <xdr:rowOff>38100</xdr:rowOff>
    </xdr:from>
    <xdr:to>
      <xdr:col>10</xdr:col>
      <xdr:colOff>647699</xdr:colOff>
      <xdr:row>18</xdr:row>
      <xdr:rowOff>514350</xdr:rowOff>
    </xdr:to>
    <xdr:graphicFrame macro="">
      <xdr:nvGraphicFramePr>
        <xdr:cNvPr id="14" name="Gráfico 13">
          <a:extLst>
            <a:ext uri="{FF2B5EF4-FFF2-40B4-BE49-F238E27FC236}">
              <a16:creationId xmlns:a16="http://schemas.microsoft.com/office/drawing/2014/main" id="{B843D17E-F8B3-44B8-8C39-C1BB758457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85724</xdr:colOff>
      <xdr:row>19</xdr:row>
      <xdr:rowOff>47624</xdr:rowOff>
    </xdr:from>
    <xdr:to>
      <xdr:col>10</xdr:col>
      <xdr:colOff>628650</xdr:colOff>
      <xdr:row>20</xdr:row>
      <xdr:rowOff>657224</xdr:rowOff>
    </xdr:to>
    <xdr:graphicFrame macro="">
      <xdr:nvGraphicFramePr>
        <xdr:cNvPr id="15" name="Gráfico 14">
          <a:extLst>
            <a:ext uri="{FF2B5EF4-FFF2-40B4-BE49-F238E27FC236}">
              <a16:creationId xmlns:a16="http://schemas.microsoft.com/office/drawing/2014/main" id="{171B91F5-BC1B-4F2D-92E5-036F47FC91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352425</xdr:colOff>
      <xdr:row>21</xdr:row>
      <xdr:rowOff>133350</xdr:rowOff>
    </xdr:from>
    <xdr:to>
      <xdr:col>10</xdr:col>
      <xdr:colOff>409575</xdr:colOff>
      <xdr:row>23</xdr:row>
      <xdr:rowOff>428625</xdr:rowOff>
    </xdr:to>
    <xdr:graphicFrame macro="">
      <xdr:nvGraphicFramePr>
        <xdr:cNvPr id="16" name="Gráfico 15">
          <a:extLst>
            <a:ext uri="{FF2B5EF4-FFF2-40B4-BE49-F238E27FC236}">
              <a16:creationId xmlns:a16="http://schemas.microsoft.com/office/drawing/2014/main" id="{39189697-1E2D-4780-B156-CF1FBFECA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428625</xdr:colOff>
      <xdr:row>24</xdr:row>
      <xdr:rowOff>161925</xdr:rowOff>
    </xdr:from>
    <xdr:to>
      <xdr:col>10</xdr:col>
      <xdr:colOff>476250</xdr:colOff>
      <xdr:row>25</xdr:row>
      <xdr:rowOff>895350</xdr:rowOff>
    </xdr:to>
    <xdr:graphicFrame macro="">
      <xdr:nvGraphicFramePr>
        <xdr:cNvPr id="17" name="Gráfico 16">
          <a:extLst>
            <a:ext uri="{FF2B5EF4-FFF2-40B4-BE49-F238E27FC236}">
              <a16:creationId xmlns:a16="http://schemas.microsoft.com/office/drawing/2014/main" id="{D5317A8B-6C47-4E72-AD03-5BF402568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257175</xdr:colOff>
      <xdr:row>26</xdr:row>
      <xdr:rowOff>190500</xdr:rowOff>
    </xdr:from>
    <xdr:to>
      <xdr:col>10</xdr:col>
      <xdr:colOff>609600</xdr:colOff>
      <xdr:row>27</xdr:row>
      <xdr:rowOff>762000</xdr:rowOff>
    </xdr:to>
    <xdr:graphicFrame macro="">
      <xdr:nvGraphicFramePr>
        <xdr:cNvPr id="18" name="Gráfico 17">
          <a:extLst>
            <a:ext uri="{FF2B5EF4-FFF2-40B4-BE49-F238E27FC236}">
              <a16:creationId xmlns:a16="http://schemas.microsoft.com/office/drawing/2014/main" id="{D4362649-2879-477B-B442-39D90BFBD8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247651</xdr:colOff>
      <xdr:row>27</xdr:row>
      <xdr:rowOff>866774</xdr:rowOff>
    </xdr:from>
    <xdr:to>
      <xdr:col>10</xdr:col>
      <xdr:colOff>600075</xdr:colOff>
      <xdr:row>29</xdr:row>
      <xdr:rowOff>752474</xdr:rowOff>
    </xdr:to>
    <xdr:graphicFrame macro="">
      <xdr:nvGraphicFramePr>
        <xdr:cNvPr id="19" name="Gráfico 18">
          <a:extLst>
            <a:ext uri="{FF2B5EF4-FFF2-40B4-BE49-F238E27FC236}">
              <a16:creationId xmlns:a16="http://schemas.microsoft.com/office/drawing/2014/main" id="{FC340ED0-6E25-4A0B-927E-761DA97B23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200025</xdr:colOff>
      <xdr:row>30</xdr:row>
      <xdr:rowOff>57150</xdr:rowOff>
    </xdr:from>
    <xdr:to>
      <xdr:col>10</xdr:col>
      <xdr:colOff>600075</xdr:colOff>
      <xdr:row>32</xdr:row>
      <xdr:rowOff>314325</xdr:rowOff>
    </xdr:to>
    <xdr:graphicFrame macro="">
      <xdr:nvGraphicFramePr>
        <xdr:cNvPr id="20" name="Gráfico 19">
          <a:extLst>
            <a:ext uri="{FF2B5EF4-FFF2-40B4-BE49-F238E27FC236}">
              <a16:creationId xmlns:a16="http://schemas.microsoft.com/office/drawing/2014/main" id="{F59E727A-FAC9-48D7-ABEB-5FDD3B4798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277090</xdr:colOff>
      <xdr:row>5</xdr:row>
      <xdr:rowOff>60613</xdr:rowOff>
    </xdr:from>
    <xdr:to>
      <xdr:col>10</xdr:col>
      <xdr:colOff>528204</xdr:colOff>
      <xdr:row>7</xdr:row>
      <xdr:rowOff>715320</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458815" y="1584613"/>
          <a:ext cx="3299114" cy="1988207"/>
        </a:xfrm>
        <a:prstGeom prst="rect">
          <a:avLst/>
        </a:prstGeom>
      </xdr:spPr>
    </xdr:pic>
    <xdr:clientData/>
  </xdr:twoCellAnchor>
  <xdr:twoCellAnchor editAs="oneCell">
    <xdr:from>
      <xdr:col>6</xdr:col>
      <xdr:colOff>268431</xdr:colOff>
      <xdr:row>8</xdr:row>
      <xdr:rowOff>61101</xdr:rowOff>
    </xdr:from>
    <xdr:to>
      <xdr:col>10</xdr:col>
      <xdr:colOff>519545</xdr:colOff>
      <xdr:row>10</xdr:row>
      <xdr:rowOff>594580</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6450156" y="3709176"/>
          <a:ext cx="3299114" cy="1981279"/>
        </a:xfrm>
        <a:prstGeom prst="rect">
          <a:avLst/>
        </a:prstGeom>
      </xdr:spPr>
    </xdr:pic>
    <xdr:clientData/>
  </xdr:twoCellAnchor>
  <xdr:twoCellAnchor editAs="oneCell">
    <xdr:from>
      <xdr:col>6</xdr:col>
      <xdr:colOff>164522</xdr:colOff>
      <xdr:row>11</xdr:row>
      <xdr:rowOff>95249</xdr:rowOff>
    </xdr:from>
    <xdr:to>
      <xdr:col>10</xdr:col>
      <xdr:colOff>606136</xdr:colOff>
      <xdr:row>16</xdr:row>
      <xdr:rowOff>284602</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6346247" y="5857874"/>
          <a:ext cx="3489614" cy="2094353"/>
        </a:xfrm>
        <a:prstGeom prst="rect">
          <a:avLst/>
        </a:prstGeom>
      </xdr:spPr>
    </xdr:pic>
    <xdr:clientData/>
  </xdr:twoCellAnchor>
  <xdr:twoCellAnchor editAs="oneCell">
    <xdr:from>
      <xdr:col>6</xdr:col>
      <xdr:colOff>112568</xdr:colOff>
      <xdr:row>17</xdr:row>
      <xdr:rowOff>50062</xdr:rowOff>
    </xdr:from>
    <xdr:to>
      <xdr:col>10</xdr:col>
      <xdr:colOff>674171</xdr:colOff>
      <xdr:row>18</xdr:row>
      <xdr:rowOff>909204</xdr:rowOff>
    </xdr:to>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6294293" y="8089162"/>
          <a:ext cx="3609603" cy="2173592"/>
        </a:xfrm>
        <a:prstGeom prst="rect">
          <a:avLst/>
        </a:prstGeom>
      </xdr:spPr>
    </xdr:pic>
    <xdr:clientData/>
  </xdr:twoCellAnchor>
  <xdr:twoCellAnchor editAs="oneCell">
    <xdr:from>
      <xdr:col>6</xdr:col>
      <xdr:colOff>121607</xdr:colOff>
      <xdr:row>19</xdr:row>
      <xdr:rowOff>158471</xdr:rowOff>
    </xdr:from>
    <xdr:to>
      <xdr:col>10</xdr:col>
      <xdr:colOff>690112</xdr:colOff>
      <xdr:row>20</xdr:row>
      <xdr:rowOff>1091045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6303332" y="10550246"/>
          <a:ext cx="3616505" cy="2180349"/>
        </a:xfrm>
        <a:prstGeom prst="rect">
          <a:avLst/>
        </a:prstGeom>
      </xdr:spPr>
    </xdr:pic>
    <xdr:clientData/>
  </xdr:twoCellAnchor>
  <xdr:twoCellAnchor editAs="oneCell">
    <xdr:from>
      <xdr:col>6</xdr:col>
      <xdr:colOff>72444</xdr:colOff>
      <xdr:row>21</xdr:row>
      <xdr:rowOff>155863</xdr:rowOff>
    </xdr:from>
    <xdr:to>
      <xdr:col>10</xdr:col>
      <xdr:colOff>692728</xdr:colOff>
      <xdr:row>23</xdr:row>
      <xdr:rowOff>602173</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6254169" y="13062238"/>
          <a:ext cx="3668284" cy="2256060"/>
        </a:xfrm>
        <a:prstGeom prst="rect">
          <a:avLst/>
        </a:prstGeom>
      </xdr:spPr>
    </xdr:pic>
    <xdr:clientData/>
  </xdr:twoCellAnchor>
  <xdr:twoCellAnchor editAs="oneCell">
    <xdr:from>
      <xdr:col>6</xdr:col>
      <xdr:colOff>121228</xdr:colOff>
      <xdr:row>24</xdr:row>
      <xdr:rowOff>89615</xdr:rowOff>
    </xdr:from>
    <xdr:to>
      <xdr:col>10</xdr:col>
      <xdr:colOff>649432</xdr:colOff>
      <xdr:row>25</xdr:row>
      <xdr:rowOff>1020248</xdr:rowOff>
    </xdr:to>
    <xdr:pic>
      <xdr:nvPicPr>
        <xdr:cNvPr id="8" name="Imagen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stretch>
          <a:fillRect/>
        </a:stretch>
      </xdr:blipFill>
      <xdr:spPr>
        <a:xfrm>
          <a:off x="6302953" y="15643940"/>
          <a:ext cx="3576204" cy="2206983"/>
        </a:xfrm>
        <a:prstGeom prst="rect">
          <a:avLst/>
        </a:prstGeom>
      </xdr:spPr>
    </xdr:pic>
    <xdr:clientData/>
  </xdr:twoCellAnchor>
  <xdr:twoCellAnchor editAs="oneCell">
    <xdr:from>
      <xdr:col>6</xdr:col>
      <xdr:colOff>94573</xdr:colOff>
      <xdr:row>30</xdr:row>
      <xdr:rowOff>60613</xdr:rowOff>
    </xdr:from>
    <xdr:to>
      <xdr:col>10</xdr:col>
      <xdr:colOff>665054</xdr:colOff>
      <xdr:row>32</xdr:row>
      <xdr:rowOff>95249</xdr:rowOff>
    </xdr:to>
    <xdr:pic>
      <xdr:nvPicPr>
        <xdr:cNvPr id="9" name="Imagen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8"/>
        <a:stretch>
          <a:fillRect/>
        </a:stretch>
      </xdr:blipFill>
      <xdr:spPr>
        <a:xfrm>
          <a:off x="6276298" y="23206363"/>
          <a:ext cx="3618481" cy="2187286"/>
        </a:xfrm>
        <a:prstGeom prst="rect">
          <a:avLst/>
        </a:prstGeom>
      </xdr:spPr>
    </xdr:pic>
    <xdr:clientData/>
  </xdr:twoCellAnchor>
  <xdr:twoCellAnchor editAs="oneCell">
    <xdr:from>
      <xdr:col>6</xdr:col>
      <xdr:colOff>173183</xdr:colOff>
      <xdr:row>26</xdr:row>
      <xdr:rowOff>35092</xdr:rowOff>
    </xdr:from>
    <xdr:to>
      <xdr:col>10</xdr:col>
      <xdr:colOff>606137</xdr:colOff>
      <xdr:row>27</xdr:row>
      <xdr:rowOff>1275008</xdr:rowOff>
    </xdr:to>
    <xdr:pic>
      <xdr:nvPicPr>
        <xdr:cNvPr id="10" name="Imagen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a:stretch>
          <a:fillRect/>
        </a:stretch>
      </xdr:blipFill>
      <xdr:spPr>
        <a:xfrm>
          <a:off x="6354908" y="17999242"/>
          <a:ext cx="3480954" cy="2468641"/>
        </a:xfrm>
        <a:prstGeom prst="rect">
          <a:avLst/>
        </a:prstGeom>
      </xdr:spPr>
    </xdr:pic>
    <xdr:clientData/>
  </xdr:twoCellAnchor>
  <xdr:twoCellAnchor editAs="oneCell">
    <xdr:from>
      <xdr:col>6</xdr:col>
      <xdr:colOff>181840</xdr:colOff>
      <xdr:row>28</xdr:row>
      <xdr:rowOff>51954</xdr:rowOff>
    </xdr:from>
    <xdr:to>
      <xdr:col>10</xdr:col>
      <xdr:colOff>614958</xdr:colOff>
      <xdr:row>29</xdr:row>
      <xdr:rowOff>1248162</xdr:rowOff>
    </xdr:to>
    <xdr:pic>
      <xdr:nvPicPr>
        <xdr:cNvPr id="11" name="Imagen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0"/>
        <a:stretch>
          <a:fillRect/>
        </a:stretch>
      </xdr:blipFill>
      <xdr:spPr>
        <a:xfrm>
          <a:off x="6363565" y="20587854"/>
          <a:ext cx="3481118" cy="247255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304800</xdr:colOff>
      <xdr:row>5</xdr:row>
      <xdr:rowOff>128587</xdr:rowOff>
    </xdr:from>
    <xdr:to>
      <xdr:col>10</xdr:col>
      <xdr:colOff>1114425</xdr:colOff>
      <xdr:row>7</xdr:row>
      <xdr:rowOff>714375</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290512</xdr:colOff>
      <xdr:row>8</xdr:row>
      <xdr:rowOff>104773</xdr:rowOff>
    </xdr:from>
    <xdr:to>
      <xdr:col>10</xdr:col>
      <xdr:colOff>1152525</xdr:colOff>
      <xdr:row>10</xdr:row>
      <xdr:rowOff>1114424</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257175</xdr:colOff>
      <xdr:row>11</xdr:row>
      <xdr:rowOff>76199</xdr:rowOff>
    </xdr:from>
    <xdr:to>
      <xdr:col>10</xdr:col>
      <xdr:colOff>1162050</xdr:colOff>
      <xdr:row>16</xdr:row>
      <xdr:rowOff>866775</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252411</xdr:colOff>
      <xdr:row>17</xdr:row>
      <xdr:rowOff>147636</xdr:rowOff>
    </xdr:from>
    <xdr:to>
      <xdr:col>10</xdr:col>
      <xdr:colOff>1171574</xdr:colOff>
      <xdr:row>18</xdr:row>
      <xdr:rowOff>1504950</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219076</xdr:colOff>
      <xdr:row>19</xdr:row>
      <xdr:rowOff>71437</xdr:rowOff>
    </xdr:from>
    <xdr:to>
      <xdr:col>10</xdr:col>
      <xdr:colOff>1171576</xdr:colOff>
      <xdr:row>20</xdr:row>
      <xdr:rowOff>1028699</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228600</xdr:colOff>
      <xdr:row>21</xdr:row>
      <xdr:rowOff>109537</xdr:rowOff>
    </xdr:from>
    <xdr:to>
      <xdr:col>10</xdr:col>
      <xdr:colOff>1228726</xdr:colOff>
      <xdr:row>23</xdr:row>
      <xdr:rowOff>1190625</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223837</xdr:colOff>
      <xdr:row>24</xdr:row>
      <xdr:rowOff>90487</xdr:rowOff>
    </xdr:from>
    <xdr:to>
      <xdr:col>10</xdr:col>
      <xdr:colOff>1209675</xdr:colOff>
      <xdr:row>25</xdr:row>
      <xdr:rowOff>1524000</xdr:rowOff>
    </xdr:to>
    <xdr:graphicFrame macro="">
      <xdr:nvGraphicFramePr>
        <xdr:cNvPr id="8" name="Gráfico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228600</xdr:colOff>
      <xdr:row>26</xdr:row>
      <xdr:rowOff>138112</xdr:rowOff>
    </xdr:from>
    <xdr:to>
      <xdr:col>10</xdr:col>
      <xdr:colOff>1200150</xdr:colOff>
      <xdr:row>27</xdr:row>
      <xdr:rowOff>1571625</xdr:rowOff>
    </xdr:to>
    <xdr:graphicFrame macro="">
      <xdr:nvGraphicFramePr>
        <xdr:cNvPr id="9" name="Gráfico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200025</xdr:colOff>
      <xdr:row>28</xdr:row>
      <xdr:rowOff>90487</xdr:rowOff>
    </xdr:from>
    <xdr:to>
      <xdr:col>10</xdr:col>
      <xdr:colOff>1190626</xdr:colOff>
      <xdr:row>29</xdr:row>
      <xdr:rowOff>1162050</xdr:rowOff>
    </xdr:to>
    <xdr:graphicFrame macro="">
      <xdr:nvGraphicFramePr>
        <xdr:cNvPr id="10" name="Gráfico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304799</xdr:colOff>
      <xdr:row>30</xdr:row>
      <xdr:rowOff>147637</xdr:rowOff>
    </xdr:from>
    <xdr:to>
      <xdr:col>10</xdr:col>
      <xdr:colOff>1143000</xdr:colOff>
      <xdr:row>31</xdr:row>
      <xdr:rowOff>1581149</xdr:rowOff>
    </xdr:to>
    <xdr:graphicFrame macro="">
      <xdr:nvGraphicFramePr>
        <xdr:cNvPr id="11" name="Gráfico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0</xdr:colOff>
      <xdr:row>5</xdr:row>
      <xdr:rowOff>0</xdr:rowOff>
    </xdr:from>
    <xdr:to>
      <xdr:col>10</xdr:col>
      <xdr:colOff>714375</xdr:colOff>
      <xdr:row>7</xdr:row>
      <xdr:rowOff>609600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81725" y="1457325"/>
          <a:ext cx="3762375" cy="1866900"/>
        </a:xfrm>
        <a:prstGeom prst="rect">
          <a:avLst/>
        </a:prstGeom>
      </xdr:spPr>
    </xdr:pic>
    <xdr:clientData/>
  </xdr:twoCellAnchor>
  <xdr:twoCellAnchor editAs="oneCell">
    <xdr:from>
      <xdr:col>5</xdr:col>
      <xdr:colOff>762001</xdr:colOff>
      <xdr:row>8</xdr:row>
      <xdr:rowOff>0</xdr:rowOff>
    </xdr:from>
    <xdr:to>
      <xdr:col>10</xdr:col>
      <xdr:colOff>742951</xdr:colOff>
      <xdr:row>11</xdr:row>
      <xdr:rowOff>571500</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6162676" y="3343275"/>
          <a:ext cx="3810000" cy="2857500"/>
        </a:xfrm>
        <a:prstGeom prst="rect">
          <a:avLst/>
        </a:prstGeom>
      </xdr:spPr>
    </xdr:pic>
    <xdr:clientData/>
  </xdr:twoCellAnchor>
  <xdr:twoCellAnchor editAs="oneCell">
    <xdr:from>
      <xdr:col>5</xdr:col>
      <xdr:colOff>762001</xdr:colOff>
      <xdr:row>12</xdr:row>
      <xdr:rowOff>76200</xdr:rowOff>
    </xdr:from>
    <xdr:to>
      <xdr:col>10</xdr:col>
      <xdr:colOff>742951</xdr:colOff>
      <xdr:row>18</xdr:row>
      <xdr:rowOff>438150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6162676" y="6296025"/>
          <a:ext cx="3810000" cy="3390900"/>
        </a:xfrm>
        <a:prstGeom prst="rect">
          <a:avLst/>
        </a:prstGeom>
      </xdr:spPr>
    </xdr:pic>
    <xdr:clientData/>
  </xdr:twoCellAnchor>
  <xdr:twoCellAnchor editAs="oneCell">
    <xdr:from>
      <xdr:col>6</xdr:col>
      <xdr:colOff>0</xdr:colOff>
      <xdr:row>18</xdr:row>
      <xdr:rowOff>495300</xdr:rowOff>
    </xdr:from>
    <xdr:to>
      <xdr:col>11</xdr:col>
      <xdr:colOff>19049</xdr:colOff>
      <xdr:row>21</xdr:row>
      <xdr:rowOff>742950</xdr:rowOff>
    </xdr:to>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6181725" y="9744075"/>
          <a:ext cx="3829049" cy="2276475"/>
        </a:xfrm>
        <a:prstGeom prst="rect">
          <a:avLst/>
        </a:prstGeom>
      </xdr:spPr>
    </xdr:pic>
    <xdr:clientData/>
  </xdr:twoCellAnchor>
  <xdr:twoCellAnchor editAs="oneCell">
    <xdr:from>
      <xdr:col>6</xdr:col>
      <xdr:colOff>9524</xdr:colOff>
      <xdr:row>21</xdr:row>
      <xdr:rowOff>723901</xdr:rowOff>
    </xdr:from>
    <xdr:to>
      <xdr:col>10</xdr:col>
      <xdr:colOff>733425</xdr:colOff>
      <xdr:row>25</xdr:row>
      <xdr:rowOff>0</xdr:rowOff>
    </xdr:to>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6191249" y="12001501"/>
          <a:ext cx="3771901" cy="1924049"/>
        </a:xfrm>
        <a:prstGeom prst="rect">
          <a:avLst/>
        </a:prstGeom>
      </xdr:spPr>
    </xdr:pic>
    <xdr:clientData/>
  </xdr:twoCellAnchor>
  <xdr:twoCellAnchor editAs="oneCell">
    <xdr:from>
      <xdr:col>6</xdr:col>
      <xdr:colOff>1</xdr:colOff>
      <xdr:row>25</xdr:row>
      <xdr:rowOff>66675</xdr:rowOff>
    </xdr:from>
    <xdr:to>
      <xdr:col>10</xdr:col>
      <xdr:colOff>707718</xdr:colOff>
      <xdr:row>28</xdr:row>
      <xdr:rowOff>590551</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6181726" y="13992225"/>
          <a:ext cx="3755717" cy="2409826"/>
        </a:xfrm>
        <a:prstGeom prst="rect">
          <a:avLst/>
        </a:prstGeom>
      </xdr:spPr>
    </xdr:pic>
    <xdr:clientData/>
  </xdr:twoCellAnchor>
  <xdr:twoCellAnchor editAs="oneCell">
    <xdr:from>
      <xdr:col>6</xdr:col>
      <xdr:colOff>0</xdr:colOff>
      <xdr:row>29</xdr:row>
      <xdr:rowOff>1</xdr:rowOff>
    </xdr:from>
    <xdr:to>
      <xdr:col>11</xdr:col>
      <xdr:colOff>9525</xdr:colOff>
      <xdr:row>31</xdr:row>
      <xdr:rowOff>609601</xdr:rowOff>
    </xdr:to>
    <xdr:pic>
      <xdr:nvPicPr>
        <xdr:cNvPr id="8" name="Imagen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6181725" y="16440151"/>
          <a:ext cx="3819525" cy="1866900"/>
        </a:xfrm>
        <a:prstGeom prst="rect">
          <a:avLst/>
        </a:prstGeom>
      </xdr:spPr>
    </xdr:pic>
    <xdr:clientData/>
  </xdr:twoCellAnchor>
  <xdr:twoCellAnchor editAs="oneCell">
    <xdr:from>
      <xdr:col>6</xdr:col>
      <xdr:colOff>1</xdr:colOff>
      <xdr:row>32</xdr:row>
      <xdr:rowOff>1</xdr:rowOff>
    </xdr:from>
    <xdr:to>
      <xdr:col>10</xdr:col>
      <xdr:colOff>733425</xdr:colOff>
      <xdr:row>34</xdr:row>
      <xdr:rowOff>619125</xdr:rowOff>
    </xdr:to>
    <xdr:pic>
      <xdr:nvPicPr>
        <xdr:cNvPr id="9" name="Imagen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6181726" y="18326101"/>
          <a:ext cx="3781424" cy="1876424"/>
        </a:xfrm>
        <a:prstGeom prst="rect">
          <a:avLst/>
        </a:prstGeom>
      </xdr:spPr>
    </xdr:pic>
    <xdr:clientData/>
  </xdr:twoCellAnchor>
  <xdr:twoCellAnchor editAs="oneCell">
    <xdr:from>
      <xdr:col>5</xdr:col>
      <xdr:colOff>771526</xdr:colOff>
      <xdr:row>35</xdr:row>
      <xdr:rowOff>28575</xdr:rowOff>
    </xdr:from>
    <xdr:to>
      <xdr:col>10</xdr:col>
      <xdr:colOff>733426</xdr:colOff>
      <xdr:row>38</xdr:row>
      <xdr:rowOff>0</xdr:rowOff>
    </xdr:to>
    <xdr:pic>
      <xdr:nvPicPr>
        <xdr:cNvPr id="10" name="Imagen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6172201" y="20240625"/>
          <a:ext cx="3790950" cy="1857375"/>
        </a:xfrm>
        <a:prstGeom prst="rect">
          <a:avLst/>
        </a:prstGeom>
      </xdr:spPr>
    </xdr:pic>
    <xdr:clientData/>
  </xdr:twoCellAnchor>
  <xdr:twoCellAnchor editAs="oneCell">
    <xdr:from>
      <xdr:col>6</xdr:col>
      <xdr:colOff>38100</xdr:colOff>
      <xdr:row>38</xdr:row>
      <xdr:rowOff>28575</xdr:rowOff>
    </xdr:from>
    <xdr:to>
      <xdr:col>10</xdr:col>
      <xdr:colOff>733425</xdr:colOff>
      <xdr:row>41</xdr:row>
      <xdr:rowOff>0</xdr:rowOff>
    </xdr:to>
    <xdr:pic>
      <xdr:nvPicPr>
        <xdr:cNvPr id="11" name="Imagen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6219825" y="22126575"/>
          <a:ext cx="3743325" cy="1857375"/>
        </a:xfrm>
        <a:prstGeom prst="rect">
          <a:avLst/>
        </a:prstGeom>
      </xdr:spPr>
    </xdr:pic>
    <xdr:clientData/>
  </xdr:twoCellAnchor>
  <xdr:twoCellAnchor editAs="oneCell">
    <xdr:from>
      <xdr:col>2</xdr:col>
      <xdr:colOff>28575</xdr:colOff>
      <xdr:row>42</xdr:row>
      <xdr:rowOff>66675</xdr:rowOff>
    </xdr:from>
    <xdr:to>
      <xdr:col>9</xdr:col>
      <xdr:colOff>152399</xdr:colOff>
      <xdr:row>43</xdr:row>
      <xdr:rowOff>114300</xdr:rowOff>
    </xdr:to>
    <xdr:pic>
      <xdr:nvPicPr>
        <xdr:cNvPr id="12" name="Imagen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1"/>
        <a:stretch>
          <a:fillRect/>
        </a:stretch>
      </xdr:blipFill>
      <xdr:spPr>
        <a:xfrm>
          <a:off x="3476625" y="24460200"/>
          <a:ext cx="5143499" cy="52482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5</xdr:col>
      <xdr:colOff>252411</xdr:colOff>
      <xdr:row>5</xdr:row>
      <xdr:rowOff>9525</xdr:rowOff>
    </xdr:from>
    <xdr:to>
      <xdr:col>9</xdr:col>
      <xdr:colOff>1028700</xdr:colOff>
      <xdr:row>7</xdr:row>
      <xdr:rowOff>1828800</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257175</xdr:colOff>
      <xdr:row>8</xdr:row>
      <xdr:rowOff>66675</xdr:rowOff>
    </xdr:from>
    <xdr:to>
      <xdr:col>9</xdr:col>
      <xdr:colOff>1095375</xdr:colOff>
      <xdr:row>10</xdr:row>
      <xdr:rowOff>1295400</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209550</xdr:colOff>
      <xdr:row>11</xdr:row>
      <xdr:rowOff>9525</xdr:rowOff>
    </xdr:from>
    <xdr:to>
      <xdr:col>9</xdr:col>
      <xdr:colOff>1152525</xdr:colOff>
      <xdr:row>16</xdr:row>
      <xdr:rowOff>581025</xdr:rowOff>
    </xdr:to>
    <xdr:graphicFrame macro="">
      <xdr:nvGraphicFramePr>
        <xdr:cNvPr id="4" name="Gráfico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238125</xdr:colOff>
      <xdr:row>17</xdr:row>
      <xdr:rowOff>57151</xdr:rowOff>
    </xdr:from>
    <xdr:to>
      <xdr:col>9</xdr:col>
      <xdr:colOff>1014414</xdr:colOff>
      <xdr:row>18</xdr:row>
      <xdr:rowOff>1476376</xdr:rowOff>
    </xdr:to>
    <xdr:graphicFrame macro="">
      <xdr:nvGraphicFramePr>
        <xdr:cNvPr id="5" name="Gráfico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285750</xdr:colOff>
      <xdr:row>19</xdr:row>
      <xdr:rowOff>9525</xdr:rowOff>
    </xdr:from>
    <xdr:to>
      <xdr:col>9</xdr:col>
      <xdr:colOff>1062039</xdr:colOff>
      <xdr:row>20</xdr:row>
      <xdr:rowOff>1438275</xdr:rowOff>
    </xdr:to>
    <xdr:graphicFrame macro="">
      <xdr:nvGraphicFramePr>
        <xdr:cNvPr id="6" name="Gráfico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295275</xdr:colOff>
      <xdr:row>21</xdr:row>
      <xdr:rowOff>85725</xdr:rowOff>
    </xdr:from>
    <xdr:to>
      <xdr:col>9</xdr:col>
      <xdr:colOff>1071564</xdr:colOff>
      <xdr:row>23</xdr:row>
      <xdr:rowOff>1219201</xdr:rowOff>
    </xdr:to>
    <xdr:graphicFrame macro="">
      <xdr:nvGraphicFramePr>
        <xdr:cNvPr id="7" name="Gráfico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304800</xdr:colOff>
      <xdr:row>24</xdr:row>
      <xdr:rowOff>66675</xdr:rowOff>
    </xdr:from>
    <xdr:to>
      <xdr:col>9</xdr:col>
      <xdr:colOff>1081089</xdr:colOff>
      <xdr:row>25</xdr:row>
      <xdr:rowOff>1704975</xdr:rowOff>
    </xdr:to>
    <xdr:graphicFrame macro="">
      <xdr:nvGraphicFramePr>
        <xdr:cNvPr id="8" name="Gráfico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247650</xdr:colOff>
      <xdr:row>26</xdr:row>
      <xdr:rowOff>133350</xdr:rowOff>
    </xdr:from>
    <xdr:to>
      <xdr:col>9</xdr:col>
      <xdr:colOff>1023939</xdr:colOff>
      <xdr:row>27</xdr:row>
      <xdr:rowOff>1838325</xdr:rowOff>
    </xdr:to>
    <xdr:graphicFrame macro="">
      <xdr:nvGraphicFramePr>
        <xdr:cNvPr id="9" name="Gráfico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238125</xdr:colOff>
      <xdr:row>28</xdr:row>
      <xdr:rowOff>28576</xdr:rowOff>
    </xdr:from>
    <xdr:to>
      <xdr:col>9</xdr:col>
      <xdr:colOff>1014414</xdr:colOff>
      <xdr:row>29</xdr:row>
      <xdr:rowOff>1704976</xdr:rowOff>
    </xdr:to>
    <xdr:graphicFrame macro="">
      <xdr:nvGraphicFramePr>
        <xdr:cNvPr id="10" name="Gráfico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295275</xdr:colOff>
      <xdr:row>30</xdr:row>
      <xdr:rowOff>247650</xdr:rowOff>
    </xdr:from>
    <xdr:to>
      <xdr:col>9</xdr:col>
      <xdr:colOff>1071564</xdr:colOff>
      <xdr:row>31</xdr:row>
      <xdr:rowOff>1781175</xdr:rowOff>
    </xdr:to>
    <xdr:graphicFrame macro="">
      <xdr:nvGraphicFramePr>
        <xdr:cNvPr id="11" name="Gráfico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xdr:col>
      <xdr:colOff>95250</xdr:colOff>
      <xdr:row>5</xdr:row>
      <xdr:rowOff>133349</xdr:rowOff>
    </xdr:from>
    <xdr:to>
      <xdr:col>10</xdr:col>
      <xdr:colOff>609600</xdr:colOff>
      <xdr:row>7</xdr:row>
      <xdr:rowOff>990600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133350</xdr:colOff>
      <xdr:row>8</xdr:row>
      <xdr:rowOff>76200</xdr:rowOff>
    </xdr:from>
    <xdr:to>
      <xdr:col>10</xdr:col>
      <xdr:colOff>647700</xdr:colOff>
      <xdr:row>10</xdr:row>
      <xdr:rowOff>1095375</xdr:rowOff>
    </xdr:to>
    <xdr:graphicFrame macro="">
      <xdr:nvGraphicFramePr>
        <xdr:cNvPr id="3" name="Gráfico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142875</xdr:colOff>
      <xdr:row>11</xdr:row>
      <xdr:rowOff>38100</xdr:rowOff>
    </xdr:from>
    <xdr:to>
      <xdr:col>10</xdr:col>
      <xdr:colOff>619125</xdr:colOff>
      <xdr:row>16</xdr:row>
      <xdr:rowOff>704850</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200025</xdr:colOff>
      <xdr:row>17</xdr:row>
      <xdr:rowOff>38100</xdr:rowOff>
    </xdr:from>
    <xdr:to>
      <xdr:col>10</xdr:col>
      <xdr:colOff>590550</xdr:colOff>
      <xdr:row>18</xdr:row>
      <xdr:rowOff>895350</xdr:rowOff>
    </xdr:to>
    <xdr:graphicFrame macro="">
      <xdr:nvGraphicFramePr>
        <xdr:cNvPr id="5" name="Gráfico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257175</xdr:colOff>
      <xdr:row>19</xdr:row>
      <xdr:rowOff>19050</xdr:rowOff>
    </xdr:from>
    <xdr:to>
      <xdr:col>10</xdr:col>
      <xdr:colOff>647700</xdr:colOff>
      <xdr:row>21</xdr:row>
      <xdr:rowOff>19050</xdr:rowOff>
    </xdr:to>
    <xdr:graphicFrame macro="">
      <xdr:nvGraphicFramePr>
        <xdr:cNvPr id="6" name="Gráfico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238124</xdr:colOff>
      <xdr:row>21</xdr:row>
      <xdr:rowOff>0</xdr:rowOff>
    </xdr:from>
    <xdr:to>
      <xdr:col>10</xdr:col>
      <xdr:colOff>647699</xdr:colOff>
      <xdr:row>23</xdr:row>
      <xdr:rowOff>561975</xdr:rowOff>
    </xdr:to>
    <xdr:graphicFrame macro="">
      <xdr:nvGraphicFramePr>
        <xdr:cNvPr id="7" name="Gráfico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219075</xdr:colOff>
      <xdr:row>24</xdr:row>
      <xdr:rowOff>66675</xdr:rowOff>
    </xdr:from>
    <xdr:to>
      <xdr:col>10</xdr:col>
      <xdr:colOff>590550</xdr:colOff>
      <xdr:row>25</xdr:row>
      <xdr:rowOff>828675</xdr:rowOff>
    </xdr:to>
    <xdr:graphicFrame macro="">
      <xdr:nvGraphicFramePr>
        <xdr:cNvPr id="8" name="Gráfico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161925</xdr:colOff>
      <xdr:row>26</xdr:row>
      <xdr:rowOff>76201</xdr:rowOff>
    </xdr:from>
    <xdr:to>
      <xdr:col>10</xdr:col>
      <xdr:colOff>619126</xdr:colOff>
      <xdr:row>27</xdr:row>
      <xdr:rowOff>876300</xdr:rowOff>
    </xdr:to>
    <xdr:graphicFrame macro="">
      <xdr:nvGraphicFramePr>
        <xdr:cNvPr id="9" name="Gráfico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171450</xdr:colOff>
      <xdr:row>28</xdr:row>
      <xdr:rowOff>95250</xdr:rowOff>
    </xdr:from>
    <xdr:to>
      <xdr:col>10</xdr:col>
      <xdr:colOff>628651</xdr:colOff>
      <xdr:row>29</xdr:row>
      <xdr:rowOff>1209674</xdr:rowOff>
    </xdr:to>
    <xdr:graphicFrame macro="">
      <xdr:nvGraphicFramePr>
        <xdr:cNvPr id="10" name="Gráfico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190500</xdr:colOff>
      <xdr:row>30</xdr:row>
      <xdr:rowOff>28575</xdr:rowOff>
    </xdr:from>
    <xdr:to>
      <xdr:col>10</xdr:col>
      <xdr:colOff>647701</xdr:colOff>
      <xdr:row>32</xdr:row>
      <xdr:rowOff>171449</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187325</xdr:colOff>
      <xdr:row>5</xdr:row>
      <xdr:rowOff>352425</xdr:rowOff>
    </xdr:from>
    <xdr:to>
      <xdr:col>10</xdr:col>
      <xdr:colOff>1711325</xdr:colOff>
      <xdr:row>7</xdr:row>
      <xdr:rowOff>492125</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158750</xdr:colOff>
      <xdr:row>8</xdr:row>
      <xdr:rowOff>393700</xdr:rowOff>
    </xdr:from>
    <xdr:to>
      <xdr:col>10</xdr:col>
      <xdr:colOff>1682750</xdr:colOff>
      <xdr:row>10</xdr:row>
      <xdr:rowOff>533400</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158750</xdr:colOff>
      <xdr:row>11</xdr:row>
      <xdr:rowOff>260350</xdr:rowOff>
    </xdr:from>
    <xdr:to>
      <xdr:col>10</xdr:col>
      <xdr:colOff>1682750</xdr:colOff>
      <xdr:row>13</xdr:row>
      <xdr:rowOff>400050</xdr:rowOff>
    </xdr:to>
    <xdr:graphicFrame macro="">
      <xdr:nvGraphicFramePr>
        <xdr:cNvPr id="4" name="Gráfico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184150</xdr:colOff>
      <xdr:row>17</xdr:row>
      <xdr:rowOff>609600</xdr:rowOff>
    </xdr:from>
    <xdr:to>
      <xdr:col>10</xdr:col>
      <xdr:colOff>1708150</xdr:colOff>
      <xdr:row>19</xdr:row>
      <xdr:rowOff>457200</xdr:rowOff>
    </xdr:to>
    <xdr:graphicFrame macro="">
      <xdr:nvGraphicFramePr>
        <xdr:cNvPr id="5" name="Gráfico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184150</xdr:colOff>
      <xdr:row>20</xdr:row>
      <xdr:rowOff>57150</xdr:rowOff>
    </xdr:from>
    <xdr:to>
      <xdr:col>10</xdr:col>
      <xdr:colOff>1708150</xdr:colOff>
      <xdr:row>21</xdr:row>
      <xdr:rowOff>1384300</xdr:rowOff>
    </xdr:to>
    <xdr:graphicFrame macro="">
      <xdr:nvGraphicFramePr>
        <xdr:cNvPr id="6" name="Gráfico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82550</xdr:colOff>
      <xdr:row>22</xdr:row>
      <xdr:rowOff>292100</xdr:rowOff>
    </xdr:from>
    <xdr:to>
      <xdr:col>10</xdr:col>
      <xdr:colOff>1606550</xdr:colOff>
      <xdr:row>24</xdr:row>
      <xdr:rowOff>431800</xdr:rowOff>
    </xdr:to>
    <xdr:graphicFrame macro="">
      <xdr:nvGraphicFramePr>
        <xdr:cNvPr id="7" name="Gráfico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184150</xdr:colOff>
      <xdr:row>25</xdr:row>
      <xdr:rowOff>88900</xdr:rowOff>
    </xdr:from>
    <xdr:to>
      <xdr:col>10</xdr:col>
      <xdr:colOff>1708150</xdr:colOff>
      <xdr:row>26</xdr:row>
      <xdr:rowOff>1377950</xdr:rowOff>
    </xdr:to>
    <xdr:graphicFrame macro="">
      <xdr:nvGraphicFramePr>
        <xdr:cNvPr id="8" name="Gráfico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190500</xdr:colOff>
      <xdr:row>27</xdr:row>
      <xdr:rowOff>69850</xdr:rowOff>
    </xdr:from>
    <xdr:to>
      <xdr:col>10</xdr:col>
      <xdr:colOff>1714500</xdr:colOff>
      <xdr:row>28</xdr:row>
      <xdr:rowOff>1320800</xdr:rowOff>
    </xdr:to>
    <xdr:graphicFrame macro="">
      <xdr:nvGraphicFramePr>
        <xdr:cNvPr id="9" name="Gráfico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127000</xdr:colOff>
      <xdr:row>29</xdr:row>
      <xdr:rowOff>311150</xdr:rowOff>
    </xdr:from>
    <xdr:to>
      <xdr:col>10</xdr:col>
      <xdr:colOff>1651000</xdr:colOff>
      <xdr:row>30</xdr:row>
      <xdr:rowOff>1403350</xdr:rowOff>
    </xdr:to>
    <xdr:graphicFrame macro="">
      <xdr:nvGraphicFramePr>
        <xdr:cNvPr id="10" name="Gráfico 9">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120650</xdr:colOff>
      <xdr:row>31</xdr:row>
      <xdr:rowOff>146050</xdr:rowOff>
    </xdr:from>
    <xdr:to>
      <xdr:col>10</xdr:col>
      <xdr:colOff>1644650</xdr:colOff>
      <xdr:row>32</xdr:row>
      <xdr:rowOff>1390650</xdr:rowOff>
    </xdr:to>
    <xdr:graphicFrame macro="">
      <xdr:nvGraphicFramePr>
        <xdr:cNvPr id="11" name="Gráfico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276225</xdr:colOff>
      <xdr:row>5</xdr:row>
      <xdr:rowOff>123825</xdr:rowOff>
    </xdr:from>
    <xdr:to>
      <xdr:col>10</xdr:col>
      <xdr:colOff>1800225</xdr:colOff>
      <xdr:row>7</xdr:row>
      <xdr:rowOff>457200</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352425</xdr:colOff>
      <xdr:row>8</xdr:row>
      <xdr:rowOff>114300</xdr:rowOff>
    </xdr:from>
    <xdr:to>
      <xdr:col>10</xdr:col>
      <xdr:colOff>1876425</xdr:colOff>
      <xdr:row>10</xdr:row>
      <xdr:rowOff>590550</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447675</xdr:colOff>
      <xdr:row>11</xdr:row>
      <xdr:rowOff>238125</xdr:rowOff>
    </xdr:from>
    <xdr:to>
      <xdr:col>10</xdr:col>
      <xdr:colOff>1971675</xdr:colOff>
      <xdr:row>16</xdr:row>
      <xdr:rowOff>314325</xdr:rowOff>
    </xdr:to>
    <xdr:graphicFrame macro="">
      <xdr:nvGraphicFramePr>
        <xdr:cNvPr id="4" name="Gráfico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419100</xdr:colOff>
      <xdr:row>17</xdr:row>
      <xdr:rowOff>57150</xdr:rowOff>
    </xdr:from>
    <xdr:to>
      <xdr:col>10</xdr:col>
      <xdr:colOff>1943100</xdr:colOff>
      <xdr:row>18</xdr:row>
      <xdr:rowOff>1885950</xdr:rowOff>
    </xdr:to>
    <xdr:graphicFrame macro="">
      <xdr:nvGraphicFramePr>
        <xdr:cNvPr id="5" name="Gráfico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409575</xdr:colOff>
      <xdr:row>19</xdr:row>
      <xdr:rowOff>104775</xdr:rowOff>
    </xdr:from>
    <xdr:to>
      <xdr:col>10</xdr:col>
      <xdr:colOff>1933575</xdr:colOff>
      <xdr:row>20</xdr:row>
      <xdr:rowOff>1228725</xdr:rowOff>
    </xdr:to>
    <xdr:graphicFrame macro="">
      <xdr:nvGraphicFramePr>
        <xdr:cNvPr id="6" name="Gráfico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409575</xdr:colOff>
      <xdr:row>21</xdr:row>
      <xdr:rowOff>171450</xdr:rowOff>
    </xdr:from>
    <xdr:to>
      <xdr:col>10</xdr:col>
      <xdr:colOff>1933575</xdr:colOff>
      <xdr:row>23</xdr:row>
      <xdr:rowOff>361950</xdr:rowOff>
    </xdr:to>
    <xdr:graphicFrame macro="">
      <xdr:nvGraphicFramePr>
        <xdr:cNvPr id="7" name="Gráfico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476250</xdr:colOff>
      <xdr:row>24</xdr:row>
      <xdr:rowOff>133350</xdr:rowOff>
    </xdr:from>
    <xdr:to>
      <xdr:col>10</xdr:col>
      <xdr:colOff>2000250</xdr:colOff>
      <xdr:row>25</xdr:row>
      <xdr:rowOff>1447800</xdr:rowOff>
    </xdr:to>
    <xdr:graphicFrame macro="">
      <xdr:nvGraphicFramePr>
        <xdr:cNvPr id="8" name="Gráfico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409575</xdr:colOff>
      <xdr:row>26</xdr:row>
      <xdr:rowOff>104775</xdr:rowOff>
    </xdr:from>
    <xdr:to>
      <xdr:col>10</xdr:col>
      <xdr:colOff>1933575</xdr:colOff>
      <xdr:row>27</xdr:row>
      <xdr:rowOff>1209675</xdr:rowOff>
    </xdr:to>
    <xdr:graphicFrame macro="">
      <xdr:nvGraphicFramePr>
        <xdr:cNvPr id="9" name="Gráfico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333375</xdr:colOff>
      <xdr:row>28</xdr:row>
      <xdr:rowOff>171450</xdr:rowOff>
    </xdr:from>
    <xdr:to>
      <xdr:col>10</xdr:col>
      <xdr:colOff>1857375</xdr:colOff>
      <xdr:row>29</xdr:row>
      <xdr:rowOff>1114425</xdr:rowOff>
    </xdr:to>
    <xdr:graphicFrame macro="">
      <xdr:nvGraphicFramePr>
        <xdr:cNvPr id="10" name="Gráfico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504825</xdr:colOff>
      <xdr:row>30</xdr:row>
      <xdr:rowOff>542925</xdr:rowOff>
    </xdr:from>
    <xdr:to>
      <xdr:col>10</xdr:col>
      <xdr:colOff>2028825</xdr:colOff>
      <xdr:row>31</xdr:row>
      <xdr:rowOff>1343025</xdr:rowOff>
    </xdr:to>
    <xdr:graphicFrame macro="">
      <xdr:nvGraphicFramePr>
        <xdr:cNvPr id="11" name="Gráfico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76200</xdr:colOff>
      <xdr:row>33</xdr:row>
      <xdr:rowOff>57150</xdr:rowOff>
    </xdr:from>
    <xdr:to>
      <xdr:col>8</xdr:col>
      <xdr:colOff>438150</xdr:colOff>
      <xdr:row>33</xdr:row>
      <xdr:rowOff>841697</xdr:rowOff>
    </xdr:to>
    <xdr:pic>
      <xdr:nvPicPr>
        <xdr:cNvPr id="12" name="Imagen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1"/>
        <a:stretch>
          <a:fillRect/>
        </a:stretch>
      </xdr:blipFill>
      <xdr:spPr>
        <a:xfrm>
          <a:off x="3524250" y="35328225"/>
          <a:ext cx="4619625" cy="784547"/>
        </a:xfrm>
        <a:prstGeom prst="rect">
          <a:avLst/>
        </a:prstGeom>
      </xdr:spPr>
    </xdr:pic>
    <xdr:clientData/>
  </xdr:twoCellAnchor>
  <xdr:twoCellAnchor editAs="oneCell">
    <xdr:from>
      <xdr:col>2</xdr:col>
      <xdr:colOff>85725</xdr:colOff>
      <xdr:row>33</xdr:row>
      <xdr:rowOff>857250</xdr:rowOff>
    </xdr:from>
    <xdr:to>
      <xdr:col>8</xdr:col>
      <xdr:colOff>228600</xdr:colOff>
      <xdr:row>33</xdr:row>
      <xdr:rowOff>1773671</xdr:rowOff>
    </xdr:to>
    <xdr:pic>
      <xdr:nvPicPr>
        <xdr:cNvPr id="13" name="Imagen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2"/>
        <a:stretch>
          <a:fillRect/>
        </a:stretch>
      </xdr:blipFill>
      <xdr:spPr>
        <a:xfrm>
          <a:off x="3533775" y="36128325"/>
          <a:ext cx="4400550" cy="916421"/>
        </a:xfrm>
        <a:prstGeom prst="rect">
          <a:avLst/>
        </a:prstGeom>
      </xdr:spPr>
    </xdr:pic>
    <xdr:clientData/>
  </xdr:twoCellAnchor>
  <xdr:twoCellAnchor editAs="oneCell">
    <xdr:from>
      <xdr:col>2</xdr:col>
      <xdr:colOff>57151</xdr:colOff>
      <xdr:row>33</xdr:row>
      <xdr:rowOff>1781175</xdr:rowOff>
    </xdr:from>
    <xdr:to>
      <xdr:col>8</xdr:col>
      <xdr:colOff>51436</xdr:colOff>
      <xdr:row>33</xdr:row>
      <xdr:rowOff>2638425</xdr:rowOff>
    </xdr:to>
    <xdr:pic>
      <xdr:nvPicPr>
        <xdr:cNvPr id="14" name="Imagen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3"/>
        <a:stretch>
          <a:fillRect/>
        </a:stretch>
      </xdr:blipFill>
      <xdr:spPr>
        <a:xfrm>
          <a:off x="3505201" y="37052250"/>
          <a:ext cx="4251960" cy="857250"/>
        </a:xfrm>
        <a:prstGeom prst="rect">
          <a:avLst/>
        </a:prstGeom>
      </xdr:spPr>
    </xdr:pic>
    <xdr:clientData/>
  </xdr:twoCellAnchor>
  <xdr:twoCellAnchor editAs="oneCell">
    <xdr:from>
      <xdr:col>2</xdr:col>
      <xdr:colOff>28576</xdr:colOff>
      <xdr:row>33</xdr:row>
      <xdr:rowOff>2657475</xdr:rowOff>
    </xdr:from>
    <xdr:to>
      <xdr:col>8</xdr:col>
      <xdr:colOff>304509</xdr:colOff>
      <xdr:row>33</xdr:row>
      <xdr:rowOff>3562350</xdr:rowOff>
    </xdr:to>
    <xdr:pic>
      <xdr:nvPicPr>
        <xdr:cNvPr id="15" name="Imagen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4"/>
        <a:stretch>
          <a:fillRect/>
        </a:stretch>
      </xdr:blipFill>
      <xdr:spPr>
        <a:xfrm>
          <a:off x="3476626" y="37928550"/>
          <a:ext cx="4533608" cy="904875"/>
        </a:xfrm>
        <a:prstGeom prst="rect">
          <a:avLst/>
        </a:prstGeom>
      </xdr:spPr>
    </xdr:pic>
    <xdr:clientData/>
  </xdr:twoCellAnchor>
  <xdr:twoCellAnchor editAs="oneCell">
    <xdr:from>
      <xdr:col>2</xdr:col>
      <xdr:colOff>104777</xdr:colOff>
      <xdr:row>33</xdr:row>
      <xdr:rowOff>3638550</xdr:rowOff>
    </xdr:from>
    <xdr:to>
      <xdr:col>8</xdr:col>
      <xdr:colOff>314326</xdr:colOff>
      <xdr:row>33</xdr:row>
      <xdr:rowOff>4533794</xdr:rowOff>
    </xdr:to>
    <xdr:pic>
      <xdr:nvPicPr>
        <xdr:cNvPr id="16" name="Imagen 15">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15"/>
        <a:stretch>
          <a:fillRect/>
        </a:stretch>
      </xdr:blipFill>
      <xdr:spPr>
        <a:xfrm>
          <a:off x="3552827" y="38909625"/>
          <a:ext cx="4467224" cy="895244"/>
        </a:xfrm>
        <a:prstGeom prst="rect">
          <a:avLst/>
        </a:prstGeom>
      </xdr:spPr>
    </xdr:pic>
    <xdr:clientData/>
  </xdr:twoCellAnchor>
  <xdr:twoCellAnchor editAs="oneCell">
    <xdr:from>
      <xdr:col>9</xdr:col>
      <xdr:colOff>161925</xdr:colOff>
      <xdr:row>33</xdr:row>
      <xdr:rowOff>104776</xdr:rowOff>
    </xdr:from>
    <xdr:to>
      <xdr:col>11</xdr:col>
      <xdr:colOff>1710736</xdr:colOff>
      <xdr:row>33</xdr:row>
      <xdr:rowOff>1095376</xdr:rowOff>
    </xdr:to>
    <xdr:pic>
      <xdr:nvPicPr>
        <xdr:cNvPr id="17" name="Imagen 16">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16"/>
        <a:stretch>
          <a:fillRect/>
        </a:stretch>
      </xdr:blipFill>
      <xdr:spPr>
        <a:xfrm>
          <a:off x="8629650" y="35375851"/>
          <a:ext cx="4692061" cy="990600"/>
        </a:xfrm>
        <a:prstGeom prst="rect">
          <a:avLst/>
        </a:prstGeom>
      </xdr:spPr>
    </xdr:pic>
    <xdr:clientData/>
  </xdr:twoCellAnchor>
  <xdr:twoCellAnchor editAs="oneCell">
    <xdr:from>
      <xdr:col>9</xdr:col>
      <xdr:colOff>180976</xdr:colOff>
      <xdr:row>33</xdr:row>
      <xdr:rowOff>1333500</xdr:rowOff>
    </xdr:from>
    <xdr:to>
      <xdr:col>11</xdr:col>
      <xdr:colOff>1725658</xdr:colOff>
      <xdr:row>33</xdr:row>
      <xdr:rowOff>2162175</xdr:rowOff>
    </xdr:to>
    <xdr:pic>
      <xdr:nvPicPr>
        <xdr:cNvPr id="18" name="Imagen 17">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17"/>
        <a:stretch>
          <a:fillRect/>
        </a:stretch>
      </xdr:blipFill>
      <xdr:spPr>
        <a:xfrm>
          <a:off x="8648701" y="36604575"/>
          <a:ext cx="4687932" cy="8286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6</xdr:col>
      <xdr:colOff>219075</xdr:colOff>
      <xdr:row>8</xdr:row>
      <xdr:rowOff>400050</xdr:rowOff>
    </xdr:from>
    <xdr:to>
      <xdr:col>10</xdr:col>
      <xdr:colOff>990600</xdr:colOff>
      <xdr:row>10</xdr:row>
      <xdr:rowOff>666750</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228600</xdr:colOff>
      <xdr:row>11</xdr:row>
      <xdr:rowOff>180975</xdr:rowOff>
    </xdr:from>
    <xdr:to>
      <xdr:col>10</xdr:col>
      <xdr:colOff>895350</xdr:colOff>
      <xdr:row>16</xdr:row>
      <xdr:rowOff>276225</xdr:rowOff>
    </xdr:to>
    <xdr:graphicFrame macro="">
      <xdr:nvGraphicFramePr>
        <xdr:cNvPr id="3" name="Gráfico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180976</xdr:colOff>
      <xdr:row>17</xdr:row>
      <xdr:rowOff>57150</xdr:rowOff>
    </xdr:from>
    <xdr:to>
      <xdr:col>10</xdr:col>
      <xdr:colOff>1019176</xdr:colOff>
      <xdr:row>18</xdr:row>
      <xdr:rowOff>923925</xdr:rowOff>
    </xdr:to>
    <xdr:graphicFrame macro="">
      <xdr:nvGraphicFramePr>
        <xdr:cNvPr id="4" name="Gráfico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180975</xdr:colOff>
      <xdr:row>19</xdr:row>
      <xdr:rowOff>66675</xdr:rowOff>
    </xdr:from>
    <xdr:to>
      <xdr:col>10</xdr:col>
      <xdr:colOff>857250</xdr:colOff>
      <xdr:row>20</xdr:row>
      <xdr:rowOff>1104900</xdr:rowOff>
    </xdr:to>
    <xdr:graphicFrame macro="">
      <xdr:nvGraphicFramePr>
        <xdr:cNvPr id="5" name="Gráfico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123825</xdr:colOff>
      <xdr:row>21</xdr:row>
      <xdr:rowOff>38100</xdr:rowOff>
    </xdr:from>
    <xdr:to>
      <xdr:col>10</xdr:col>
      <xdr:colOff>962026</xdr:colOff>
      <xdr:row>23</xdr:row>
      <xdr:rowOff>623888</xdr:rowOff>
    </xdr:to>
    <xdr:graphicFrame macro="">
      <xdr:nvGraphicFramePr>
        <xdr:cNvPr id="6" name="Gráfico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228600</xdr:colOff>
      <xdr:row>5</xdr:row>
      <xdr:rowOff>133350</xdr:rowOff>
    </xdr:from>
    <xdr:to>
      <xdr:col>10</xdr:col>
      <xdr:colOff>914400</xdr:colOff>
      <xdr:row>7</xdr:row>
      <xdr:rowOff>519113</xdr:rowOff>
    </xdr:to>
    <xdr:graphicFrame macro="">
      <xdr:nvGraphicFramePr>
        <xdr:cNvPr id="7" name="Gráfico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76200</xdr:colOff>
      <xdr:row>24</xdr:row>
      <xdr:rowOff>0</xdr:rowOff>
    </xdr:from>
    <xdr:to>
      <xdr:col>10</xdr:col>
      <xdr:colOff>1095375</xdr:colOff>
      <xdr:row>25</xdr:row>
      <xdr:rowOff>1047751</xdr:rowOff>
    </xdr:to>
    <xdr:graphicFrame macro="">
      <xdr:nvGraphicFramePr>
        <xdr:cNvPr id="8" name="Gráfico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400050</xdr:colOff>
      <xdr:row>26</xdr:row>
      <xdr:rowOff>28575</xdr:rowOff>
    </xdr:from>
    <xdr:to>
      <xdr:col>10</xdr:col>
      <xdr:colOff>695325</xdr:colOff>
      <xdr:row>27</xdr:row>
      <xdr:rowOff>1028700</xdr:rowOff>
    </xdr:to>
    <xdr:graphicFrame macro="">
      <xdr:nvGraphicFramePr>
        <xdr:cNvPr id="9" name="Gráfico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28</xdr:row>
      <xdr:rowOff>0</xdr:rowOff>
    </xdr:from>
    <xdr:to>
      <xdr:col>10</xdr:col>
      <xdr:colOff>800100</xdr:colOff>
      <xdr:row>29</xdr:row>
      <xdr:rowOff>947738</xdr:rowOff>
    </xdr:to>
    <xdr:graphicFrame macro="">
      <xdr:nvGraphicFramePr>
        <xdr:cNvPr id="10" name="Gráfico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95250</xdr:colOff>
      <xdr:row>30</xdr:row>
      <xdr:rowOff>104775</xdr:rowOff>
    </xdr:from>
    <xdr:to>
      <xdr:col>10</xdr:col>
      <xdr:colOff>1000126</xdr:colOff>
      <xdr:row>32</xdr:row>
      <xdr:rowOff>309563</xdr:rowOff>
    </xdr:to>
    <xdr:graphicFrame macro="">
      <xdr:nvGraphicFramePr>
        <xdr:cNvPr id="11" name="Gráfico 10">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489858</xdr:colOff>
      <xdr:row>5</xdr:row>
      <xdr:rowOff>38100</xdr:rowOff>
    </xdr:from>
    <xdr:to>
      <xdr:col>10</xdr:col>
      <xdr:colOff>4605824</xdr:colOff>
      <xdr:row>18</xdr:row>
      <xdr:rowOff>0</xdr:rowOff>
    </xdr:to>
    <xdr:graphicFrame macro="">
      <xdr:nvGraphicFramePr>
        <xdr:cNvPr id="2" name="Gráfico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13606</xdr:colOff>
      <xdr:row>19</xdr:row>
      <xdr:rowOff>312965</xdr:rowOff>
    </xdr:from>
    <xdr:to>
      <xdr:col>10</xdr:col>
      <xdr:colOff>5225141</xdr:colOff>
      <xdr:row>27</xdr:row>
      <xdr:rowOff>54429</xdr:rowOff>
    </xdr:to>
    <xdr:graphicFrame macro="">
      <xdr:nvGraphicFramePr>
        <xdr:cNvPr id="3" name="Gráfico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29</xdr:row>
      <xdr:rowOff>0</xdr:rowOff>
    </xdr:from>
    <xdr:to>
      <xdr:col>10</xdr:col>
      <xdr:colOff>5136347</xdr:colOff>
      <xdr:row>33</xdr:row>
      <xdr:rowOff>1455525</xdr:rowOff>
    </xdr:to>
    <xdr:graphicFrame macro="">
      <xdr:nvGraphicFramePr>
        <xdr:cNvPr id="4" name="Gráfico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828675</xdr:colOff>
      <xdr:row>162</xdr:row>
      <xdr:rowOff>276225</xdr:rowOff>
    </xdr:from>
    <xdr:to>
      <xdr:col>10</xdr:col>
      <xdr:colOff>5419725</xdr:colOff>
      <xdr:row>178</xdr:row>
      <xdr:rowOff>95250</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76200</xdr:colOff>
      <xdr:row>146</xdr:row>
      <xdr:rowOff>152400</xdr:rowOff>
    </xdr:from>
    <xdr:to>
      <xdr:col>10</xdr:col>
      <xdr:colOff>5146220</xdr:colOff>
      <xdr:row>159</xdr:row>
      <xdr:rowOff>147346</xdr:rowOff>
    </xdr:to>
    <xdr:graphicFrame macro="">
      <xdr:nvGraphicFramePr>
        <xdr:cNvPr id="6" name="Gráfico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800100</xdr:colOff>
      <xdr:row>124</xdr:row>
      <xdr:rowOff>0</xdr:rowOff>
    </xdr:from>
    <xdr:to>
      <xdr:col>10</xdr:col>
      <xdr:colOff>5257800</xdr:colOff>
      <xdr:row>141</xdr:row>
      <xdr:rowOff>47625</xdr:rowOff>
    </xdr:to>
    <xdr:graphicFrame macro="">
      <xdr:nvGraphicFramePr>
        <xdr:cNvPr id="7" name="Gráfico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19050</xdr:colOff>
      <xdr:row>104</xdr:row>
      <xdr:rowOff>19051</xdr:rowOff>
    </xdr:from>
    <xdr:to>
      <xdr:col>10</xdr:col>
      <xdr:colOff>5151664</xdr:colOff>
      <xdr:row>120</xdr:row>
      <xdr:rowOff>70175</xdr:rowOff>
    </xdr:to>
    <xdr:graphicFrame macro="">
      <xdr:nvGraphicFramePr>
        <xdr:cNvPr id="8" name="Gráfico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695325</xdr:colOff>
      <xdr:row>83</xdr:row>
      <xdr:rowOff>0</xdr:rowOff>
    </xdr:from>
    <xdr:to>
      <xdr:col>10</xdr:col>
      <xdr:colOff>5229225</xdr:colOff>
      <xdr:row>102</xdr:row>
      <xdr:rowOff>105747</xdr:rowOff>
    </xdr:to>
    <xdr:graphicFrame macro="">
      <xdr:nvGraphicFramePr>
        <xdr:cNvPr id="9" name="Gráfico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838199</xdr:colOff>
      <xdr:row>64</xdr:row>
      <xdr:rowOff>9525</xdr:rowOff>
    </xdr:from>
    <xdr:to>
      <xdr:col>10</xdr:col>
      <xdr:colOff>5229224</xdr:colOff>
      <xdr:row>81</xdr:row>
      <xdr:rowOff>114300</xdr:rowOff>
    </xdr:to>
    <xdr:graphicFrame macro="">
      <xdr:nvGraphicFramePr>
        <xdr:cNvPr id="10" name="Gráfico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42</xdr:row>
      <xdr:rowOff>0</xdr:rowOff>
    </xdr:from>
    <xdr:to>
      <xdr:col>10</xdr:col>
      <xdr:colOff>5692063</xdr:colOff>
      <xdr:row>61</xdr:row>
      <xdr:rowOff>22355</xdr:rowOff>
    </xdr:to>
    <xdr:graphicFrame macro="">
      <xdr:nvGraphicFramePr>
        <xdr:cNvPr id="11" name="Gráfico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38101</xdr:colOff>
      <xdr:row>5</xdr:row>
      <xdr:rowOff>47625</xdr:rowOff>
    </xdr:from>
    <xdr:to>
      <xdr:col>10</xdr:col>
      <xdr:colOff>809625</xdr:colOff>
      <xdr:row>7</xdr:row>
      <xdr:rowOff>828675</xdr:rowOff>
    </xdr:to>
    <xdr:graphicFrame macro="">
      <xdr:nvGraphicFramePr>
        <xdr:cNvPr id="2" name="Gráfico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8</xdr:row>
      <xdr:rowOff>28575</xdr:rowOff>
    </xdr:from>
    <xdr:to>
      <xdr:col>10</xdr:col>
      <xdr:colOff>790575</xdr:colOff>
      <xdr:row>10</xdr:row>
      <xdr:rowOff>819150</xdr:rowOff>
    </xdr:to>
    <xdr:graphicFrame macro="">
      <xdr:nvGraphicFramePr>
        <xdr:cNvPr id="3" name="Gráfico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14287</xdr:colOff>
      <xdr:row>11</xdr:row>
      <xdr:rowOff>57150</xdr:rowOff>
    </xdr:from>
    <xdr:to>
      <xdr:col>10</xdr:col>
      <xdr:colOff>819150</xdr:colOff>
      <xdr:row>16</xdr:row>
      <xdr:rowOff>333373</xdr:rowOff>
    </xdr:to>
    <xdr:graphicFrame macro="">
      <xdr:nvGraphicFramePr>
        <xdr:cNvPr id="4" name="Gráfico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17</xdr:row>
      <xdr:rowOff>9525</xdr:rowOff>
    </xdr:from>
    <xdr:to>
      <xdr:col>10</xdr:col>
      <xdr:colOff>819150</xdr:colOff>
      <xdr:row>18</xdr:row>
      <xdr:rowOff>866775</xdr:rowOff>
    </xdr:to>
    <xdr:graphicFrame macro="">
      <xdr:nvGraphicFramePr>
        <xdr:cNvPr id="5" name="Gráfico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76201</xdr:colOff>
      <xdr:row>19</xdr:row>
      <xdr:rowOff>0</xdr:rowOff>
    </xdr:from>
    <xdr:to>
      <xdr:col>10</xdr:col>
      <xdr:colOff>866775</xdr:colOff>
      <xdr:row>20</xdr:row>
      <xdr:rowOff>895350</xdr:rowOff>
    </xdr:to>
    <xdr:graphicFrame macro="">
      <xdr:nvGraphicFramePr>
        <xdr:cNvPr id="6" name="Gráfico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552450</xdr:colOff>
      <xdr:row>21</xdr:row>
      <xdr:rowOff>47625</xdr:rowOff>
    </xdr:from>
    <xdr:to>
      <xdr:col>10</xdr:col>
      <xdr:colOff>847725</xdr:colOff>
      <xdr:row>23</xdr:row>
      <xdr:rowOff>876300</xdr:rowOff>
    </xdr:to>
    <xdr:graphicFrame macro="">
      <xdr:nvGraphicFramePr>
        <xdr:cNvPr id="7" name="Gráfico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57150</xdr:colOff>
      <xdr:row>24</xdr:row>
      <xdr:rowOff>28575</xdr:rowOff>
    </xdr:from>
    <xdr:to>
      <xdr:col>10</xdr:col>
      <xdr:colOff>866775</xdr:colOff>
      <xdr:row>25</xdr:row>
      <xdr:rowOff>962025</xdr:rowOff>
    </xdr:to>
    <xdr:graphicFrame macro="">
      <xdr:nvGraphicFramePr>
        <xdr:cNvPr id="8" name="Gráfico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9525</xdr:colOff>
      <xdr:row>26</xdr:row>
      <xdr:rowOff>47625</xdr:rowOff>
    </xdr:from>
    <xdr:to>
      <xdr:col>10</xdr:col>
      <xdr:colOff>847725</xdr:colOff>
      <xdr:row>27</xdr:row>
      <xdr:rowOff>809625</xdr:rowOff>
    </xdr:to>
    <xdr:graphicFrame macro="">
      <xdr:nvGraphicFramePr>
        <xdr:cNvPr id="9" name="Gráfico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28575</xdr:colOff>
      <xdr:row>28</xdr:row>
      <xdr:rowOff>19050</xdr:rowOff>
    </xdr:from>
    <xdr:to>
      <xdr:col>10</xdr:col>
      <xdr:colOff>828675</xdr:colOff>
      <xdr:row>29</xdr:row>
      <xdr:rowOff>981075</xdr:rowOff>
    </xdr:to>
    <xdr:graphicFrame macro="">
      <xdr:nvGraphicFramePr>
        <xdr:cNvPr id="10" name="Gráfico 9">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47625</xdr:colOff>
      <xdr:row>30</xdr:row>
      <xdr:rowOff>38100</xdr:rowOff>
    </xdr:from>
    <xdr:to>
      <xdr:col>10</xdr:col>
      <xdr:colOff>809626</xdr:colOff>
      <xdr:row>31</xdr:row>
      <xdr:rowOff>1038225</xdr:rowOff>
    </xdr:to>
    <xdr:graphicFrame macro="">
      <xdr:nvGraphicFramePr>
        <xdr:cNvPr id="11" name="Gráfico 10">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104774</xdr:colOff>
      <xdr:row>5</xdr:row>
      <xdr:rowOff>142874</xdr:rowOff>
    </xdr:from>
    <xdr:to>
      <xdr:col>10</xdr:col>
      <xdr:colOff>747711</xdr:colOff>
      <xdr:row>7</xdr:row>
      <xdr:rowOff>552449</xdr:rowOff>
    </xdr:to>
    <xdr:graphicFrame macro="">
      <xdr:nvGraphicFramePr>
        <xdr:cNvPr id="2" name="Gráfico 1">
          <a:extLst>
            <a:ext uri="{FF2B5EF4-FFF2-40B4-BE49-F238E27FC236}">
              <a16:creationId xmlns:a16="http://schemas.microsoft.com/office/drawing/2014/main" id="{9B8652DD-317F-4B2A-97C3-AB60738CB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171449</xdr:colOff>
      <xdr:row>8</xdr:row>
      <xdr:rowOff>38099</xdr:rowOff>
    </xdr:from>
    <xdr:to>
      <xdr:col>10</xdr:col>
      <xdr:colOff>604836</xdr:colOff>
      <xdr:row>10</xdr:row>
      <xdr:rowOff>714374</xdr:rowOff>
    </xdr:to>
    <xdr:graphicFrame macro="">
      <xdr:nvGraphicFramePr>
        <xdr:cNvPr id="3" name="Gráfico 2">
          <a:extLst>
            <a:ext uri="{FF2B5EF4-FFF2-40B4-BE49-F238E27FC236}">
              <a16:creationId xmlns:a16="http://schemas.microsoft.com/office/drawing/2014/main" id="{2A7B902E-5C9B-4B7F-B4F4-26BB61C509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76200</xdr:colOff>
      <xdr:row>11</xdr:row>
      <xdr:rowOff>76200</xdr:rowOff>
    </xdr:from>
    <xdr:to>
      <xdr:col>10</xdr:col>
      <xdr:colOff>614362</xdr:colOff>
      <xdr:row>16</xdr:row>
      <xdr:rowOff>628650</xdr:rowOff>
    </xdr:to>
    <xdr:graphicFrame macro="">
      <xdr:nvGraphicFramePr>
        <xdr:cNvPr id="4" name="Gráfico 3">
          <a:extLst>
            <a:ext uri="{FF2B5EF4-FFF2-40B4-BE49-F238E27FC236}">
              <a16:creationId xmlns:a16="http://schemas.microsoft.com/office/drawing/2014/main" id="{FCCE969F-55CB-4873-8505-3A3C21967E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28575</xdr:colOff>
      <xdr:row>17</xdr:row>
      <xdr:rowOff>47624</xdr:rowOff>
    </xdr:from>
    <xdr:to>
      <xdr:col>10</xdr:col>
      <xdr:colOff>704851</xdr:colOff>
      <xdr:row>18</xdr:row>
      <xdr:rowOff>1133475</xdr:rowOff>
    </xdr:to>
    <xdr:graphicFrame macro="">
      <xdr:nvGraphicFramePr>
        <xdr:cNvPr id="5" name="Gráfico 4">
          <a:extLst>
            <a:ext uri="{FF2B5EF4-FFF2-40B4-BE49-F238E27FC236}">
              <a16:creationId xmlns:a16="http://schemas.microsoft.com/office/drawing/2014/main" id="{DC49A74A-7087-490C-967E-BB2C46FAA5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228599</xdr:colOff>
      <xdr:row>19</xdr:row>
      <xdr:rowOff>28575</xdr:rowOff>
    </xdr:from>
    <xdr:to>
      <xdr:col>10</xdr:col>
      <xdr:colOff>581025</xdr:colOff>
      <xdr:row>20</xdr:row>
      <xdr:rowOff>1266825</xdr:rowOff>
    </xdr:to>
    <xdr:graphicFrame macro="">
      <xdr:nvGraphicFramePr>
        <xdr:cNvPr id="6" name="Gráfico 5">
          <a:extLst>
            <a:ext uri="{FF2B5EF4-FFF2-40B4-BE49-F238E27FC236}">
              <a16:creationId xmlns:a16="http://schemas.microsoft.com/office/drawing/2014/main" id="{BF9B56CF-E3DE-4312-A7DB-4DBC504860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57150</xdr:colOff>
      <xdr:row>21</xdr:row>
      <xdr:rowOff>76200</xdr:rowOff>
    </xdr:from>
    <xdr:to>
      <xdr:col>10</xdr:col>
      <xdr:colOff>695325</xdr:colOff>
      <xdr:row>23</xdr:row>
      <xdr:rowOff>800100</xdr:rowOff>
    </xdr:to>
    <xdr:graphicFrame macro="">
      <xdr:nvGraphicFramePr>
        <xdr:cNvPr id="8" name="Gráfico 7">
          <a:extLst>
            <a:ext uri="{FF2B5EF4-FFF2-40B4-BE49-F238E27FC236}">
              <a16:creationId xmlns:a16="http://schemas.microsoft.com/office/drawing/2014/main" id="{0DB859D0-B733-4304-873D-912CB39B3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76200</xdr:colOff>
      <xdr:row>24</xdr:row>
      <xdr:rowOff>95249</xdr:rowOff>
    </xdr:from>
    <xdr:to>
      <xdr:col>10</xdr:col>
      <xdr:colOff>657225</xdr:colOff>
      <xdr:row>25</xdr:row>
      <xdr:rowOff>1162049</xdr:rowOff>
    </xdr:to>
    <xdr:graphicFrame macro="">
      <xdr:nvGraphicFramePr>
        <xdr:cNvPr id="9" name="Gráfico 8">
          <a:extLst>
            <a:ext uri="{FF2B5EF4-FFF2-40B4-BE49-F238E27FC236}">
              <a16:creationId xmlns:a16="http://schemas.microsoft.com/office/drawing/2014/main" id="{117962C5-01D5-4A6D-AA7A-73CFAFD4A9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76199</xdr:colOff>
      <xdr:row>26</xdr:row>
      <xdr:rowOff>76199</xdr:rowOff>
    </xdr:from>
    <xdr:to>
      <xdr:col>10</xdr:col>
      <xdr:colOff>719136</xdr:colOff>
      <xdr:row>27</xdr:row>
      <xdr:rowOff>1000124</xdr:rowOff>
    </xdr:to>
    <xdr:graphicFrame macro="">
      <xdr:nvGraphicFramePr>
        <xdr:cNvPr id="10" name="Gráfico 9">
          <a:extLst>
            <a:ext uri="{FF2B5EF4-FFF2-40B4-BE49-F238E27FC236}">
              <a16:creationId xmlns:a16="http://schemas.microsoft.com/office/drawing/2014/main" id="{19563A90-8C82-4B35-AAA4-ADF0C0BBB5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57150</xdr:colOff>
      <xdr:row>28</xdr:row>
      <xdr:rowOff>28574</xdr:rowOff>
    </xdr:from>
    <xdr:to>
      <xdr:col>10</xdr:col>
      <xdr:colOff>657226</xdr:colOff>
      <xdr:row>29</xdr:row>
      <xdr:rowOff>1152525</xdr:rowOff>
    </xdr:to>
    <xdr:graphicFrame macro="">
      <xdr:nvGraphicFramePr>
        <xdr:cNvPr id="11" name="Gráfico 10">
          <a:extLst>
            <a:ext uri="{FF2B5EF4-FFF2-40B4-BE49-F238E27FC236}">
              <a16:creationId xmlns:a16="http://schemas.microsoft.com/office/drawing/2014/main" id="{22F4DEFE-8214-42B8-9BE5-214F0301E9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123825</xdr:colOff>
      <xdr:row>30</xdr:row>
      <xdr:rowOff>38101</xdr:rowOff>
    </xdr:from>
    <xdr:to>
      <xdr:col>10</xdr:col>
      <xdr:colOff>638174</xdr:colOff>
      <xdr:row>31</xdr:row>
      <xdr:rowOff>1085850</xdr:rowOff>
    </xdr:to>
    <xdr:graphicFrame macro="">
      <xdr:nvGraphicFramePr>
        <xdr:cNvPr id="12" name="Gráfico 11">
          <a:extLst>
            <a:ext uri="{FF2B5EF4-FFF2-40B4-BE49-F238E27FC236}">
              <a16:creationId xmlns:a16="http://schemas.microsoft.com/office/drawing/2014/main" id="{282FC2F1-0884-4140-87D3-A63D6EA003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xdr:col>
      <xdr:colOff>622300</xdr:colOff>
      <xdr:row>8</xdr:row>
      <xdr:rowOff>76200</xdr:rowOff>
    </xdr:from>
    <xdr:to>
      <xdr:col>10</xdr:col>
      <xdr:colOff>250825</xdr:colOff>
      <xdr:row>10</xdr:row>
      <xdr:rowOff>320674</xdr:rowOff>
    </xdr:to>
    <xdr:graphicFrame macro="">
      <xdr:nvGraphicFramePr>
        <xdr:cNvPr id="2" name="Gráfico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638175</xdr:colOff>
      <xdr:row>5</xdr:row>
      <xdr:rowOff>69849</xdr:rowOff>
    </xdr:from>
    <xdr:to>
      <xdr:col>10</xdr:col>
      <xdr:colOff>31750</xdr:colOff>
      <xdr:row>7</xdr:row>
      <xdr:rowOff>742950</xdr:rowOff>
    </xdr:to>
    <xdr:graphicFrame macro="">
      <xdr:nvGraphicFramePr>
        <xdr:cNvPr id="3" name="Gráfico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558799</xdr:colOff>
      <xdr:row>11</xdr:row>
      <xdr:rowOff>12699</xdr:rowOff>
    </xdr:from>
    <xdr:to>
      <xdr:col>10</xdr:col>
      <xdr:colOff>311150</xdr:colOff>
      <xdr:row>16</xdr:row>
      <xdr:rowOff>139700</xdr:rowOff>
    </xdr:to>
    <xdr:graphicFrame macro="">
      <xdr:nvGraphicFramePr>
        <xdr:cNvPr id="4" name="Gráfico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323850</xdr:colOff>
      <xdr:row>24</xdr:row>
      <xdr:rowOff>69850</xdr:rowOff>
    </xdr:from>
    <xdr:to>
      <xdr:col>10</xdr:col>
      <xdr:colOff>457199</xdr:colOff>
      <xdr:row>25</xdr:row>
      <xdr:rowOff>1136650</xdr:rowOff>
    </xdr:to>
    <xdr:graphicFrame macro="">
      <xdr:nvGraphicFramePr>
        <xdr:cNvPr id="5" name="Gráfico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342900</xdr:colOff>
      <xdr:row>26</xdr:row>
      <xdr:rowOff>76200</xdr:rowOff>
    </xdr:from>
    <xdr:to>
      <xdr:col>10</xdr:col>
      <xdr:colOff>419100</xdr:colOff>
      <xdr:row>27</xdr:row>
      <xdr:rowOff>704850</xdr:rowOff>
    </xdr:to>
    <xdr:graphicFrame macro="">
      <xdr:nvGraphicFramePr>
        <xdr:cNvPr id="6" name="Gráfico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355601</xdr:colOff>
      <xdr:row>28</xdr:row>
      <xdr:rowOff>69850</xdr:rowOff>
    </xdr:from>
    <xdr:to>
      <xdr:col>10</xdr:col>
      <xdr:colOff>514351</xdr:colOff>
      <xdr:row>29</xdr:row>
      <xdr:rowOff>685800</xdr:rowOff>
    </xdr:to>
    <xdr:graphicFrame macro="">
      <xdr:nvGraphicFramePr>
        <xdr:cNvPr id="7" name="Gráfico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279400</xdr:colOff>
      <xdr:row>30</xdr:row>
      <xdr:rowOff>107949</xdr:rowOff>
    </xdr:from>
    <xdr:to>
      <xdr:col>10</xdr:col>
      <xdr:colOff>247649</xdr:colOff>
      <xdr:row>32</xdr:row>
      <xdr:rowOff>285750</xdr:rowOff>
    </xdr:to>
    <xdr:graphicFrame macro="">
      <xdr:nvGraphicFramePr>
        <xdr:cNvPr id="8" name="Gráfico 7">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676274</xdr:colOff>
      <xdr:row>17</xdr:row>
      <xdr:rowOff>85725</xdr:rowOff>
    </xdr:from>
    <xdr:to>
      <xdr:col>9</xdr:col>
      <xdr:colOff>457199</xdr:colOff>
      <xdr:row>18</xdr:row>
      <xdr:rowOff>857251</xdr:rowOff>
    </xdr:to>
    <xdr:graphicFrame macro="">
      <xdr:nvGraphicFramePr>
        <xdr:cNvPr id="9" name="Gráfico 8">
          <a:extLst>
            <a:ext uri="{FF2B5EF4-FFF2-40B4-BE49-F238E27FC236}">
              <a16:creationId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142874</xdr:colOff>
      <xdr:row>5</xdr:row>
      <xdr:rowOff>128588</xdr:rowOff>
    </xdr:from>
    <xdr:to>
      <xdr:col>11</xdr:col>
      <xdr:colOff>571499</xdr:colOff>
      <xdr:row>8</xdr:row>
      <xdr:rowOff>508000</xdr:rowOff>
    </xdr:to>
    <xdr:graphicFrame macro="">
      <xdr:nvGraphicFramePr>
        <xdr:cNvPr id="2" name="Gráfico 1">
          <a:extLst>
            <a:ext uri="{FF2B5EF4-FFF2-40B4-BE49-F238E27FC236}">
              <a16:creationId xmlns:a16="http://schemas.microsoft.com/office/drawing/2014/main" id="{C32DC6D4-E2C4-4E8A-A9E9-4AF62105B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136525</xdr:colOff>
      <xdr:row>9</xdr:row>
      <xdr:rowOff>261937</xdr:rowOff>
    </xdr:from>
    <xdr:to>
      <xdr:col>11</xdr:col>
      <xdr:colOff>679450</xdr:colOff>
      <xdr:row>12</xdr:row>
      <xdr:rowOff>595312</xdr:rowOff>
    </xdr:to>
    <xdr:graphicFrame macro="">
      <xdr:nvGraphicFramePr>
        <xdr:cNvPr id="3" name="Gráfico 2">
          <a:extLst>
            <a:ext uri="{FF2B5EF4-FFF2-40B4-BE49-F238E27FC236}">
              <a16:creationId xmlns:a16="http://schemas.microsoft.com/office/drawing/2014/main" id="{2542925B-A6E6-4A65-AA42-6714190E4B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142874</xdr:colOff>
      <xdr:row>13</xdr:row>
      <xdr:rowOff>390525</xdr:rowOff>
    </xdr:from>
    <xdr:to>
      <xdr:col>11</xdr:col>
      <xdr:colOff>685799</xdr:colOff>
      <xdr:row>19</xdr:row>
      <xdr:rowOff>531812</xdr:rowOff>
    </xdr:to>
    <xdr:graphicFrame macro="">
      <xdr:nvGraphicFramePr>
        <xdr:cNvPr id="4" name="Gráfico 3">
          <a:extLst>
            <a:ext uri="{FF2B5EF4-FFF2-40B4-BE49-F238E27FC236}">
              <a16:creationId xmlns:a16="http://schemas.microsoft.com/office/drawing/2014/main" id="{4E14F88C-CCE6-4B43-A26F-688880515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352425</xdr:colOff>
      <xdr:row>20</xdr:row>
      <xdr:rowOff>133350</xdr:rowOff>
    </xdr:from>
    <xdr:to>
      <xdr:col>11</xdr:col>
      <xdr:colOff>247650</xdr:colOff>
      <xdr:row>22</xdr:row>
      <xdr:rowOff>1028700</xdr:rowOff>
    </xdr:to>
    <xdr:graphicFrame macro="">
      <xdr:nvGraphicFramePr>
        <xdr:cNvPr id="5" name="Gráfico 4">
          <a:extLst>
            <a:ext uri="{FF2B5EF4-FFF2-40B4-BE49-F238E27FC236}">
              <a16:creationId xmlns:a16="http://schemas.microsoft.com/office/drawing/2014/main" id="{441BD275-F2CC-4B02-A902-EB44D4B111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342900</xdr:colOff>
      <xdr:row>23</xdr:row>
      <xdr:rowOff>114299</xdr:rowOff>
    </xdr:from>
    <xdr:to>
      <xdr:col>11</xdr:col>
      <xdr:colOff>533400</xdr:colOff>
      <xdr:row>25</xdr:row>
      <xdr:rowOff>928686</xdr:rowOff>
    </xdr:to>
    <xdr:graphicFrame macro="">
      <xdr:nvGraphicFramePr>
        <xdr:cNvPr id="6" name="Gráfico 5">
          <a:extLst>
            <a:ext uri="{FF2B5EF4-FFF2-40B4-BE49-F238E27FC236}">
              <a16:creationId xmlns:a16="http://schemas.microsoft.com/office/drawing/2014/main" id="{2D14EA98-00BC-42C3-90CE-6765A6A91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123825</xdr:colOff>
      <xdr:row>26</xdr:row>
      <xdr:rowOff>114300</xdr:rowOff>
    </xdr:from>
    <xdr:to>
      <xdr:col>11</xdr:col>
      <xdr:colOff>638175</xdr:colOff>
      <xdr:row>29</xdr:row>
      <xdr:rowOff>904875</xdr:rowOff>
    </xdr:to>
    <xdr:graphicFrame macro="">
      <xdr:nvGraphicFramePr>
        <xdr:cNvPr id="7" name="Gráfico 6">
          <a:extLst>
            <a:ext uri="{FF2B5EF4-FFF2-40B4-BE49-F238E27FC236}">
              <a16:creationId xmlns:a16="http://schemas.microsoft.com/office/drawing/2014/main" id="{820DE436-8B0A-4042-96F8-FFC11A7E32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257175</xdr:colOff>
      <xdr:row>30</xdr:row>
      <xdr:rowOff>76200</xdr:rowOff>
    </xdr:from>
    <xdr:to>
      <xdr:col>11</xdr:col>
      <xdr:colOff>628650</xdr:colOff>
      <xdr:row>32</xdr:row>
      <xdr:rowOff>952500</xdr:rowOff>
    </xdr:to>
    <xdr:graphicFrame macro="">
      <xdr:nvGraphicFramePr>
        <xdr:cNvPr id="8" name="Gráfico 7">
          <a:extLst>
            <a:ext uri="{FF2B5EF4-FFF2-40B4-BE49-F238E27FC236}">
              <a16:creationId xmlns:a16="http://schemas.microsoft.com/office/drawing/2014/main" id="{2BD871B6-B757-41F5-95BE-703D7D1BB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180975</xdr:colOff>
      <xdr:row>33</xdr:row>
      <xdr:rowOff>123824</xdr:rowOff>
    </xdr:from>
    <xdr:to>
      <xdr:col>11</xdr:col>
      <xdr:colOff>685800</xdr:colOff>
      <xdr:row>35</xdr:row>
      <xdr:rowOff>933449</xdr:rowOff>
    </xdr:to>
    <xdr:graphicFrame macro="">
      <xdr:nvGraphicFramePr>
        <xdr:cNvPr id="9" name="Gráfico 8">
          <a:extLst>
            <a:ext uri="{FF2B5EF4-FFF2-40B4-BE49-F238E27FC236}">
              <a16:creationId xmlns:a16="http://schemas.microsoft.com/office/drawing/2014/main" id="{6191644F-A41A-46B7-BDC1-54B7567A6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133350</xdr:colOff>
      <xdr:row>36</xdr:row>
      <xdr:rowOff>66674</xdr:rowOff>
    </xdr:from>
    <xdr:to>
      <xdr:col>11</xdr:col>
      <xdr:colOff>685800</xdr:colOff>
      <xdr:row>38</xdr:row>
      <xdr:rowOff>962025</xdr:rowOff>
    </xdr:to>
    <xdr:graphicFrame macro="">
      <xdr:nvGraphicFramePr>
        <xdr:cNvPr id="10" name="Gráfico 9">
          <a:extLst>
            <a:ext uri="{FF2B5EF4-FFF2-40B4-BE49-F238E27FC236}">
              <a16:creationId xmlns:a16="http://schemas.microsoft.com/office/drawing/2014/main" id="{C96CD9B9-10BD-4EF8-89DE-5342906B7C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161924</xdr:colOff>
      <xdr:row>39</xdr:row>
      <xdr:rowOff>95250</xdr:rowOff>
    </xdr:from>
    <xdr:to>
      <xdr:col>11</xdr:col>
      <xdr:colOff>547688</xdr:colOff>
      <xdr:row>41</xdr:row>
      <xdr:rowOff>571500</xdr:rowOff>
    </xdr:to>
    <xdr:graphicFrame macro="">
      <xdr:nvGraphicFramePr>
        <xdr:cNvPr id="11" name="Gráfico 10">
          <a:extLst>
            <a:ext uri="{FF2B5EF4-FFF2-40B4-BE49-F238E27FC236}">
              <a16:creationId xmlns:a16="http://schemas.microsoft.com/office/drawing/2014/main" id="{A7FF47F2-C9C2-4F7D-9D56-6007437DD1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6</xdr:col>
      <xdr:colOff>14287</xdr:colOff>
      <xdr:row>5</xdr:row>
      <xdr:rowOff>38100</xdr:rowOff>
    </xdr:from>
    <xdr:to>
      <xdr:col>10</xdr:col>
      <xdr:colOff>609600</xdr:colOff>
      <xdr:row>7</xdr:row>
      <xdr:rowOff>933450</xdr:rowOff>
    </xdr:to>
    <xdr:graphicFrame macro="">
      <xdr:nvGraphicFramePr>
        <xdr:cNvPr id="3" name="Gráfico 2">
          <a:extLst>
            <a:ext uri="{FF2B5EF4-FFF2-40B4-BE49-F238E27FC236}">
              <a16:creationId xmlns:a16="http://schemas.microsoft.com/office/drawing/2014/main" id="{A3A07892-5F35-47AE-B86A-75EC569458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90487</xdr:colOff>
      <xdr:row>8</xdr:row>
      <xdr:rowOff>123825</xdr:rowOff>
    </xdr:from>
    <xdr:to>
      <xdr:col>10</xdr:col>
      <xdr:colOff>581025</xdr:colOff>
      <xdr:row>10</xdr:row>
      <xdr:rowOff>923925</xdr:rowOff>
    </xdr:to>
    <xdr:graphicFrame macro="">
      <xdr:nvGraphicFramePr>
        <xdr:cNvPr id="5" name="Gráfico 4">
          <a:extLst>
            <a:ext uri="{FF2B5EF4-FFF2-40B4-BE49-F238E27FC236}">
              <a16:creationId xmlns:a16="http://schemas.microsoft.com/office/drawing/2014/main" id="{603DE729-B504-40EC-B792-92CD98B7BB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238125</xdr:colOff>
      <xdr:row>11</xdr:row>
      <xdr:rowOff>209548</xdr:rowOff>
    </xdr:from>
    <xdr:to>
      <xdr:col>10</xdr:col>
      <xdr:colOff>523875</xdr:colOff>
      <xdr:row>16</xdr:row>
      <xdr:rowOff>952499</xdr:rowOff>
    </xdr:to>
    <xdr:graphicFrame macro="">
      <xdr:nvGraphicFramePr>
        <xdr:cNvPr id="7" name="Gráfico 6">
          <a:extLst>
            <a:ext uri="{FF2B5EF4-FFF2-40B4-BE49-F238E27FC236}">
              <a16:creationId xmlns:a16="http://schemas.microsoft.com/office/drawing/2014/main" id="{61CE9921-76AE-4C55-A937-64FEF99847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42862</xdr:colOff>
      <xdr:row>17</xdr:row>
      <xdr:rowOff>95250</xdr:rowOff>
    </xdr:from>
    <xdr:to>
      <xdr:col>10</xdr:col>
      <xdr:colOff>752475</xdr:colOff>
      <xdr:row>18</xdr:row>
      <xdr:rowOff>923926</xdr:rowOff>
    </xdr:to>
    <xdr:graphicFrame macro="">
      <xdr:nvGraphicFramePr>
        <xdr:cNvPr id="8" name="Gráfico 7">
          <a:extLst>
            <a:ext uri="{FF2B5EF4-FFF2-40B4-BE49-F238E27FC236}">
              <a16:creationId xmlns:a16="http://schemas.microsoft.com/office/drawing/2014/main" id="{03E177D0-D3E3-4C4D-A8E1-F1E254055E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95249</xdr:colOff>
      <xdr:row>19</xdr:row>
      <xdr:rowOff>38100</xdr:rowOff>
    </xdr:from>
    <xdr:to>
      <xdr:col>10</xdr:col>
      <xdr:colOff>581024</xdr:colOff>
      <xdr:row>20</xdr:row>
      <xdr:rowOff>942975</xdr:rowOff>
    </xdr:to>
    <xdr:graphicFrame macro="">
      <xdr:nvGraphicFramePr>
        <xdr:cNvPr id="9" name="Gráfico 8">
          <a:extLst>
            <a:ext uri="{FF2B5EF4-FFF2-40B4-BE49-F238E27FC236}">
              <a16:creationId xmlns:a16="http://schemas.microsoft.com/office/drawing/2014/main" id="{79B92F9B-1032-4880-852B-241D59A4B5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71437</xdr:colOff>
      <xdr:row>21</xdr:row>
      <xdr:rowOff>85724</xdr:rowOff>
    </xdr:from>
    <xdr:to>
      <xdr:col>10</xdr:col>
      <xdr:colOff>638175</xdr:colOff>
      <xdr:row>23</xdr:row>
      <xdr:rowOff>933449</xdr:rowOff>
    </xdr:to>
    <xdr:graphicFrame macro="">
      <xdr:nvGraphicFramePr>
        <xdr:cNvPr id="10" name="Gráfico 9">
          <a:extLst>
            <a:ext uri="{FF2B5EF4-FFF2-40B4-BE49-F238E27FC236}">
              <a16:creationId xmlns:a16="http://schemas.microsoft.com/office/drawing/2014/main" id="{B58D5905-511C-4F24-AAB3-7237F06452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142875</xdr:colOff>
      <xdr:row>24</xdr:row>
      <xdr:rowOff>66675</xdr:rowOff>
    </xdr:from>
    <xdr:to>
      <xdr:col>10</xdr:col>
      <xdr:colOff>685801</xdr:colOff>
      <xdr:row>25</xdr:row>
      <xdr:rowOff>1019175</xdr:rowOff>
    </xdr:to>
    <xdr:graphicFrame macro="">
      <xdr:nvGraphicFramePr>
        <xdr:cNvPr id="11" name="Gráfico 10">
          <a:extLst>
            <a:ext uri="{FF2B5EF4-FFF2-40B4-BE49-F238E27FC236}">
              <a16:creationId xmlns:a16="http://schemas.microsoft.com/office/drawing/2014/main" id="{B5067654-F50E-4B73-A647-8FB12CA78B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266699</xdr:colOff>
      <xdr:row>26</xdr:row>
      <xdr:rowOff>66675</xdr:rowOff>
    </xdr:from>
    <xdr:to>
      <xdr:col>10</xdr:col>
      <xdr:colOff>581024</xdr:colOff>
      <xdr:row>27</xdr:row>
      <xdr:rowOff>923925</xdr:rowOff>
    </xdr:to>
    <xdr:graphicFrame macro="">
      <xdr:nvGraphicFramePr>
        <xdr:cNvPr id="12" name="Gráfico 11">
          <a:extLst>
            <a:ext uri="{FF2B5EF4-FFF2-40B4-BE49-F238E27FC236}">
              <a16:creationId xmlns:a16="http://schemas.microsoft.com/office/drawing/2014/main" id="{B0FB02B0-AD0D-4BDF-AD78-11FE9B6595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71437</xdr:colOff>
      <xdr:row>28</xdr:row>
      <xdr:rowOff>19050</xdr:rowOff>
    </xdr:from>
    <xdr:to>
      <xdr:col>10</xdr:col>
      <xdr:colOff>685800</xdr:colOff>
      <xdr:row>29</xdr:row>
      <xdr:rowOff>942975</xdr:rowOff>
    </xdr:to>
    <xdr:graphicFrame macro="">
      <xdr:nvGraphicFramePr>
        <xdr:cNvPr id="13" name="Gráfico 12">
          <a:extLst>
            <a:ext uri="{FF2B5EF4-FFF2-40B4-BE49-F238E27FC236}">
              <a16:creationId xmlns:a16="http://schemas.microsoft.com/office/drawing/2014/main" id="{EA52F059-C276-444F-AC93-5DF0A0D81B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123824</xdr:colOff>
      <xdr:row>30</xdr:row>
      <xdr:rowOff>47625</xdr:rowOff>
    </xdr:from>
    <xdr:to>
      <xdr:col>10</xdr:col>
      <xdr:colOff>590550</xdr:colOff>
      <xdr:row>31</xdr:row>
      <xdr:rowOff>914400</xdr:rowOff>
    </xdr:to>
    <xdr:graphicFrame macro="">
      <xdr:nvGraphicFramePr>
        <xdr:cNvPr id="14" name="Gráfico 13">
          <a:extLst>
            <a:ext uri="{FF2B5EF4-FFF2-40B4-BE49-F238E27FC236}">
              <a16:creationId xmlns:a16="http://schemas.microsoft.com/office/drawing/2014/main" id="{7EA130F7-ED83-41D7-8C0E-8F57A2AE0A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6</xdr:col>
      <xdr:colOff>61912</xdr:colOff>
      <xdr:row>5</xdr:row>
      <xdr:rowOff>161926</xdr:rowOff>
    </xdr:from>
    <xdr:to>
      <xdr:col>10</xdr:col>
      <xdr:colOff>476250</xdr:colOff>
      <xdr:row>7</xdr:row>
      <xdr:rowOff>971550</xdr:rowOff>
    </xdr:to>
    <xdr:graphicFrame macro="">
      <xdr:nvGraphicFramePr>
        <xdr:cNvPr id="2" name="Gráfico 1">
          <a:extLst>
            <a:ext uri="{FF2B5EF4-FFF2-40B4-BE49-F238E27FC236}">
              <a16:creationId xmlns:a16="http://schemas.microsoft.com/office/drawing/2014/main" id="{E14B4319-BF1D-4A79-A7D7-7357E8BE5A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85724</xdr:colOff>
      <xdr:row>8</xdr:row>
      <xdr:rowOff>200025</xdr:rowOff>
    </xdr:from>
    <xdr:to>
      <xdr:col>11</xdr:col>
      <xdr:colOff>23811</xdr:colOff>
      <xdr:row>10</xdr:row>
      <xdr:rowOff>771525</xdr:rowOff>
    </xdr:to>
    <xdr:graphicFrame macro="">
      <xdr:nvGraphicFramePr>
        <xdr:cNvPr id="3" name="Gráfico 2">
          <a:extLst>
            <a:ext uri="{FF2B5EF4-FFF2-40B4-BE49-F238E27FC236}">
              <a16:creationId xmlns:a16="http://schemas.microsoft.com/office/drawing/2014/main" id="{A6FC5225-A156-4ADC-8E66-4BE17805BC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228599</xdr:colOff>
      <xdr:row>11</xdr:row>
      <xdr:rowOff>190500</xdr:rowOff>
    </xdr:from>
    <xdr:to>
      <xdr:col>10</xdr:col>
      <xdr:colOff>676275</xdr:colOff>
      <xdr:row>16</xdr:row>
      <xdr:rowOff>981075</xdr:rowOff>
    </xdr:to>
    <xdr:graphicFrame macro="">
      <xdr:nvGraphicFramePr>
        <xdr:cNvPr id="4" name="Gráfico 3">
          <a:extLst>
            <a:ext uri="{FF2B5EF4-FFF2-40B4-BE49-F238E27FC236}">
              <a16:creationId xmlns:a16="http://schemas.microsoft.com/office/drawing/2014/main" id="{DE8B4532-B407-407C-8729-7DB08FA9E1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95249</xdr:colOff>
      <xdr:row>17</xdr:row>
      <xdr:rowOff>0</xdr:rowOff>
    </xdr:from>
    <xdr:to>
      <xdr:col>10</xdr:col>
      <xdr:colOff>757236</xdr:colOff>
      <xdr:row>18</xdr:row>
      <xdr:rowOff>1209675</xdr:rowOff>
    </xdr:to>
    <xdr:graphicFrame macro="">
      <xdr:nvGraphicFramePr>
        <xdr:cNvPr id="5" name="Gráfico 4">
          <a:extLst>
            <a:ext uri="{FF2B5EF4-FFF2-40B4-BE49-F238E27FC236}">
              <a16:creationId xmlns:a16="http://schemas.microsoft.com/office/drawing/2014/main" id="{CCCA22CD-B688-4CEC-8507-20ADEA8E45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161924</xdr:colOff>
      <xdr:row>19</xdr:row>
      <xdr:rowOff>38100</xdr:rowOff>
    </xdr:from>
    <xdr:to>
      <xdr:col>10</xdr:col>
      <xdr:colOff>704849</xdr:colOff>
      <xdr:row>20</xdr:row>
      <xdr:rowOff>1152525</xdr:rowOff>
    </xdr:to>
    <xdr:graphicFrame macro="">
      <xdr:nvGraphicFramePr>
        <xdr:cNvPr id="7" name="Gráfico 6">
          <a:extLst>
            <a:ext uri="{FF2B5EF4-FFF2-40B4-BE49-F238E27FC236}">
              <a16:creationId xmlns:a16="http://schemas.microsoft.com/office/drawing/2014/main" id="{1E934910-5B9D-417C-A6F5-050787C41B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90487</xdr:colOff>
      <xdr:row>21</xdr:row>
      <xdr:rowOff>104774</xdr:rowOff>
    </xdr:from>
    <xdr:to>
      <xdr:col>10</xdr:col>
      <xdr:colOff>638175</xdr:colOff>
      <xdr:row>23</xdr:row>
      <xdr:rowOff>1028700</xdr:rowOff>
    </xdr:to>
    <xdr:graphicFrame macro="">
      <xdr:nvGraphicFramePr>
        <xdr:cNvPr id="8" name="Gráfico 7">
          <a:extLst>
            <a:ext uri="{FF2B5EF4-FFF2-40B4-BE49-F238E27FC236}">
              <a16:creationId xmlns:a16="http://schemas.microsoft.com/office/drawing/2014/main" id="{95266858-94D9-4C69-9C2A-47EF2FF2BC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142875</xdr:colOff>
      <xdr:row>24</xdr:row>
      <xdr:rowOff>28575</xdr:rowOff>
    </xdr:from>
    <xdr:to>
      <xdr:col>10</xdr:col>
      <xdr:colOff>733425</xdr:colOff>
      <xdr:row>25</xdr:row>
      <xdr:rowOff>1209675</xdr:rowOff>
    </xdr:to>
    <xdr:graphicFrame macro="">
      <xdr:nvGraphicFramePr>
        <xdr:cNvPr id="9" name="Gráfico 8">
          <a:extLst>
            <a:ext uri="{FF2B5EF4-FFF2-40B4-BE49-F238E27FC236}">
              <a16:creationId xmlns:a16="http://schemas.microsoft.com/office/drawing/2014/main" id="{5995D4F1-DF38-4BC2-B255-4ADE6CDE29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114300</xdr:colOff>
      <xdr:row>26</xdr:row>
      <xdr:rowOff>38099</xdr:rowOff>
    </xdr:from>
    <xdr:to>
      <xdr:col>10</xdr:col>
      <xdr:colOff>666750</xdr:colOff>
      <xdr:row>27</xdr:row>
      <xdr:rowOff>1190625</xdr:rowOff>
    </xdr:to>
    <xdr:graphicFrame macro="">
      <xdr:nvGraphicFramePr>
        <xdr:cNvPr id="10" name="Gráfico 9">
          <a:extLst>
            <a:ext uri="{FF2B5EF4-FFF2-40B4-BE49-F238E27FC236}">
              <a16:creationId xmlns:a16="http://schemas.microsoft.com/office/drawing/2014/main" id="{08DF0A9E-43BF-4FAC-9154-E74E482E76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152399</xdr:colOff>
      <xdr:row>28</xdr:row>
      <xdr:rowOff>133349</xdr:rowOff>
    </xdr:from>
    <xdr:to>
      <xdr:col>10</xdr:col>
      <xdr:colOff>585786</xdr:colOff>
      <xdr:row>29</xdr:row>
      <xdr:rowOff>1104899</xdr:rowOff>
    </xdr:to>
    <xdr:graphicFrame macro="">
      <xdr:nvGraphicFramePr>
        <xdr:cNvPr id="11" name="Gráfico 10">
          <a:extLst>
            <a:ext uri="{FF2B5EF4-FFF2-40B4-BE49-F238E27FC236}">
              <a16:creationId xmlns:a16="http://schemas.microsoft.com/office/drawing/2014/main" id="{614D51E3-3CFE-484E-9478-F683DC99F5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171450</xdr:colOff>
      <xdr:row>30</xdr:row>
      <xdr:rowOff>161925</xdr:rowOff>
    </xdr:from>
    <xdr:to>
      <xdr:col>10</xdr:col>
      <xdr:colOff>500062</xdr:colOff>
      <xdr:row>31</xdr:row>
      <xdr:rowOff>1219200</xdr:rowOff>
    </xdr:to>
    <xdr:graphicFrame macro="">
      <xdr:nvGraphicFramePr>
        <xdr:cNvPr id="12" name="Gráfico 11">
          <a:extLst>
            <a:ext uri="{FF2B5EF4-FFF2-40B4-BE49-F238E27FC236}">
              <a16:creationId xmlns:a16="http://schemas.microsoft.com/office/drawing/2014/main" id="{DC806B28-E357-45D3-B77E-6B72FCE81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6</xdr:col>
      <xdr:colOff>95250</xdr:colOff>
      <xdr:row>5</xdr:row>
      <xdr:rowOff>142875</xdr:rowOff>
    </xdr:from>
    <xdr:to>
      <xdr:col>10</xdr:col>
      <xdr:colOff>728662</xdr:colOff>
      <xdr:row>7</xdr:row>
      <xdr:rowOff>762000</xdr:rowOff>
    </xdr:to>
    <xdr:graphicFrame macro="">
      <xdr:nvGraphicFramePr>
        <xdr:cNvPr id="5" name="Gráfico 4">
          <a:extLst>
            <a:ext uri="{FF2B5EF4-FFF2-40B4-BE49-F238E27FC236}">
              <a16:creationId xmlns:a16="http://schemas.microsoft.com/office/drawing/2014/main" id="{6A7B7C44-D41B-4C75-B0C1-E830C653AC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80962</xdr:colOff>
      <xdr:row>8</xdr:row>
      <xdr:rowOff>342900</xdr:rowOff>
    </xdr:from>
    <xdr:to>
      <xdr:col>10</xdr:col>
      <xdr:colOff>695325</xdr:colOff>
      <xdr:row>10</xdr:row>
      <xdr:rowOff>428625</xdr:rowOff>
    </xdr:to>
    <xdr:graphicFrame macro="">
      <xdr:nvGraphicFramePr>
        <xdr:cNvPr id="8" name="Gráfico 7">
          <a:extLst>
            <a:ext uri="{FF2B5EF4-FFF2-40B4-BE49-F238E27FC236}">
              <a16:creationId xmlns:a16="http://schemas.microsoft.com/office/drawing/2014/main" id="{ECE930F5-EF1A-4687-A6EC-6EF35FCB5F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10</xdr:row>
      <xdr:rowOff>1009649</xdr:rowOff>
    </xdr:from>
    <xdr:to>
      <xdr:col>10</xdr:col>
      <xdr:colOff>714375</xdr:colOff>
      <xdr:row>16</xdr:row>
      <xdr:rowOff>552450</xdr:rowOff>
    </xdr:to>
    <xdr:graphicFrame macro="">
      <xdr:nvGraphicFramePr>
        <xdr:cNvPr id="12" name="Gráfico 11">
          <a:extLst>
            <a:ext uri="{FF2B5EF4-FFF2-40B4-BE49-F238E27FC236}">
              <a16:creationId xmlns:a16="http://schemas.microsoft.com/office/drawing/2014/main" id="{D27F87C5-F47E-47AB-9FAC-14AF21AA29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17</xdr:row>
      <xdr:rowOff>47624</xdr:rowOff>
    </xdr:from>
    <xdr:to>
      <xdr:col>10</xdr:col>
      <xdr:colOff>723900</xdr:colOff>
      <xdr:row>18</xdr:row>
      <xdr:rowOff>1400175</xdr:rowOff>
    </xdr:to>
    <xdr:graphicFrame macro="">
      <xdr:nvGraphicFramePr>
        <xdr:cNvPr id="15" name="Gráfico 14">
          <a:extLst>
            <a:ext uri="{FF2B5EF4-FFF2-40B4-BE49-F238E27FC236}">
              <a16:creationId xmlns:a16="http://schemas.microsoft.com/office/drawing/2014/main" id="{C885CB00-05B7-4862-BAEA-AA6429BB5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19</xdr:row>
      <xdr:rowOff>19050</xdr:rowOff>
    </xdr:from>
    <xdr:to>
      <xdr:col>10</xdr:col>
      <xdr:colOff>619125</xdr:colOff>
      <xdr:row>20</xdr:row>
      <xdr:rowOff>942975</xdr:rowOff>
    </xdr:to>
    <xdr:graphicFrame macro="">
      <xdr:nvGraphicFramePr>
        <xdr:cNvPr id="17" name="Gráfico 16">
          <a:extLst>
            <a:ext uri="{FF2B5EF4-FFF2-40B4-BE49-F238E27FC236}">
              <a16:creationId xmlns:a16="http://schemas.microsoft.com/office/drawing/2014/main" id="{66503648-1B3A-4541-BD8B-4B7497556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47624</xdr:colOff>
      <xdr:row>21</xdr:row>
      <xdr:rowOff>171450</xdr:rowOff>
    </xdr:from>
    <xdr:to>
      <xdr:col>10</xdr:col>
      <xdr:colOff>690561</xdr:colOff>
      <xdr:row>23</xdr:row>
      <xdr:rowOff>895350</xdr:rowOff>
    </xdr:to>
    <xdr:graphicFrame macro="">
      <xdr:nvGraphicFramePr>
        <xdr:cNvPr id="18" name="Gráfico 17">
          <a:extLst>
            <a:ext uri="{FF2B5EF4-FFF2-40B4-BE49-F238E27FC236}">
              <a16:creationId xmlns:a16="http://schemas.microsoft.com/office/drawing/2014/main" id="{3F021E2A-684C-452F-AA46-29F43FF347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133349</xdr:colOff>
      <xdr:row>24</xdr:row>
      <xdr:rowOff>19049</xdr:rowOff>
    </xdr:from>
    <xdr:to>
      <xdr:col>10</xdr:col>
      <xdr:colOff>509586</xdr:colOff>
      <xdr:row>25</xdr:row>
      <xdr:rowOff>971550</xdr:rowOff>
    </xdr:to>
    <xdr:graphicFrame macro="">
      <xdr:nvGraphicFramePr>
        <xdr:cNvPr id="20" name="Gráfico 19">
          <a:extLst>
            <a:ext uri="{FF2B5EF4-FFF2-40B4-BE49-F238E27FC236}">
              <a16:creationId xmlns:a16="http://schemas.microsoft.com/office/drawing/2014/main" id="{37E94068-4C57-4BBC-BE0F-A8C79FE98F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76200</xdr:colOff>
      <xdr:row>25</xdr:row>
      <xdr:rowOff>971550</xdr:rowOff>
    </xdr:from>
    <xdr:to>
      <xdr:col>10</xdr:col>
      <xdr:colOff>638175</xdr:colOff>
      <xdr:row>27</xdr:row>
      <xdr:rowOff>962025</xdr:rowOff>
    </xdr:to>
    <xdr:graphicFrame macro="">
      <xdr:nvGraphicFramePr>
        <xdr:cNvPr id="21" name="Gráfico 20">
          <a:extLst>
            <a:ext uri="{FF2B5EF4-FFF2-40B4-BE49-F238E27FC236}">
              <a16:creationId xmlns:a16="http://schemas.microsoft.com/office/drawing/2014/main" id="{80EDAD0E-36F6-4CB3-81AB-29DF94A31E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114299</xdr:colOff>
      <xdr:row>28</xdr:row>
      <xdr:rowOff>28575</xdr:rowOff>
    </xdr:from>
    <xdr:to>
      <xdr:col>11</xdr:col>
      <xdr:colOff>14286</xdr:colOff>
      <xdr:row>29</xdr:row>
      <xdr:rowOff>952500</xdr:rowOff>
    </xdr:to>
    <xdr:graphicFrame macro="">
      <xdr:nvGraphicFramePr>
        <xdr:cNvPr id="22" name="Gráfico 21">
          <a:extLst>
            <a:ext uri="{FF2B5EF4-FFF2-40B4-BE49-F238E27FC236}">
              <a16:creationId xmlns:a16="http://schemas.microsoft.com/office/drawing/2014/main" id="{2DC10297-0B37-486E-B86D-A8E6BDE339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38100</xdr:colOff>
      <xdr:row>30</xdr:row>
      <xdr:rowOff>47625</xdr:rowOff>
    </xdr:from>
    <xdr:to>
      <xdr:col>10</xdr:col>
      <xdr:colOff>747712</xdr:colOff>
      <xdr:row>32</xdr:row>
      <xdr:rowOff>19050</xdr:rowOff>
    </xdr:to>
    <xdr:graphicFrame macro="">
      <xdr:nvGraphicFramePr>
        <xdr:cNvPr id="23" name="Gráfico 22">
          <a:extLst>
            <a:ext uri="{FF2B5EF4-FFF2-40B4-BE49-F238E27FC236}">
              <a16:creationId xmlns:a16="http://schemas.microsoft.com/office/drawing/2014/main" id="{9CFDC38F-91EE-459C-9C74-266C9547C4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114300</xdr:colOff>
      <xdr:row>5</xdr:row>
      <xdr:rowOff>66675</xdr:rowOff>
    </xdr:from>
    <xdr:to>
      <xdr:col>10</xdr:col>
      <xdr:colOff>685800</xdr:colOff>
      <xdr:row>7</xdr:row>
      <xdr:rowOff>1152525</xdr:rowOff>
    </xdr:to>
    <xdr:graphicFrame macro="">
      <xdr:nvGraphicFramePr>
        <xdr:cNvPr id="2" name="Gráfico 1">
          <a:extLst>
            <a:ext uri="{FF2B5EF4-FFF2-40B4-BE49-F238E27FC236}">
              <a16:creationId xmlns:a16="http://schemas.microsoft.com/office/drawing/2014/main" id="{18184526-7AB5-4642-B5E8-B8C02D8A57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152399</xdr:colOff>
      <xdr:row>8</xdr:row>
      <xdr:rowOff>85725</xdr:rowOff>
    </xdr:from>
    <xdr:to>
      <xdr:col>10</xdr:col>
      <xdr:colOff>542924</xdr:colOff>
      <xdr:row>10</xdr:row>
      <xdr:rowOff>1133475</xdr:rowOff>
    </xdr:to>
    <xdr:graphicFrame macro="">
      <xdr:nvGraphicFramePr>
        <xdr:cNvPr id="4" name="Gráfico 3">
          <a:extLst>
            <a:ext uri="{FF2B5EF4-FFF2-40B4-BE49-F238E27FC236}">
              <a16:creationId xmlns:a16="http://schemas.microsoft.com/office/drawing/2014/main" id="{EA783574-8EF2-434D-BCAD-902F1BBA90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219074</xdr:colOff>
      <xdr:row>11</xdr:row>
      <xdr:rowOff>219075</xdr:rowOff>
    </xdr:from>
    <xdr:to>
      <xdr:col>10</xdr:col>
      <xdr:colOff>590549</xdr:colOff>
      <xdr:row>16</xdr:row>
      <xdr:rowOff>1162050</xdr:rowOff>
    </xdr:to>
    <xdr:graphicFrame macro="">
      <xdr:nvGraphicFramePr>
        <xdr:cNvPr id="5" name="Gráfico 4">
          <a:extLst>
            <a:ext uri="{FF2B5EF4-FFF2-40B4-BE49-F238E27FC236}">
              <a16:creationId xmlns:a16="http://schemas.microsoft.com/office/drawing/2014/main" id="{89CECDC9-7F36-4B91-B2F5-623E1665B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85725</xdr:colOff>
      <xdr:row>17</xdr:row>
      <xdr:rowOff>57150</xdr:rowOff>
    </xdr:from>
    <xdr:to>
      <xdr:col>10</xdr:col>
      <xdr:colOff>666750</xdr:colOff>
      <xdr:row>18</xdr:row>
      <xdr:rowOff>1190625</xdr:rowOff>
    </xdr:to>
    <xdr:graphicFrame macro="">
      <xdr:nvGraphicFramePr>
        <xdr:cNvPr id="7" name="Gráfico 6">
          <a:extLst>
            <a:ext uri="{FF2B5EF4-FFF2-40B4-BE49-F238E27FC236}">
              <a16:creationId xmlns:a16="http://schemas.microsoft.com/office/drawing/2014/main" id="{A3E4BCA4-13F2-482E-9CE3-C4A94D3BA7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57150</xdr:colOff>
      <xdr:row>19</xdr:row>
      <xdr:rowOff>9525</xdr:rowOff>
    </xdr:from>
    <xdr:to>
      <xdr:col>10</xdr:col>
      <xdr:colOff>704850</xdr:colOff>
      <xdr:row>20</xdr:row>
      <xdr:rowOff>1257300</xdr:rowOff>
    </xdr:to>
    <xdr:graphicFrame macro="">
      <xdr:nvGraphicFramePr>
        <xdr:cNvPr id="9" name="Gráfico 8">
          <a:extLst>
            <a:ext uri="{FF2B5EF4-FFF2-40B4-BE49-F238E27FC236}">
              <a16:creationId xmlns:a16="http://schemas.microsoft.com/office/drawing/2014/main" id="{0CB8428D-5B14-4888-BDB6-D16153BDC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104774</xdr:colOff>
      <xdr:row>21</xdr:row>
      <xdr:rowOff>85725</xdr:rowOff>
    </xdr:from>
    <xdr:to>
      <xdr:col>10</xdr:col>
      <xdr:colOff>647700</xdr:colOff>
      <xdr:row>23</xdr:row>
      <xdr:rowOff>1190625</xdr:rowOff>
    </xdr:to>
    <xdr:graphicFrame macro="">
      <xdr:nvGraphicFramePr>
        <xdr:cNvPr id="10" name="Gráfico 9">
          <a:extLst>
            <a:ext uri="{FF2B5EF4-FFF2-40B4-BE49-F238E27FC236}">
              <a16:creationId xmlns:a16="http://schemas.microsoft.com/office/drawing/2014/main" id="{D045FAA0-D9B1-4D44-82BC-78B517FD65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66674</xdr:colOff>
      <xdr:row>24</xdr:row>
      <xdr:rowOff>133350</xdr:rowOff>
    </xdr:from>
    <xdr:to>
      <xdr:col>10</xdr:col>
      <xdr:colOff>676275</xdr:colOff>
      <xdr:row>25</xdr:row>
      <xdr:rowOff>1181100</xdr:rowOff>
    </xdr:to>
    <xdr:graphicFrame macro="">
      <xdr:nvGraphicFramePr>
        <xdr:cNvPr id="11" name="Gráfico 10">
          <a:extLst>
            <a:ext uri="{FF2B5EF4-FFF2-40B4-BE49-F238E27FC236}">
              <a16:creationId xmlns:a16="http://schemas.microsoft.com/office/drawing/2014/main" id="{0C55521D-E323-49DE-9FB8-07979C087D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114301</xdr:colOff>
      <xdr:row>26</xdr:row>
      <xdr:rowOff>38101</xdr:rowOff>
    </xdr:from>
    <xdr:to>
      <xdr:col>10</xdr:col>
      <xdr:colOff>657225</xdr:colOff>
      <xdr:row>27</xdr:row>
      <xdr:rowOff>1228726</xdr:rowOff>
    </xdr:to>
    <xdr:graphicFrame macro="">
      <xdr:nvGraphicFramePr>
        <xdr:cNvPr id="13" name="Gráfico 12">
          <a:extLst>
            <a:ext uri="{FF2B5EF4-FFF2-40B4-BE49-F238E27FC236}">
              <a16:creationId xmlns:a16="http://schemas.microsoft.com/office/drawing/2014/main" id="{FD39E411-7790-41FA-B6D9-714A5F30EF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209550</xdr:colOff>
      <xdr:row>28</xdr:row>
      <xdr:rowOff>28576</xdr:rowOff>
    </xdr:from>
    <xdr:to>
      <xdr:col>10</xdr:col>
      <xdr:colOff>504825</xdr:colOff>
      <xdr:row>29</xdr:row>
      <xdr:rowOff>1219201</xdr:rowOff>
    </xdr:to>
    <xdr:graphicFrame macro="">
      <xdr:nvGraphicFramePr>
        <xdr:cNvPr id="15" name="Gráfico 14">
          <a:extLst>
            <a:ext uri="{FF2B5EF4-FFF2-40B4-BE49-F238E27FC236}">
              <a16:creationId xmlns:a16="http://schemas.microsoft.com/office/drawing/2014/main" id="{942A2839-6D42-48ED-813E-43BBECFF76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152400</xdr:colOff>
      <xdr:row>30</xdr:row>
      <xdr:rowOff>19050</xdr:rowOff>
    </xdr:from>
    <xdr:to>
      <xdr:col>10</xdr:col>
      <xdr:colOff>533400</xdr:colOff>
      <xdr:row>31</xdr:row>
      <xdr:rowOff>1238250</xdr:rowOff>
    </xdr:to>
    <xdr:graphicFrame macro="">
      <xdr:nvGraphicFramePr>
        <xdr:cNvPr id="16" name="Gráfico 15">
          <a:extLst>
            <a:ext uri="{FF2B5EF4-FFF2-40B4-BE49-F238E27FC236}">
              <a16:creationId xmlns:a16="http://schemas.microsoft.com/office/drawing/2014/main" id="{9C69A0F0-690F-4AA4-9C80-2F0080068B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152401</xdr:colOff>
      <xdr:row>5</xdr:row>
      <xdr:rowOff>76199</xdr:rowOff>
    </xdr:from>
    <xdr:to>
      <xdr:col>10</xdr:col>
      <xdr:colOff>542925</xdr:colOff>
      <xdr:row>7</xdr:row>
      <xdr:rowOff>1847850</xdr:rowOff>
    </xdr:to>
    <xdr:graphicFrame macro="">
      <xdr:nvGraphicFramePr>
        <xdr:cNvPr id="2" name="Gráfico 1">
          <a:extLst>
            <a:ext uri="{FF2B5EF4-FFF2-40B4-BE49-F238E27FC236}">
              <a16:creationId xmlns:a16="http://schemas.microsoft.com/office/drawing/2014/main" id="{99103C4E-903B-4C7B-86DC-461EE0774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114300</xdr:colOff>
      <xdr:row>8</xdr:row>
      <xdr:rowOff>47624</xdr:rowOff>
    </xdr:from>
    <xdr:to>
      <xdr:col>10</xdr:col>
      <xdr:colOff>600075</xdr:colOff>
      <xdr:row>10</xdr:row>
      <xdr:rowOff>1666875</xdr:rowOff>
    </xdr:to>
    <xdr:graphicFrame macro="">
      <xdr:nvGraphicFramePr>
        <xdr:cNvPr id="3" name="Gráfico 2">
          <a:extLst>
            <a:ext uri="{FF2B5EF4-FFF2-40B4-BE49-F238E27FC236}">
              <a16:creationId xmlns:a16="http://schemas.microsoft.com/office/drawing/2014/main" id="{DA915B66-A101-4821-84F6-CD8D6A8A6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114300</xdr:colOff>
      <xdr:row>11</xdr:row>
      <xdr:rowOff>57150</xdr:rowOff>
    </xdr:from>
    <xdr:to>
      <xdr:col>10</xdr:col>
      <xdr:colOff>590550</xdr:colOff>
      <xdr:row>16</xdr:row>
      <xdr:rowOff>1019175</xdr:rowOff>
    </xdr:to>
    <xdr:graphicFrame macro="">
      <xdr:nvGraphicFramePr>
        <xdr:cNvPr id="4" name="Gráfico 3">
          <a:extLst>
            <a:ext uri="{FF2B5EF4-FFF2-40B4-BE49-F238E27FC236}">
              <a16:creationId xmlns:a16="http://schemas.microsoft.com/office/drawing/2014/main" id="{D10216F2-3BDC-461A-9913-97ADAB79C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104775</xdr:colOff>
      <xdr:row>17</xdr:row>
      <xdr:rowOff>66675</xdr:rowOff>
    </xdr:from>
    <xdr:to>
      <xdr:col>10</xdr:col>
      <xdr:colOff>638175</xdr:colOff>
      <xdr:row>18</xdr:row>
      <xdr:rowOff>1066800</xdr:rowOff>
    </xdr:to>
    <xdr:graphicFrame macro="">
      <xdr:nvGraphicFramePr>
        <xdr:cNvPr id="5" name="Gráfico 4">
          <a:extLst>
            <a:ext uri="{FF2B5EF4-FFF2-40B4-BE49-F238E27FC236}">
              <a16:creationId xmlns:a16="http://schemas.microsoft.com/office/drawing/2014/main" id="{7F66BF4B-0941-4316-9C2D-0979F61E6C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85725</xdr:colOff>
      <xdr:row>19</xdr:row>
      <xdr:rowOff>76200</xdr:rowOff>
    </xdr:from>
    <xdr:to>
      <xdr:col>10</xdr:col>
      <xdr:colOff>657225</xdr:colOff>
      <xdr:row>20</xdr:row>
      <xdr:rowOff>1057275</xdr:rowOff>
    </xdr:to>
    <xdr:graphicFrame macro="">
      <xdr:nvGraphicFramePr>
        <xdr:cNvPr id="6" name="Gráfico 5">
          <a:extLst>
            <a:ext uri="{FF2B5EF4-FFF2-40B4-BE49-F238E27FC236}">
              <a16:creationId xmlns:a16="http://schemas.microsoft.com/office/drawing/2014/main" id="{C06C2401-87AD-469F-84A0-567802CA31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76200</xdr:colOff>
      <xdr:row>21</xdr:row>
      <xdr:rowOff>76199</xdr:rowOff>
    </xdr:from>
    <xdr:to>
      <xdr:col>10</xdr:col>
      <xdr:colOff>676275</xdr:colOff>
      <xdr:row>23</xdr:row>
      <xdr:rowOff>1000124</xdr:rowOff>
    </xdr:to>
    <xdr:graphicFrame macro="">
      <xdr:nvGraphicFramePr>
        <xdr:cNvPr id="7" name="Gráfico 6">
          <a:extLst>
            <a:ext uri="{FF2B5EF4-FFF2-40B4-BE49-F238E27FC236}">
              <a16:creationId xmlns:a16="http://schemas.microsoft.com/office/drawing/2014/main" id="{F5A70978-00A3-464C-9C69-ECE24FE4D4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76200</xdr:colOff>
      <xdr:row>24</xdr:row>
      <xdr:rowOff>38100</xdr:rowOff>
    </xdr:from>
    <xdr:to>
      <xdr:col>10</xdr:col>
      <xdr:colOff>685800</xdr:colOff>
      <xdr:row>25</xdr:row>
      <xdr:rowOff>1066800</xdr:rowOff>
    </xdr:to>
    <xdr:graphicFrame macro="">
      <xdr:nvGraphicFramePr>
        <xdr:cNvPr id="8" name="Gráfico 7">
          <a:extLst>
            <a:ext uri="{FF2B5EF4-FFF2-40B4-BE49-F238E27FC236}">
              <a16:creationId xmlns:a16="http://schemas.microsoft.com/office/drawing/2014/main" id="{065F6951-0726-4D68-86DE-32C699394A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76200</xdr:colOff>
      <xdr:row>26</xdr:row>
      <xdr:rowOff>28575</xdr:rowOff>
    </xdr:from>
    <xdr:to>
      <xdr:col>10</xdr:col>
      <xdr:colOff>685800</xdr:colOff>
      <xdr:row>27</xdr:row>
      <xdr:rowOff>1076325</xdr:rowOff>
    </xdr:to>
    <xdr:graphicFrame macro="">
      <xdr:nvGraphicFramePr>
        <xdr:cNvPr id="9" name="Gráfico 8">
          <a:extLst>
            <a:ext uri="{FF2B5EF4-FFF2-40B4-BE49-F238E27FC236}">
              <a16:creationId xmlns:a16="http://schemas.microsoft.com/office/drawing/2014/main" id="{71D83E44-CD4B-4269-A5F8-5DD3E6FFF2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76200</xdr:colOff>
      <xdr:row>28</xdr:row>
      <xdr:rowOff>28575</xdr:rowOff>
    </xdr:from>
    <xdr:to>
      <xdr:col>10</xdr:col>
      <xdr:colOff>685800</xdr:colOff>
      <xdr:row>29</xdr:row>
      <xdr:rowOff>1066800</xdr:rowOff>
    </xdr:to>
    <xdr:graphicFrame macro="">
      <xdr:nvGraphicFramePr>
        <xdr:cNvPr id="10" name="Gráfico 9">
          <a:extLst>
            <a:ext uri="{FF2B5EF4-FFF2-40B4-BE49-F238E27FC236}">
              <a16:creationId xmlns:a16="http://schemas.microsoft.com/office/drawing/2014/main" id="{BEA534A9-2152-4A52-B53A-FFB6B146F9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76200</xdr:colOff>
      <xdr:row>30</xdr:row>
      <xdr:rowOff>38100</xdr:rowOff>
    </xdr:from>
    <xdr:to>
      <xdr:col>10</xdr:col>
      <xdr:colOff>695325</xdr:colOff>
      <xdr:row>31</xdr:row>
      <xdr:rowOff>1066800</xdr:rowOff>
    </xdr:to>
    <xdr:graphicFrame macro="">
      <xdr:nvGraphicFramePr>
        <xdr:cNvPr id="11" name="Gráfico 10">
          <a:extLst>
            <a:ext uri="{FF2B5EF4-FFF2-40B4-BE49-F238E27FC236}">
              <a16:creationId xmlns:a16="http://schemas.microsoft.com/office/drawing/2014/main" id="{3DBB989C-00C6-42F0-9F28-B0E582EFAE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65</xdr:col>
      <xdr:colOff>47624</xdr:colOff>
      <xdr:row>6</xdr:row>
      <xdr:rowOff>77562</xdr:rowOff>
    </xdr:from>
    <xdr:to>
      <xdr:col>69</xdr:col>
      <xdr:colOff>721178</xdr:colOff>
      <xdr:row>8</xdr:row>
      <xdr:rowOff>476251</xdr:rowOff>
    </xdr:to>
    <xdr:graphicFrame macro="">
      <xdr:nvGraphicFramePr>
        <xdr:cNvPr id="2" name="Gráfico 1">
          <a:extLst>
            <a:ext uri="{FF2B5EF4-FFF2-40B4-BE49-F238E27FC236}">
              <a16:creationId xmlns:a16="http://schemas.microsoft.com/office/drawing/2014/main" id="{22150CF0-2BDE-456F-B49B-0A8F4E437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65</xdr:col>
      <xdr:colOff>68036</xdr:colOff>
      <xdr:row>9</xdr:row>
      <xdr:rowOff>40822</xdr:rowOff>
    </xdr:from>
    <xdr:to>
      <xdr:col>70</xdr:col>
      <xdr:colOff>0</xdr:colOff>
      <xdr:row>12</xdr:row>
      <xdr:rowOff>0</xdr:rowOff>
    </xdr:to>
    <xdr:graphicFrame macro="">
      <xdr:nvGraphicFramePr>
        <xdr:cNvPr id="3" name="Gráfico 2">
          <a:extLst>
            <a:ext uri="{FF2B5EF4-FFF2-40B4-BE49-F238E27FC236}">
              <a16:creationId xmlns:a16="http://schemas.microsoft.com/office/drawing/2014/main" id="{CA369140-5170-4DDC-9158-80B307CA1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65</xdr:col>
      <xdr:colOff>40820</xdr:colOff>
      <xdr:row>12</xdr:row>
      <xdr:rowOff>27215</xdr:rowOff>
    </xdr:from>
    <xdr:to>
      <xdr:col>70</xdr:col>
      <xdr:colOff>27214</xdr:colOff>
      <xdr:row>17</xdr:row>
      <xdr:rowOff>476250</xdr:rowOff>
    </xdr:to>
    <xdr:graphicFrame macro="">
      <xdr:nvGraphicFramePr>
        <xdr:cNvPr id="4" name="Gráfico 3">
          <a:extLst>
            <a:ext uri="{FF2B5EF4-FFF2-40B4-BE49-F238E27FC236}">
              <a16:creationId xmlns:a16="http://schemas.microsoft.com/office/drawing/2014/main" id="{A2B806B7-5E86-4C74-AF1D-7F46F4A547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65</xdr:col>
      <xdr:colOff>15628</xdr:colOff>
      <xdr:row>18</xdr:row>
      <xdr:rowOff>28285</xdr:rowOff>
    </xdr:from>
    <xdr:to>
      <xdr:col>70</xdr:col>
      <xdr:colOff>15629</xdr:colOff>
      <xdr:row>19</xdr:row>
      <xdr:rowOff>469726</xdr:rowOff>
    </xdr:to>
    <xdr:graphicFrame macro="">
      <xdr:nvGraphicFramePr>
        <xdr:cNvPr id="5" name="Gráfico 4">
          <a:extLst>
            <a:ext uri="{FF2B5EF4-FFF2-40B4-BE49-F238E27FC236}">
              <a16:creationId xmlns:a16="http://schemas.microsoft.com/office/drawing/2014/main" id="{8910C030-C4CC-428F-8A8F-68A991F7F7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65</xdr:col>
      <xdr:colOff>31401</xdr:colOff>
      <xdr:row>19</xdr:row>
      <xdr:rowOff>490104</xdr:rowOff>
    </xdr:from>
    <xdr:to>
      <xdr:col>69</xdr:col>
      <xdr:colOff>756780</xdr:colOff>
      <xdr:row>22</xdr:row>
      <xdr:rowOff>28863</xdr:rowOff>
    </xdr:to>
    <xdr:graphicFrame macro="">
      <xdr:nvGraphicFramePr>
        <xdr:cNvPr id="6" name="Gráfico 5">
          <a:extLst>
            <a:ext uri="{FF2B5EF4-FFF2-40B4-BE49-F238E27FC236}">
              <a16:creationId xmlns:a16="http://schemas.microsoft.com/office/drawing/2014/main" id="{CA92D45F-16EA-4441-8126-2783650F48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65</xdr:col>
      <xdr:colOff>20935</xdr:colOff>
      <xdr:row>22</xdr:row>
      <xdr:rowOff>28284</xdr:rowOff>
    </xdr:from>
    <xdr:to>
      <xdr:col>69</xdr:col>
      <xdr:colOff>721592</xdr:colOff>
      <xdr:row>24</xdr:row>
      <xdr:rowOff>432955</xdr:rowOff>
    </xdr:to>
    <mc:AlternateContent xmlns:mc="http://schemas.openxmlformats.org/markup-compatibility/2006">
      <mc:Choice xmlns:cx2="http://schemas.microsoft.com/office/drawing/2015/10/21/chartex" Requires="cx2">
        <xdr:graphicFrame macro="">
          <xdr:nvGraphicFramePr>
            <xdr:cNvPr id="7" name="Gráfico 6">
              <a:extLst>
                <a:ext uri="{FF2B5EF4-FFF2-40B4-BE49-F238E27FC236}">
                  <a16:creationId xmlns:a16="http://schemas.microsoft.com/office/drawing/2014/main" id="{7DF94850-E6F5-4947-A04A-0EFF3E90BCF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6069310" y="9438984"/>
              <a:ext cx="3748657" cy="1414321"/>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65</xdr:col>
      <xdr:colOff>13048</xdr:colOff>
      <xdr:row>24</xdr:row>
      <xdr:rowOff>508869</xdr:rowOff>
    </xdr:from>
    <xdr:to>
      <xdr:col>69</xdr:col>
      <xdr:colOff>730685</xdr:colOff>
      <xdr:row>27</xdr:row>
      <xdr:rowOff>26095</xdr:rowOff>
    </xdr:to>
    <xdr:graphicFrame macro="">
      <xdr:nvGraphicFramePr>
        <xdr:cNvPr id="8" name="Gráfico 7">
          <a:extLst>
            <a:ext uri="{FF2B5EF4-FFF2-40B4-BE49-F238E27FC236}">
              <a16:creationId xmlns:a16="http://schemas.microsoft.com/office/drawing/2014/main" id="{67152D2F-4A15-4C94-86C6-71D105076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65</xdr:col>
      <xdr:colOff>23091</xdr:colOff>
      <xdr:row>27</xdr:row>
      <xdr:rowOff>57148</xdr:rowOff>
    </xdr:from>
    <xdr:to>
      <xdr:col>70</xdr:col>
      <xdr:colOff>0</xdr:colOff>
      <xdr:row>28</xdr:row>
      <xdr:rowOff>461818</xdr:rowOff>
    </xdr:to>
    <xdr:graphicFrame macro="">
      <xdr:nvGraphicFramePr>
        <xdr:cNvPr id="9" name="Gráfico 8">
          <a:extLst>
            <a:ext uri="{FF2B5EF4-FFF2-40B4-BE49-F238E27FC236}">
              <a16:creationId xmlns:a16="http://schemas.microsoft.com/office/drawing/2014/main" id="{836E13C2-62E6-4CBD-AAD1-94467B193E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65</xdr:col>
      <xdr:colOff>13048</xdr:colOff>
      <xdr:row>29</xdr:row>
      <xdr:rowOff>13048</xdr:rowOff>
    </xdr:from>
    <xdr:to>
      <xdr:col>69</xdr:col>
      <xdr:colOff>756780</xdr:colOff>
      <xdr:row>31</xdr:row>
      <xdr:rowOff>0</xdr:rowOff>
    </xdr:to>
    <xdr:graphicFrame macro="">
      <xdr:nvGraphicFramePr>
        <xdr:cNvPr id="10" name="Gráfico 9">
          <a:extLst>
            <a:ext uri="{FF2B5EF4-FFF2-40B4-BE49-F238E27FC236}">
              <a16:creationId xmlns:a16="http://schemas.microsoft.com/office/drawing/2014/main" id="{B86CD308-0EE1-48AB-9FC6-1D27EE98CC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65</xdr:col>
      <xdr:colOff>39143</xdr:colOff>
      <xdr:row>31</xdr:row>
      <xdr:rowOff>28862</xdr:rowOff>
    </xdr:from>
    <xdr:to>
      <xdr:col>69</xdr:col>
      <xdr:colOff>717637</xdr:colOff>
      <xdr:row>34</xdr:row>
      <xdr:rowOff>26096</xdr:rowOff>
    </xdr:to>
    <xdr:graphicFrame macro="">
      <xdr:nvGraphicFramePr>
        <xdr:cNvPr id="11" name="Gráfico 10">
          <a:extLst>
            <a:ext uri="{FF2B5EF4-FFF2-40B4-BE49-F238E27FC236}">
              <a16:creationId xmlns:a16="http://schemas.microsoft.com/office/drawing/2014/main" id="{5D0365FE-130C-43DD-9F19-EDF2405FBB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47626</xdr:colOff>
      <xdr:row>5</xdr:row>
      <xdr:rowOff>66674</xdr:rowOff>
    </xdr:from>
    <xdr:to>
      <xdr:col>10</xdr:col>
      <xdr:colOff>676275</xdr:colOff>
      <xdr:row>7</xdr:row>
      <xdr:rowOff>771524</xdr:rowOff>
    </xdr:to>
    <xdr:graphicFrame macro="">
      <xdr:nvGraphicFramePr>
        <xdr:cNvPr id="2" name="Gráfico 1">
          <a:extLst>
            <a:ext uri="{FF2B5EF4-FFF2-40B4-BE49-F238E27FC236}">
              <a16:creationId xmlns:a16="http://schemas.microsoft.com/office/drawing/2014/main" id="{C110AADA-9F65-47C3-9E59-4DCB87E1E2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95250</xdr:colOff>
      <xdr:row>8</xdr:row>
      <xdr:rowOff>19050</xdr:rowOff>
    </xdr:from>
    <xdr:to>
      <xdr:col>10</xdr:col>
      <xdr:colOff>528637</xdr:colOff>
      <xdr:row>10</xdr:row>
      <xdr:rowOff>704850</xdr:rowOff>
    </xdr:to>
    <xdr:graphicFrame macro="">
      <xdr:nvGraphicFramePr>
        <xdr:cNvPr id="3" name="Gráfico 2">
          <a:extLst>
            <a:ext uri="{FF2B5EF4-FFF2-40B4-BE49-F238E27FC236}">
              <a16:creationId xmlns:a16="http://schemas.microsoft.com/office/drawing/2014/main" id="{4EF1F481-EE72-4A44-B885-7D03E97BE2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85724</xdr:colOff>
      <xdr:row>11</xdr:row>
      <xdr:rowOff>0</xdr:rowOff>
    </xdr:from>
    <xdr:to>
      <xdr:col>10</xdr:col>
      <xdr:colOff>709611</xdr:colOff>
      <xdr:row>16</xdr:row>
      <xdr:rowOff>438150</xdr:rowOff>
    </xdr:to>
    <xdr:graphicFrame macro="">
      <xdr:nvGraphicFramePr>
        <xdr:cNvPr id="4" name="Gráfico 3">
          <a:extLst>
            <a:ext uri="{FF2B5EF4-FFF2-40B4-BE49-F238E27FC236}">
              <a16:creationId xmlns:a16="http://schemas.microsoft.com/office/drawing/2014/main" id="{A476D9CD-60DD-415B-A6E7-BC891F3555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123825</xdr:colOff>
      <xdr:row>17</xdr:row>
      <xdr:rowOff>19050</xdr:rowOff>
    </xdr:from>
    <xdr:to>
      <xdr:col>10</xdr:col>
      <xdr:colOff>638175</xdr:colOff>
      <xdr:row>18</xdr:row>
      <xdr:rowOff>1038225</xdr:rowOff>
    </xdr:to>
    <xdr:graphicFrame macro="">
      <xdr:nvGraphicFramePr>
        <xdr:cNvPr id="5" name="Gráfico 4">
          <a:extLst>
            <a:ext uri="{FF2B5EF4-FFF2-40B4-BE49-F238E27FC236}">
              <a16:creationId xmlns:a16="http://schemas.microsoft.com/office/drawing/2014/main" id="{B91BAD15-F55B-4A4F-85AF-7D179B8F19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190500</xdr:colOff>
      <xdr:row>18</xdr:row>
      <xdr:rowOff>1047750</xdr:rowOff>
    </xdr:from>
    <xdr:to>
      <xdr:col>10</xdr:col>
      <xdr:colOff>609600</xdr:colOff>
      <xdr:row>20</xdr:row>
      <xdr:rowOff>1047750</xdr:rowOff>
    </xdr:to>
    <xdr:graphicFrame macro="">
      <xdr:nvGraphicFramePr>
        <xdr:cNvPr id="7" name="Gráfico 6">
          <a:extLst>
            <a:ext uri="{FF2B5EF4-FFF2-40B4-BE49-F238E27FC236}">
              <a16:creationId xmlns:a16="http://schemas.microsoft.com/office/drawing/2014/main" id="{8A02FD1C-43B2-40E5-B944-B37F6F7C3F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171449</xdr:colOff>
      <xdr:row>21</xdr:row>
      <xdr:rowOff>9524</xdr:rowOff>
    </xdr:from>
    <xdr:to>
      <xdr:col>10</xdr:col>
      <xdr:colOff>566736</xdr:colOff>
      <xdr:row>23</xdr:row>
      <xdr:rowOff>838200</xdr:rowOff>
    </xdr:to>
    <xdr:graphicFrame macro="">
      <xdr:nvGraphicFramePr>
        <xdr:cNvPr id="8" name="Gráfico 7">
          <a:extLst>
            <a:ext uri="{FF2B5EF4-FFF2-40B4-BE49-F238E27FC236}">
              <a16:creationId xmlns:a16="http://schemas.microsoft.com/office/drawing/2014/main" id="{51754BD8-D9D6-4EE2-9842-1D26E802BB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190500</xdr:colOff>
      <xdr:row>23</xdr:row>
      <xdr:rowOff>914400</xdr:rowOff>
    </xdr:from>
    <xdr:to>
      <xdr:col>10</xdr:col>
      <xdr:colOff>519111</xdr:colOff>
      <xdr:row>25</xdr:row>
      <xdr:rowOff>895351</xdr:rowOff>
    </xdr:to>
    <xdr:graphicFrame macro="">
      <xdr:nvGraphicFramePr>
        <xdr:cNvPr id="9" name="Gráfico 8">
          <a:extLst>
            <a:ext uri="{FF2B5EF4-FFF2-40B4-BE49-F238E27FC236}">
              <a16:creationId xmlns:a16="http://schemas.microsoft.com/office/drawing/2014/main" id="{EB2BA73E-8614-4B9B-9411-2879DC6875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142876</xdr:colOff>
      <xdr:row>26</xdr:row>
      <xdr:rowOff>9525</xdr:rowOff>
    </xdr:from>
    <xdr:to>
      <xdr:col>10</xdr:col>
      <xdr:colOff>619126</xdr:colOff>
      <xdr:row>27</xdr:row>
      <xdr:rowOff>933451</xdr:rowOff>
    </xdr:to>
    <xdr:graphicFrame macro="">
      <xdr:nvGraphicFramePr>
        <xdr:cNvPr id="11" name="Gráfico 10">
          <a:extLst>
            <a:ext uri="{FF2B5EF4-FFF2-40B4-BE49-F238E27FC236}">
              <a16:creationId xmlns:a16="http://schemas.microsoft.com/office/drawing/2014/main" id="{C87D8CE0-C2B2-4A73-A34E-78977505AF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114300</xdr:colOff>
      <xdr:row>28</xdr:row>
      <xdr:rowOff>28576</xdr:rowOff>
    </xdr:from>
    <xdr:to>
      <xdr:col>10</xdr:col>
      <xdr:colOff>595311</xdr:colOff>
      <xdr:row>29</xdr:row>
      <xdr:rowOff>857251</xdr:rowOff>
    </xdr:to>
    <xdr:graphicFrame macro="">
      <xdr:nvGraphicFramePr>
        <xdr:cNvPr id="12" name="Gráfico 11">
          <a:extLst>
            <a:ext uri="{FF2B5EF4-FFF2-40B4-BE49-F238E27FC236}">
              <a16:creationId xmlns:a16="http://schemas.microsoft.com/office/drawing/2014/main" id="{CF05CFFE-80B4-4B1E-BAF7-19A423B9B8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114299</xdr:colOff>
      <xdr:row>30</xdr:row>
      <xdr:rowOff>19050</xdr:rowOff>
    </xdr:from>
    <xdr:to>
      <xdr:col>10</xdr:col>
      <xdr:colOff>523875</xdr:colOff>
      <xdr:row>32</xdr:row>
      <xdr:rowOff>342900</xdr:rowOff>
    </xdr:to>
    <xdr:graphicFrame macro="">
      <xdr:nvGraphicFramePr>
        <xdr:cNvPr id="13" name="Gráfico 12">
          <a:extLst>
            <a:ext uri="{FF2B5EF4-FFF2-40B4-BE49-F238E27FC236}">
              <a16:creationId xmlns:a16="http://schemas.microsoft.com/office/drawing/2014/main" id="{1AD553AE-39F9-43B0-8F72-671F3E704E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28575</xdr:colOff>
      <xdr:row>5</xdr:row>
      <xdr:rowOff>69850</xdr:rowOff>
    </xdr:from>
    <xdr:to>
      <xdr:col>10</xdr:col>
      <xdr:colOff>723900</xdr:colOff>
      <xdr:row>7</xdr:row>
      <xdr:rowOff>988219</xdr:rowOff>
    </xdr:to>
    <xdr:graphicFrame macro="">
      <xdr:nvGraphicFramePr>
        <xdr:cNvPr id="2" name="Gráfico 1">
          <a:extLst>
            <a:ext uri="{FF2B5EF4-FFF2-40B4-BE49-F238E27FC236}">
              <a16:creationId xmlns:a16="http://schemas.microsoft.com/office/drawing/2014/main" id="{4B089134-2B36-4C93-87EA-28FD8A664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83345</xdr:colOff>
      <xdr:row>8</xdr:row>
      <xdr:rowOff>76200</xdr:rowOff>
    </xdr:from>
    <xdr:to>
      <xdr:col>10</xdr:col>
      <xdr:colOff>714375</xdr:colOff>
      <xdr:row>10</xdr:row>
      <xdr:rowOff>1000125</xdr:rowOff>
    </xdr:to>
    <xdr:graphicFrame macro="">
      <xdr:nvGraphicFramePr>
        <xdr:cNvPr id="3" name="Gráfico 2">
          <a:extLst>
            <a:ext uri="{FF2B5EF4-FFF2-40B4-BE49-F238E27FC236}">
              <a16:creationId xmlns:a16="http://schemas.microsoft.com/office/drawing/2014/main" id="{81D7BA54-FCCF-4E13-A982-351A4859E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71437</xdr:colOff>
      <xdr:row>17</xdr:row>
      <xdr:rowOff>47624</xdr:rowOff>
    </xdr:from>
    <xdr:to>
      <xdr:col>10</xdr:col>
      <xdr:colOff>702468</xdr:colOff>
      <xdr:row>18</xdr:row>
      <xdr:rowOff>1738311</xdr:rowOff>
    </xdr:to>
    <xdr:graphicFrame macro="">
      <xdr:nvGraphicFramePr>
        <xdr:cNvPr id="4" name="Gráfico 3">
          <a:extLst>
            <a:ext uri="{FF2B5EF4-FFF2-40B4-BE49-F238E27FC236}">
              <a16:creationId xmlns:a16="http://schemas.microsoft.com/office/drawing/2014/main" id="{C6D62278-C9B8-4E2D-B265-1FB9DEC69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95250</xdr:colOff>
      <xdr:row>19</xdr:row>
      <xdr:rowOff>57150</xdr:rowOff>
    </xdr:from>
    <xdr:to>
      <xdr:col>10</xdr:col>
      <xdr:colOff>678656</xdr:colOff>
      <xdr:row>20</xdr:row>
      <xdr:rowOff>1476375</xdr:rowOff>
    </xdr:to>
    <xdr:graphicFrame macro="">
      <xdr:nvGraphicFramePr>
        <xdr:cNvPr id="5" name="Gráfico 4">
          <a:extLst>
            <a:ext uri="{FF2B5EF4-FFF2-40B4-BE49-F238E27FC236}">
              <a16:creationId xmlns:a16="http://schemas.microsoft.com/office/drawing/2014/main" id="{CB195148-F9E0-41D1-AA2B-777487F63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107156</xdr:colOff>
      <xdr:row>21</xdr:row>
      <xdr:rowOff>59531</xdr:rowOff>
    </xdr:from>
    <xdr:to>
      <xdr:col>10</xdr:col>
      <xdr:colOff>678656</xdr:colOff>
      <xdr:row>23</xdr:row>
      <xdr:rowOff>928686</xdr:rowOff>
    </xdr:to>
    <xdr:graphicFrame macro="">
      <xdr:nvGraphicFramePr>
        <xdr:cNvPr id="6" name="Gráfico 5">
          <a:extLst>
            <a:ext uri="{FF2B5EF4-FFF2-40B4-BE49-F238E27FC236}">
              <a16:creationId xmlns:a16="http://schemas.microsoft.com/office/drawing/2014/main" id="{DA8D796F-8A9A-43FB-AD59-ECA0B5F57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83344</xdr:colOff>
      <xdr:row>24</xdr:row>
      <xdr:rowOff>71438</xdr:rowOff>
    </xdr:from>
    <xdr:to>
      <xdr:col>10</xdr:col>
      <xdr:colOff>678656</xdr:colOff>
      <xdr:row>25</xdr:row>
      <xdr:rowOff>1345406</xdr:rowOff>
    </xdr:to>
    <xdr:graphicFrame macro="">
      <xdr:nvGraphicFramePr>
        <xdr:cNvPr id="7" name="Gráfico 6">
          <a:extLst>
            <a:ext uri="{FF2B5EF4-FFF2-40B4-BE49-F238E27FC236}">
              <a16:creationId xmlns:a16="http://schemas.microsoft.com/office/drawing/2014/main" id="{BB78E7C4-FB38-4F39-BBA5-01CD253D3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90488</xdr:colOff>
      <xdr:row>26</xdr:row>
      <xdr:rowOff>95247</xdr:rowOff>
    </xdr:from>
    <xdr:to>
      <xdr:col>10</xdr:col>
      <xdr:colOff>702469</xdr:colOff>
      <xdr:row>27</xdr:row>
      <xdr:rowOff>1309686</xdr:rowOff>
    </xdr:to>
    <xdr:graphicFrame macro="">
      <xdr:nvGraphicFramePr>
        <xdr:cNvPr id="8" name="Gráfico 7">
          <a:extLst>
            <a:ext uri="{FF2B5EF4-FFF2-40B4-BE49-F238E27FC236}">
              <a16:creationId xmlns:a16="http://schemas.microsoft.com/office/drawing/2014/main" id="{02CF6316-F620-45D4-BC22-C4A4A8A3FB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107155</xdr:colOff>
      <xdr:row>28</xdr:row>
      <xdr:rowOff>59531</xdr:rowOff>
    </xdr:from>
    <xdr:to>
      <xdr:col>10</xdr:col>
      <xdr:colOff>702468</xdr:colOff>
      <xdr:row>29</xdr:row>
      <xdr:rowOff>1321594</xdr:rowOff>
    </xdr:to>
    <xdr:graphicFrame macro="">
      <xdr:nvGraphicFramePr>
        <xdr:cNvPr id="9" name="Gráfico 8">
          <a:extLst>
            <a:ext uri="{FF2B5EF4-FFF2-40B4-BE49-F238E27FC236}">
              <a16:creationId xmlns:a16="http://schemas.microsoft.com/office/drawing/2014/main" id="{0EF51A9F-D1C0-4539-AB87-F7448E629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83343</xdr:colOff>
      <xdr:row>30</xdr:row>
      <xdr:rowOff>35718</xdr:rowOff>
    </xdr:from>
    <xdr:to>
      <xdr:col>10</xdr:col>
      <xdr:colOff>690562</xdr:colOff>
      <xdr:row>31</xdr:row>
      <xdr:rowOff>1273968</xdr:rowOff>
    </xdr:to>
    <xdr:graphicFrame macro="">
      <xdr:nvGraphicFramePr>
        <xdr:cNvPr id="10" name="Gráfico 9">
          <a:extLst>
            <a:ext uri="{FF2B5EF4-FFF2-40B4-BE49-F238E27FC236}">
              <a16:creationId xmlns:a16="http://schemas.microsoft.com/office/drawing/2014/main" id="{AD2CE52A-61CC-4B11-9317-AD8CDC37A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6</xdr:col>
      <xdr:colOff>95250</xdr:colOff>
      <xdr:row>11</xdr:row>
      <xdr:rowOff>71436</xdr:rowOff>
    </xdr:from>
    <xdr:to>
      <xdr:col>10</xdr:col>
      <xdr:colOff>714375</xdr:colOff>
      <xdr:row>16</xdr:row>
      <xdr:rowOff>1297780</xdr:rowOff>
    </xdr:to>
    <xdr:pic>
      <xdr:nvPicPr>
        <xdr:cNvPr id="11" name="Imagen 10">
          <a:extLst>
            <a:ext uri="{FF2B5EF4-FFF2-40B4-BE49-F238E27FC236}">
              <a16:creationId xmlns:a16="http://schemas.microsoft.com/office/drawing/2014/main" id="{401576EC-C266-41AB-8ADF-9F056B940D8F}"/>
            </a:ext>
          </a:extLst>
        </xdr:cNvPr>
        <xdr:cNvPicPr>
          <a:picLocks noChangeAspect="1"/>
        </xdr:cNvPicPr>
      </xdr:nvPicPr>
      <xdr:blipFill>
        <a:blip xmlns:r="http://schemas.openxmlformats.org/officeDocument/2006/relationships" r:embed="rId10"/>
        <a:stretch>
          <a:fillRect/>
        </a:stretch>
      </xdr:blipFill>
      <xdr:spPr>
        <a:xfrm>
          <a:off x="6543675" y="6329361"/>
          <a:ext cx="3667125" cy="272176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666751</xdr:colOff>
      <xdr:row>5</xdr:row>
      <xdr:rowOff>104775</xdr:rowOff>
    </xdr:from>
    <xdr:to>
      <xdr:col>9</xdr:col>
      <xdr:colOff>666751</xdr:colOff>
      <xdr:row>7</xdr:row>
      <xdr:rowOff>1295400</xdr:rowOff>
    </xdr:to>
    <xdr:pic>
      <xdr:nvPicPr>
        <xdr:cNvPr id="2" name="Imagen 1" descr="image003">
          <a:extLst>
            <a:ext uri="{FF2B5EF4-FFF2-40B4-BE49-F238E27FC236}">
              <a16:creationId xmlns:a16="http://schemas.microsoft.com/office/drawing/2014/main" id="{2808953C-ACA2-444E-A710-2C9DDEE51F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48476" y="1247775"/>
          <a:ext cx="22860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688869</xdr:colOff>
      <xdr:row>8</xdr:row>
      <xdr:rowOff>28575</xdr:rowOff>
    </xdr:from>
    <xdr:to>
      <xdr:col>9</xdr:col>
      <xdr:colOff>704850</xdr:colOff>
      <xdr:row>10</xdr:row>
      <xdr:rowOff>1066799</xdr:rowOff>
    </xdr:to>
    <xdr:pic>
      <xdr:nvPicPr>
        <xdr:cNvPr id="3" name="Gráfico 5" descr="image005">
          <a:extLst>
            <a:ext uri="{FF2B5EF4-FFF2-40B4-BE49-F238E27FC236}">
              <a16:creationId xmlns:a16="http://schemas.microsoft.com/office/drawing/2014/main" id="{143D8181-FD29-45F2-A1E0-2DC1085FC4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70594" y="2895600"/>
          <a:ext cx="2301981" cy="1419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514351</xdr:colOff>
      <xdr:row>11</xdr:row>
      <xdr:rowOff>25148</xdr:rowOff>
    </xdr:from>
    <xdr:to>
      <xdr:col>9</xdr:col>
      <xdr:colOff>604791</xdr:colOff>
      <xdr:row>16</xdr:row>
      <xdr:rowOff>504826</xdr:rowOff>
    </xdr:to>
    <xdr:pic>
      <xdr:nvPicPr>
        <xdr:cNvPr id="4" name="Imagen 8" descr="image010">
          <a:extLst>
            <a:ext uri="{FF2B5EF4-FFF2-40B4-BE49-F238E27FC236}">
              <a16:creationId xmlns:a16="http://schemas.microsoft.com/office/drawing/2014/main" id="{D86DA266-83B4-427F-B75B-DE171E31C76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96076" y="4387598"/>
          <a:ext cx="2376440" cy="1432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647699</xdr:colOff>
      <xdr:row>17</xdr:row>
      <xdr:rowOff>48946</xdr:rowOff>
    </xdr:from>
    <xdr:to>
      <xdr:col>9</xdr:col>
      <xdr:colOff>695324</xdr:colOff>
      <xdr:row>18</xdr:row>
      <xdr:rowOff>998039</xdr:rowOff>
    </xdr:to>
    <xdr:pic>
      <xdr:nvPicPr>
        <xdr:cNvPr id="5" name="Imagen 9" descr="image012">
          <a:extLst>
            <a:ext uri="{FF2B5EF4-FFF2-40B4-BE49-F238E27FC236}">
              <a16:creationId xmlns:a16="http://schemas.microsoft.com/office/drawing/2014/main" id="{D965CB5D-DF5A-4E57-A41A-7F3A95E6A18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29424" y="5925871"/>
          <a:ext cx="2333625" cy="1396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600075</xdr:colOff>
      <xdr:row>19</xdr:row>
      <xdr:rowOff>5715</xdr:rowOff>
    </xdr:from>
    <xdr:to>
      <xdr:col>9</xdr:col>
      <xdr:colOff>704850</xdr:colOff>
      <xdr:row>20</xdr:row>
      <xdr:rowOff>1116330</xdr:rowOff>
    </xdr:to>
    <xdr:pic>
      <xdr:nvPicPr>
        <xdr:cNvPr id="6" name="Imagen 10" descr="image018">
          <a:extLst>
            <a:ext uri="{FF2B5EF4-FFF2-40B4-BE49-F238E27FC236}">
              <a16:creationId xmlns:a16="http://schemas.microsoft.com/office/drawing/2014/main" id="{054685A3-4415-4C25-A6EE-8868A36DDBA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781800" y="7339965"/>
          <a:ext cx="2390775" cy="1434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621967</xdr:colOff>
      <xdr:row>21</xdr:row>
      <xdr:rowOff>47625</xdr:rowOff>
    </xdr:from>
    <xdr:to>
      <xdr:col>10</xdr:col>
      <xdr:colOff>123824</xdr:colOff>
      <xdr:row>23</xdr:row>
      <xdr:rowOff>1109974</xdr:rowOff>
    </xdr:to>
    <xdr:pic>
      <xdr:nvPicPr>
        <xdr:cNvPr id="7" name="Imagen 11" descr="image019">
          <a:extLst>
            <a:ext uri="{FF2B5EF4-FFF2-40B4-BE49-F238E27FC236}">
              <a16:creationId xmlns:a16="http://schemas.microsoft.com/office/drawing/2014/main" id="{E55EBED7-BBBB-4E60-AF65-A5B09B6E2DD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803692" y="8839200"/>
          <a:ext cx="2549857" cy="1538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638174</xdr:colOff>
      <xdr:row>24</xdr:row>
      <xdr:rowOff>24718</xdr:rowOff>
    </xdr:from>
    <xdr:to>
      <xdr:col>10</xdr:col>
      <xdr:colOff>95249</xdr:colOff>
      <xdr:row>25</xdr:row>
      <xdr:rowOff>1235183</xdr:rowOff>
    </xdr:to>
    <xdr:pic>
      <xdr:nvPicPr>
        <xdr:cNvPr id="8" name="Imagen 12" descr="image021">
          <a:extLst>
            <a:ext uri="{FF2B5EF4-FFF2-40B4-BE49-F238E27FC236}">
              <a16:creationId xmlns:a16="http://schemas.microsoft.com/office/drawing/2014/main" id="{ADCB1CF7-C9CD-498C-870F-410A54F6F90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19899" y="10445068"/>
          <a:ext cx="2505075" cy="1515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542925</xdr:colOff>
      <xdr:row>26</xdr:row>
      <xdr:rowOff>61193</xdr:rowOff>
    </xdr:from>
    <xdr:to>
      <xdr:col>10</xdr:col>
      <xdr:colOff>180974</xdr:colOff>
      <xdr:row>27</xdr:row>
      <xdr:rowOff>1162050</xdr:rowOff>
    </xdr:to>
    <xdr:pic>
      <xdr:nvPicPr>
        <xdr:cNvPr id="9" name="Imagen 13" descr="image027">
          <a:extLst>
            <a:ext uri="{FF2B5EF4-FFF2-40B4-BE49-F238E27FC236}">
              <a16:creationId xmlns:a16="http://schemas.microsoft.com/office/drawing/2014/main" id="{5D002E16-8BE7-48BB-A482-574B506C9A9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724650" y="12081743"/>
          <a:ext cx="2686049" cy="16247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561975</xdr:colOff>
      <xdr:row>28</xdr:row>
      <xdr:rowOff>13279</xdr:rowOff>
    </xdr:from>
    <xdr:to>
      <xdr:col>10</xdr:col>
      <xdr:colOff>85724</xdr:colOff>
      <xdr:row>29</xdr:row>
      <xdr:rowOff>1209674</xdr:rowOff>
    </xdr:to>
    <xdr:pic>
      <xdr:nvPicPr>
        <xdr:cNvPr id="10" name="Imagen 14" descr="image028">
          <a:extLst>
            <a:ext uri="{FF2B5EF4-FFF2-40B4-BE49-F238E27FC236}">
              <a16:creationId xmlns:a16="http://schemas.microsoft.com/office/drawing/2014/main" id="{53E1D3E7-703E-4372-A8D7-D8827333098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743700" y="13767379"/>
          <a:ext cx="2571749" cy="153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542924</xdr:colOff>
      <xdr:row>30</xdr:row>
      <xdr:rowOff>34247</xdr:rowOff>
    </xdr:from>
    <xdr:to>
      <xdr:col>10</xdr:col>
      <xdr:colOff>76199</xdr:colOff>
      <xdr:row>32</xdr:row>
      <xdr:rowOff>752474</xdr:rowOff>
    </xdr:to>
    <xdr:pic>
      <xdr:nvPicPr>
        <xdr:cNvPr id="11" name="Imagen 15" descr="image029">
          <a:extLst>
            <a:ext uri="{FF2B5EF4-FFF2-40B4-BE49-F238E27FC236}">
              <a16:creationId xmlns:a16="http://schemas.microsoft.com/office/drawing/2014/main" id="{D54260EA-8398-4760-89F5-4A91B380BFE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724649" y="15407597"/>
          <a:ext cx="2581275" cy="15373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uis.mora/AppData/Local/Microsoft/Windows/INetCache/Content.Outlook/HY5J16JC/EVALUACION%20Y%20ANALISIS%20ENCUESTAS%20MP%20QUINDIO%20201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ennipher.tobo/Documents/ICBF%202017/MP%20Y%20RPC/evidencias%20Mesa%20Publica/tabulac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uis.mora/Documents/BACKUP%20DATOS%201/Datos1/Evaluaci&#243;n/Marcoevalua/SEGUIMITOREGIONALES/Presentaciones%20regionales/CAQUET&#193;/RENDICUENTAS2018/CAQUETAEvaluacion%20y%20analisis%20encuestas%20MP%20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licia.torres/Documents/ALICIA.TORRES/Documentos/2017%20ARCHIVOS/MESAS%20PUBLICAS/CARPETA%20DE%20EVALIACION%20MP%20POR%20CZ/EVALUACIONES%20MP%20REGIONAL%20BOGOTA%202017/ANALISIS%20DE%20ENCUESTAS%20%20GRAFICAS%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licia.torres/Documents/ALICIA.TORRES/Documentos/2017%20ARCHIVOS/MESAS%20PUBLICAS/CARPETA%20DE%20EVALIACION%20MP%20POR%20CZ/EVALUACIONES%20MP%20REGIONAL%20BOGOTA%202017/FORMATOS%20A%20PRESENTAR%2023%20FEBRERO/ANALISIS%20DE%20ENCUESTAS%20%20GRAFICAS%2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luis.mora/Documents/BACKUP%20DATOS%201/Datos1/Evaluaci&#243;n/Marcoevalua/SEGUIMITOREGIONALES/Presentaciones%20regionales/BOYACA/RENDICUENTAS2018/Boyac&#225;%20(23%20Feb)Evaluacion%20y%20analisis%20encuestas%20MP%202017%20Region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luis.mora/Downloads/AJAHERRAMIENTAS2017/RENDICIONCUENTAS2017/MATRICES2017/SINTESIS2017MPYRPC%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uis.mora/Documents/BACKUP%20DATOS%201/Datos1/Evaluaci&#243;n/Marcoevalua/SEGUIMITOREGIONALES/Presentaciones%20regionales/HUILA/RENDICUENTAS2018/HUILA%20analisis%20encuestas%20MP%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udith.Paramo/AppData/Local/Microsoft/Windows/INetCache/Content.Outlook/Y3YP2AUN/Evaluacion%20y%20analisis%20encuestas%20MP%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uan.gutierrez/Documents/2018/EVALUACION%20MESAS%20PUBLICAS%202017/CONSOLIDAC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uis.mora/Documents/BACKUP%20DATOS%201/Datos1/Evaluaci&#243;n/Marcoevalua/SEGUIMITOREGIONALES/Presentaciones%20regionales/NARI&#209;O/RENDICUENTAS2018/NARI&#209;O%20Analisis%20Encuestas%20MP%20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mis.martinez/Documents/Mesas%20P&#250;blicas%20y%20RPC%20C&#243;rdoba%202016-2017/MP%20y%20RPC%202017/Cons.%20encuestas%20de%20evaluaci&#243;n%20MP%2020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luis.mora/Documents/BACKUP%20DATOS%201/Datos1/Evaluaci&#243;n/Marcoevalua/SEGUIMITOREGIONALES/Presentaciones%20regionales/SUCRE/RENDICUENTAS2018/SUCRE%20ANALISIS%20CONSOLIDADO%20DE%20MESA%20PUBLICA%20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GIONALESANALISISENCUYESTAS2017/VICHADAEvaluacion%20y%20analisis%20encuestas%20MP%20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GIONALESANALISISENCUYESTAS2017/ATLANTICOEvaluacion%20y%20analisis%20encuestas%20MP%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row r="6">
          <cell r="F6">
            <v>62</v>
          </cell>
        </row>
        <row r="7">
          <cell r="F7">
            <v>5</v>
          </cell>
        </row>
        <row r="9">
          <cell r="F9">
            <v>47</v>
          </cell>
        </row>
        <row r="10">
          <cell r="F10">
            <v>19</v>
          </cell>
        </row>
        <row r="11">
          <cell r="F11">
            <v>0</v>
          </cell>
        </row>
        <row r="12">
          <cell r="F12">
            <v>1</v>
          </cell>
        </row>
        <row r="13">
          <cell r="F13">
            <v>10</v>
          </cell>
        </row>
        <row r="14">
          <cell r="F14">
            <v>0</v>
          </cell>
        </row>
        <row r="15">
          <cell r="F15">
            <v>6</v>
          </cell>
        </row>
        <row r="16">
          <cell r="F16">
            <v>0</v>
          </cell>
        </row>
        <row r="17">
          <cell r="F17">
            <v>2</v>
          </cell>
        </row>
        <row r="18">
          <cell r="F18">
            <v>48</v>
          </cell>
        </row>
        <row r="19">
          <cell r="F19">
            <v>1</v>
          </cell>
        </row>
        <row r="20">
          <cell r="F20">
            <v>64</v>
          </cell>
        </row>
        <row r="21">
          <cell r="F21">
            <v>2</v>
          </cell>
        </row>
        <row r="22">
          <cell r="F22">
            <v>1</v>
          </cell>
        </row>
        <row r="23">
          <cell r="F23">
            <v>61</v>
          </cell>
        </row>
        <row r="24">
          <cell r="F24">
            <v>1</v>
          </cell>
        </row>
        <row r="25">
          <cell r="F25">
            <v>5</v>
          </cell>
        </row>
        <row r="26">
          <cell r="F26">
            <v>61</v>
          </cell>
        </row>
        <row r="27">
          <cell r="F27">
            <v>1</v>
          </cell>
        </row>
        <row r="28">
          <cell r="F28">
            <v>2</v>
          </cell>
        </row>
        <row r="29">
          <cell r="F29">
            <v>3</v>
          </cell>
        </row>
        <row r="30">
          <cell r="F30">
            <v>61</v>
          </cell>
        </row>
        <row r="31">
          <cell r="F31">
            <v>3</v>
          </cell>
        </row>
        <row r="32">
          <cell r="F32">
            <v>3</v>
          </cell>
        </row>
        <row r="33">
          <cell r="F33">
            <v>60</v>
          </cell>
        </row>
        <row r="34">
          <cell r="F34">
            <v>4</v>
          </cell>
        </row>
        <row r="35">
          <cell r="F35">
            <v>3</v>
          </cell>
        </row>
        <row r="36">
          <cell r="F36">
            <v>62</v>
          </cell>
        </row>
        <row r="37">
          <cell r="F37">
            <v>2</v>
          </cell>
        </row>
        <row r="38">
          <cell r="F38">
            <v>3</v>
          </cell>
        </row>
        <row r="39">
          <cell r="F39">
            <v>61</v>
          </cell>
        </row>
        <row r="40">
          <cell r="F40">
            <v>2</v>
          </cell>
        </row>
        <row r="41">
          <cell r="F41">
            <v>4</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necuesta de Evaluacion"/>
      <sheetName val="Encuesta de apropiacion"/>
      <sheetName val="listado de asistencia"/>
    </sheetNames>
    <sheetDataSet>
      <sheetData sheetId="0"/>
      <sheetData sheetId="1">
        <row r="3">
          <cell r="B3" t="str">
            <v>Bien Organizada</v>
          </cell>
          <cell r="C3">
            <v>1</v>
          </cell>
        </row>
        <row r="4">
          <cell r="B4" t="str">
            <v>Regularmente organizada</v>
          </cell>
          <cell r="C4">
            <v>0</v>
          </cell>
        </row>
        <row r="5">
          <cell r="B5" t="str">
            <v>Mal organizada</v>
          </cell>
          <cell r="C5">
            <v>0</v>
          </cell>
        </row>
        <row r="6">
          <cell r="B6" t="str">
            <v>Buena</v>
          </cell>
          <cell r="C6">
            <v>0.5</v>
          </cell>
        </row>
        <row r="7">
          <cell r="B7" t="str">
            <v>Adecuada</v>
          </cell>
          <cell r="C7">
            <v>0.5</v>
          </cell>
        </row>
        <row r="8">
          <cell r="B8" t="str">
            <v>Inadecuada</v>
          </cell>
          <cell r="C8">
            <v>0</v>
          </cell>
        </row>
        <row r="9">
          <cell r="B9" t="str">
            <v>Por aviso público</v>
          </cell>
          <cell r="C9">
            <v>0</v>
          </cell>
        </row>
        <row r="10">
          <cell r="B10" t="str">
            <v xml:space="preserve">Prensa, TV Radio </v>
          </cell>
          <cell r="C10">
            <v>0</v>
          </cell>
        </row>
        <row r="11">
          <cell r="B11" t="str">
            <v xml:space="preserve">Comunidad  </v>
          </cell>
          <cell r="C11">
            <v>0</v>
          </cell>
        </row>
        <row r="12">
          <cell r="B12" t="str">
            <v xml:space="preserve">Boletín  </v>
          </cell>
          <cell r="C12">
            <v>0.1</v>
          </cell>
        </row>
        <row r="13">
          <cell r="B13" t="str">
            <v xml:space="preserve">Página Web  </v>
          </cell>
          <cell r="C13">
            <v>0</v>
          </cell>
        </row>
        <row r="14">
          <cell r="B14" t="str">
            <v>Invitación  directa</v>
          </cell>
          <cell r="C14">
            <v>0.9</v>
          </cell>
        </row>
        <row r="15">
          <cell r="B15" t="str">
            <v>Por aviso público</v>
          </cell>
          <cell r="C15">
            <v>0</v>
          </cell>
        </row>
        <row r="16">
          <cell r="B16" t="str">
            <v>Clara</v>
          </cell>
          <cell r="C16">
            <v>0.9</v>
          </cell>
        </row>
        <row r="17">
          <cell r="B17" t="str">
            <v>Confusa</v>
          </cell>
          <cell r="C17">
            <v>0.1</v>
          </cell>
        </row>
        <row r="18">
          <cell r="B18" t="str">
            <v>Igual</v>
          </cell>
          <cell r="C18">
            <v>0.7142857142857143</v>
          </cell>
        </row>
        <row r="19">
          <cell r="B19" t="str">
            <v xml:space="preserve">Desigual  </v>
          </cell>
          <cell r="C19">
            <v>0.2857142857142857</v>
          </cell>
        </row>
        <row r="20">
          <cell r="B20" t="str">
            <v xml:space="preserve">Tenida en cuenta  </v>
          </cell>
          <cell r="C20">
            <v>1</v>
          </cell>
        </row>
        <row r="21">
          <cell r="B21" t="str">
            <v>No se tuvo en cuenta</v>
          </cell>
          <cell r="C21">
            <v>0</v>
          </cell>
        </row>
        <row r="22">
          <cell r="B22" t="str">
            <v>Paso desapercibida</v>
          </cell>
          <cell r="C22">
            <v>0</v>
          </cell>
        </row>
        <row r="23">
          <cell r="B23" t="str">
            <v xml:space="preserve">Si  </v>
          </cell>
          <cell r="C23">
            <v>1</v>
          </cell>
        </row>
        <row r="24">
          <cell r="B24" t="str">
            <v>No</v>
          </cell>
          <cell r="C24">
            <v>0</v>
          </cell>
        </row>
        <row r="25">
          <cell r="B25" t="str">
            <v>Si</v>
          </cell>
          <cell r="C25">
            <v>0.9</v>
          </cell>
        </row>
        <row r="26">
          <cell r="B26" t="str">
            <v>No</v>
          </cell>
          <cell r="C26">
            <v>0.1</v>
          </cell>
        </row>
        <row r="27">
          <cell r="B27" t="str">
            <v>Si</v>
          </cell>
          <cell r="C27">
            <v>1</v>
          </cell>
        </row>
        <row r="28">
          <cell r="B28" t="str">
            <v>No</v>
          </cell>
          <cell r="C28">
            <v>0</v>
          </cell>
        </row>
        <row r="29">
          <cell r="B29" t="str">
            <v>Si</v>
          </cell>
          <cell r="C29">
            <v>1</v>
          </cell>
        </row>
        <row r="30">
          <cell r="B30" t="str">
            <v>No</v>
          </cell>
          <cell r="C30">
            <v>0</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QUETAENCUESTAS2017"/>
      <sheetName val="Tabulacion"/>
      <sheetName val="Hoja1 (2)"/>
      <sheetName val="Hoja1 (3)"/>
      <sheetName val="Hoja1 (4)"/>
    </sheetNames>
    <sheetDataSet>
      <sheetData sheetId="0"/>
      <sheetData sheetId="1">
        <row r="2">
          <cell r="B2" t="str">
            <v>Bien Organizada</v>
          </cell>
          <cell r="C2">
            <v>119</v>
          </cell>
        </row>
        <row r="3">
          <cell r="B3" t="str">
            <v>Regularmenet Organizada</v>
          </cell>
          <cell r="C3">
            <v>9</v>
          </cell>
        </row>
        <row r="4">
          <cell r="B4" t="str">
            <v>Mal Organizada</v>
          </cell>
          <cell r="C4">
            <v>0</v>
          </cell>
        </row>
        <row r="5">
          <cell r="B5" t="str">
            <v>Buena</v>
          </cell>
          <cell r="C5">
            <v>99</v>
          </cell>
        </row>
        <row r="6">
          <cell r="B6" t="str">
            <v>Adecuada</v>
          </cell>
          <cell r="C6">
            <v>29</v>
          </cell>
        </row>
        <row r="7">
          <cell r="B7" t="str">
            <v>Inadecuada</v>
          </cell>
          <cell r="C7">
            <v>0</v>
          </cell>
        </row>
        <row r="8">
          <cell r="B8" t="str">
            <v>Aviso Publico</v>
          </cell>
          <cell r="C8">
            <v>28</v>
          </cell>
        </row>
        <row r="9">
          <cell r="B9" t="str">
            <v>Prensa, Radio</v>
          </cell>
          <cell r="C9">
            <v>0</v>
          </cell>
        </row>
        <row r="10">
          <cell r="B10" t="str">
            <v>Comunidad</v>
          </cell>
          <cell r="C10">
            <v>5</v>
          </cell>
        </row>
        <row r="11">
          <cell r="B11" t="str">
            <v>Boletin</v>
          </cell>
          <cell r="C11">
            <v>2</v>
          </cell>
        </row>
        <row r="12">
          <cell r="B12" t="str">
            <v>Pagina web</v>
          </cell>
          <cell r="C12">
            <v>1</v>
          </cell>
        </row>
        <row r="13">
          <cell r="B13" t="str">
            <v>Invitacion directa</v>
          </cell>
          <cell r="C13">
            <v>98</v>
          </cell>
        </row>
        <row r="14">
          <cell r="B14"/>
          <cell r="C14"/>
        </row>
        <row r="15">
          <cell r="B15" t="str">
            <v>Clara</v>
          </cell>
          <cell r="C15">
            <v>127</v>
          </cell>
        </row>
        <row r="16">
          <cell r="B16" t="str">
            <v>Confusa</v>
          </cell>
          <cell r="C16">
            <v>0</v>
          </cell>
        </row>
        <row r="17">
          <cell r="B17" t="str">
            <v>Igual</v>
          </cell>
          <cell r="C17">
            <v>126</v>
          </cell>
        </row>
        <row r="18">
          <cell r="B18" t="str">
            <v>Desigual</v>
          </cell>
          <cell r="C18">
            <v>2</v>
          </cell>
        </row>
        <row r="19">
          <cell r="B19" t="str">
            <v>Tenida en cuenta</v>
          </cell>
          <cell r="C19">
            <v>125</v>
          </cell>
        </row>
        <row r="20">
          <cell r="B20" t="str">
            <v>No se tuvo en cuenta</v>
          </cell>
          <cell r="C20">
            <v>0</v>
          </cell>
        </row>
        <row r="21">
          <cell r="B21" t="str">
            <v>Paso desapercibida</v>
          </cell>
          <cell r="C21">
            <v>3</v>
          </cell>
        </row>
        <row r="22">
          <cell r="B22" t="str">
            <v>Si</v>
          </cell>
          <cell r="C22">
            <v>126</v>
          </cell>
        </row>
        <row r="23">
          <cell r="B23" t="str">
            <v xml:space="preserve">No  </v>
          </cell>
          <cell r="C23">
            <v>2</v>
          </cell>
        </row>
        <row r="24">
          <cell r="B24" t="str">
            <v>Si</v>
          </cell>
          <cell r="C24">
            <v>128</v>
          </cell>
        </row>
        <row r="25">
          <cell r="B25" t="str">
            <v>No</v>
          </cell>
          <cell r="C25">
            <v>0</v>
          </cell>
        </row>
        <row r="28">
          <cell r="B28" t="str">
            <v>Si</v>
          </cell>
          <cell r="C28">
            <v>128</v>
          </cell>
        </row>
        <row r="29">
          <cell r="B29" t="str">
            <v>No</v>
          </cell>
          <cell r="C29">
            <v>0</v>
          </cell>
        </row>
      </sheetData>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ERA PEGUNTA "/>
      <sheetName val="SEGUNDA PREGUNTA "/>
      <sheetName val="TERCERA PREGUNTA"/>
      <sheetName val="CUARTA PREGUNTA"/>
      <sheetName val="QUINTA PREGUNTA "/>
      <sheetName val="SEXTA PREGUNTA"/>
      <sheetName val="SEPTIMA PREGUNTA "/>
      <sheetName val="OCTAVA PREGUNTA"/>
      <sheetName val="NOVENA PREGUNTA "/>
      <sheetName val="DECIMA PREGUNTA "/>
    </sheetNames>
    <sheetDataSet>
      <sheetData sheetId="0">
        <row r="12">
          <cell r="E12" t="str">
            <v>TOTALES</v>
          </cell>
        </row>
        <row r="13">
          <cell r="C13" t="str">
            <v xml:space="preserve">1.   Cree usted que la Mesas Públicas realizada por el ICBF fue: </v>
          </cell>
          <cell r="D13" t="str">
            <v>Bien Organizada</v>
          </cell>
          <cell r="E13">
            <v>163</v>
          </cell>
        </row>
        <row r="14">
          <cell r="C14"/>
          <cell r="D14" t="str">
            <v>Regularmente organizada</v>
          </cell>
          <cell r="E14">
            <v>7</v>
          </cell>
        </row>
        <row r="15">
          <cell r="C15"/>
          <cell r="D15" t="str">
            <v>Mal organizada</v>
          </cell>
          <cell r="E15">
            <v>0</v>
          </cell>
        </row>
        <row r="28">
          <cell r="E28" t="str">
            <v xml:space="preserve">TOTALES </v>
          </cell>
        </row>
        <row r="29">
          <cell r="C29" t="str">
            <v>2.   La difusión de la Mesas Pública fue:</v>
          </cell>
          <cell r="D29" t="str">
            <v>Buena</v>
          </cell>
          <cell r="E29">
            <v>148</v>
          </cell>
        </row>
        <row r="30">
          <cell r="C30"/>
          <cell r="D30" t="str">
            <v>Adecuada</v>
          </cell>
          <cell r="E30">
            <v>22</v>
          </cell>
        </row>
        <row r="31">
          <cell r="C31"/>
          <cell r="D31" t="str">
            <v>Inadecuada</v>
          </cell>
          <cell r="E31">
            <v>0</v>
          </cell>
        </row>
        <row r="32">
          <cell r="C32"/>
          <cell r="D32"/>
          <cell r="E32"/>
        </row>
        <row r="47">
          <cell r="D47" t="str">
            <v>Por aviso público</v>
          </cell>
          <cell r="E47">
            <v>4</v>
          </cell>
        </row>
        <row r="48">
          <cell r="D48" t="str">
            <v xml:space="preserve">Prensa, TV Radio </v>
          </cell>
          <cell r="E48">
            <v>0</v>
          </cell>
        </row>
        <row r="49">
          <cell r="D49" t="str">
            <v xml:space="preserve">Comunidad  </v>
          </cell>
          <cell r="E49">
            <v>7</v>
          </cell>
        </row>
        <row r="50">
          <cell r="D50" t="str">
            <v xml:space="preserve">Boletín  </v>
          </cell>
          <cell r="E50">
            <v>0</v>
          </cell>
        </row>
        <row r="51">
          <cell r="D51" t="str">
            <v xml:space="preserve">Página Web  </v>
          </cell>
          <cell r="E51">
            <v>9</v>
          </cell>
        </row>
        <row r="52">
          <cell r="D52" t="str">
            <v>Invitación  directa</v>
          </cell>
          <cell r="E52">
            <v>150</v>
          </cell>
        </row>
        <row r="53">
          <cell r="D53" t="str">
            <v>Por aviso público</v>
          </cell>
          <cell r="E53">
            <v>0</v>
          </cell>
        </row>
        <row r="156">
          <cell r="C156" t="str">
            <v>PREGUNTA</v>
          </cell>
          <cell r="D156" t="str">
            <v>RESPUESTA</v>
          </cell>
          <cell r="E156" t="str">
            <v>TOTALES</v>
          </cell>
        </row>
        <row r="157">
          <cell r="C157" t="str">
            <v>9.   ¿La información que brindó el Centro Zonal, frente gestión, fue clara, suficiente, oportuna y fácil de entender?</v>
          </cell>
          <cell r="D157" t="str">
            <v>Si</v>
          </cell>
          <cell r="E157">
            <v>170</v>
          </cell>
        </row>
        <row r="158">
          <cell r="C158"/>
          <cell r="D158" t="str">
            <v>No</v>
          </cell>
          <cell r="E158">
            <v>0</v>
          </cell>
        </row>
        <row r="182">
          <cell r="C182" t="str">
            <v>PREGUNTA</v>
          </cell>
          <cell r="D182" t="str">
            <v>RESPUESTA</v>
          </cell>
          <cell r="E182" t="str">
            <v xml:space="preserve">TOTALES </v>
          </cell>
        </row>
        <row r="183">
          <cell r="C183" t="str">
            <v xml:space="preserve">10.¿Se siente satisfecho con los compromisos adquiridos en esta Mesa Pública, para mejorar y cualificar los servicios y programas brindados? </v>
          </cell>
          <cell r="D183" t="str">
            <v>Si</v>
          </cell>
          <cell r="E183">
            <v>169</v>
          </cell>
        </row>
        <row r="184">
          <cell r="C184"/>
          <cell r="D184" t="str">
            <v>No</v>
          </cell>
          <cell r="E184">
            <v>1</v>
          </cell>
        </row>
      </sheetData>
      <sheetData sheetId="1"/>
      <sheetData sheetId="2"/>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ERA PEGUNTA "/>
      <sheetName val="SEGUNDA PREGUNTA "/>
      <sheetName val="TERCERA PREGUNTA"/>
      <sheetName val="CUARTA PREGUNTA"/>
      <sheetName val="QUINTA PREGUNTA "/>
      <sheetName val="SEXTA PREGUNTA"/>
      <sheetName val="SEPTIMA PREGUNTA "/>
      <sheetName val="OCTAVA PREGUNTA"/>
      <sheetName val="NOVENA PREGUNTA "/>
      <sheetName val="DECIMA PREGUNTA "/>
    </sheetNames>
    <sheetDataSet>
      <sheetData sheetId="0">
        <row r="69">
          <cell r="E69" t="str">
            <v xml:space="preserve">TOTALES </v>
          </cell>
        </row>
        <row r="70">
          <cell r="D70" t="str">
            <v>Clara</v>
          </cell>
          <cell r="E70">
            <v>168</v>
          </cell>
        </row>
        <row r="71">
          <cell r="D71" t="str">
            <v>Confusa</v>
          </cell>
          <cell r="E71">
            <v>2</v>
          </cell>
        </row>
        <row r="87">
          <cell r="E87" t="str">
            <v>TOTALES</v>
          </cell>
        </row>
        <row r="88">
          <cell r="D88" t="str">
            <v xml:space="preserve">Tenida en cuenta  </v>
          </cell>
          <cell r="E88">
            <v>170</v>
          </cell>
        </row>
        <row r="89">
          <cell r="D89" t="str">
            <v>No se tuvo en cuenta</v>
          </cell>
          <cell r="E89">
            <v>0</v>
          </cell>
        </row>
        <row r="90">
          <cell r="D90" t="str">
            <v>Paso desapercibida</v>
          </cell>
          <cell r="E90">
            <v>0</v>
          </cell>
        </row>
        <row r="111">
          <cell r="E111" t="str">
            <v xml:space="preserve">TOTALES </v>
          </cell>
        </row>
        <row r="112">
          <cell r="C112" t="str">
            <v>7.   Cree que la Mesa Pública le dio más claridad sobre la gestión del programa o servicio presentado.</v>
          </cell>
          <cell r="D112" t="str">
            <v xml:space="preserve">Si  </v>
          </cell>
          <cell r="E112">
            <v>170</v>
          </cell>
        </row>
        <row r="113">
          <cell r="C113">
            <v>0</v>
          </cell>
          <cell r="D113" t="str">
            <v>No</v>
          </cell>
          <cell r="E113">
            <v>0</v>
          </cell>
        </row>
        <row r="133">
          <cell r="E133" t="str">
            <v xml:space="preserve">TOTALES </v>
          </cell>
        </row>
        <row r="134">
          <cell r="C134" t="str">
            <v xml:space="preserve">8.   Considera que en el desarrollo de la Mesa Pública se abrieron  espacios de dialogo que facilitaron reflexiones y discusiones en torno a los temas tratados?  </v>
          </cell>
          <cell r="D134" t="str">
            <v>Si</v>
          </cell>
          <cell r="E134">
            <v>169</v>
          </cell>
        </row>
        <row r="135">
          <cell r="C135">
            <v>0</v>
          </cell>
          <cell r="D135" t="str">
            <v>No</v>
          </cell>
          <cell r="E135">
            <v>1</v>
          </cell>
        </row>
        <row r="157">
          <cell r="D157" t="str">
            <v>Si</v>
          </cell>
          <cell r="E157">
            <v>170</v>
          </cell>
        </row>
        <row r="158">
          <cell r="D158" t="str">
            <v>No</v>
          </cell>
          <cell r="E158">
            <v>0</v>
          </cell>
        </row>
      </sheetData>
      <sheetData sheetId="1"/>
      <sheetData sheetId="2"/>
      <sheetData sheetId="3"/>
      <sheetData sheetId="4">
        <row r="9">
          <cell r="B9" t="str">
            <v>5.   La oportunidad de los asistentes inscritos para opinar durante la Mesa Pública fue:</v>
          </cell>
          <cell r="C9" t="str">
            <v>Igual</v>
          </cell>
          <cell r="D9">
            <v>169</v>
          </cell>
        </row>
        <row r="10">
          <cell r="B10">
            <v>0</v>
          </cell>
          <cell r="C10" t="str">
            <v xml:space="preserve">Desigual  </v>
          </cell>
          <cell r="D10">
            <v>1</v>
          </cell>
        </row>
        <row r="11">
          <cell r="B11">
            <v>0</v>
          </cell>
          <cell r="C11">
            <v>0</v>
          </cell>
          <cell r="D11">
            <v>170</v>
          </cell>
        </row>
      </sheetData>
      <sheetData sheetId="5"/>
      <sheetData sheetId="6"/>
      <sheetData sheetId="7"/>
      <sheetData sheetId="8"/>
      <sheetData sheetId="9">
        <row r="6">
          <cell r="D6" t="str">
            <v xml:space="preserve">TOTALES </v>
          </cell>
        </row>
        <row r="7">
          <cell r="B7" t="str">
            <v xml:space="preserve">10.¿Se siente satisfecho con los compromisos adquiridos en esta Mesa Pública, para mejorar y cualificar los servicios y programas brindados? </v>
          </cell>
          <cell r="C7" t="str">
            <v>Si</v>
          </cell>
          <cell r="D7">
            <v>169</v>
          </cell>
        </row>
        <row r="8">
          <cell r="B8">
            <v>0</v>
          </cell>
          <cell r="C8" t="str">
            <v>No</v>
          </cell>
          <cell r="D8">
            <v>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YACAENCUESTAS2017"/>
    </sheetNames>
    <sheetDataSet>
      <sheetData sheetId="0">
        <row r="6">
          <cell r="D6" t="str">
            <v>Bien Organizada</v>
          </cell>
          <cell r="F6"/>
        </row>
        <row r="7">
          <cell r="D7" t="str">
            <v>Regularmente organizada</v>
          </cell>
          <cell r="F7"/>
        </row>
        <row r="8">
          <cell r="D8" t="str">
            <v>Mal  organizada.</v>
          </cell>
          <cell r="F8"/>
        </row>
        <row r="9">
          <cell r="D9" t="str">
            <v>Buena</v>
          </cell>
          <cell r="F9"/>
        </row>
        <row r="10">
          <cell r="D10" t="str">
            <v>Adecuada</v>
          </cell>
          <cell r="F10"/>
        </row>
        <row r="11">
          <cell r="D11" t="str">
            <v>Inadecuada</v>
          </cell>
          <cell r="F11"/>
        </row>
        <row r="12">
          <cell r="D12" t="str">
            <v>Por aviso público</v>
          </cell>
          <cell r="F12"/>
        </row>
        <row r="13">
          <cell r="D13" t="str">
            <v xml:space="preserve">Prensa, TV Radio </v>
          </cell>
          <cell r="F13"/>
        </row>
        <row r="14">
          <cell r="D14" t="str">
            <v>Comunidad</v>
          </cell>
          <cell r="F14"/>
        </row>
        <row r="15">
          <cell r="D15" t="str">
            <v>Boletín</v>
          </cell>
          <cell r="F15"/>
        </row>
        <row r="16">
          <cell r="D16" t="str">
            <v>Página Web</v>
          </cell>
          <cell r="F16"/>
        </row>
        <row r="17">
          <cell r="D17" t="str">
            <v>Invitación  directa</v>
          </cell>
          <cell r="F17"/>
        </row>
        <row r="18">
          <cell r="D18" t="str">
            <v>Clara</v>
          </cell>
          <cell r="F18"/>
        </row>
        <row r="19">
          <cell r="D19" t="str">
            <v>Confusa</v>
          </cell>
          <cell r="F19"/>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PROGREJECUTADO2012"/>
      <sheetName val="SINTESISPROGRMADO2017"/>
      <sheetName val="CONSOLIDADOPROEJE1SEMESTRE2017"/>
      <sheetName val="FECHAS PROGRAMACIÓN2017"/>
      <sheetName val="FECHASREALIZACIÓN2017"/>
      <sheetName val="MATRIZEVALREGIONA.C.Z2017"/>
      <sheetName val="CONSOLIDADOEVALREGIONAL 2017"/>
      <sheetName val="LISTOINFORMEPPTREGIONAL2017"/>
      <sheetName val="SSINTESIS DE CONSULTAS2017"/>
      <sheetName val="CRONOGRAMA AGOSTO "/>
      <sheetName val="PREGRABADOS Y REPORTES "/>
    </sheetNames>
    <sheetDataSet>
      <sheetData sheetId="0"/>
      <sheetData sheetId="1"/>
      <sheetData sheetId="2">
        <row r="3">
          <cell r="H3">
            <v>1</v>
          </cell>
        </row>
        <row r="4">
          <cell r="H4">
            <v>17</v>
          </cell>
        </row>
        <row r="5">
          <cell r="H5">
            <v>3</v>
          </cell>
        </row>
        <row r="6">
          <cell r="H6">
            <v>7</v>
          </cell>
        </row>
        <row r="7">
          <cell r="H7">
            <v>17</v>
          </cell>
        </row>
        <row r="8">
          <cell r="H8">
            <v>8</v>
          </cell>
        </row>
        <row r="10">
          <cell r="H10">
            <v>7</v>
          </cell>
        </row>
        <row r="11">
          <cell r="H11">
            <v>4</v>
          </cell>
        </row>
        <row r="12">
          <cell r="H12">
            <v>3</v>
          </cell>
        </row>
        <row r="13">
          <cell r="H13">
            <v>7</v>
          </cell>
        </row>
        <row r="14">
          <cell r="H14">
            <v>4</v>
          </cell>
        </row>
        <row r="15">
          <cell r="H15">
            <v>5</v>
          </cell>
        </row>
        <row r="16">
          <cell r="H16">
            <v>8</v>
          </cell>
        </row>
        <row r="17">
          <cell r="H17">
            <v>13</v>
          </cell>
        </row>
        <row r="18">
          <cell r="H18">
            <v>1</v>
          </cell>
        </row>
        <row r="19">
          <cell r="H19">
            <v>1</v>
          </cell>
        </row>
        <row r="20">
          <cell r="H20">
            <v>5</v>
          </cell>
        </row>
        <row r="21">
          <cell r="H21">
            <v>5</v>
          </cell>
        </row>
        <row r="22">
          <cell r="H22">
            <v>8</v>
          </cell>
        </row>
        <row r="23">
          <cell r="H23">
            <v>5</v>
          </cell>
        </row>
        <row r="24">
          <cell r="H24">
            <v>9</v>
          </cell>
        </row>
        <row r="25">
          <cell r="H25">
            <v>6</v>
          </cell>
        </row>
        <row r="26">
          <cell r="H26">
            <v>4</v>
          </cell>
        </row>
        <row r="27">
          <cell r="H27">
            <v>3</v>
          </cell>
        </row>
        <row r="28">
          <cell r="H28">
            <v>5</v>
          </cell>
        </row>
        <row r="29">
          <cell r="H29">
            <v>2</v>
          </cell>
        </row>
        <row r="30">
          <cell r="H30">
            <v>10</v>
          </cell>
        </row>
        <row r="31">
          <cell r="H31">
            <v>4</v>
          </cell>
        </row>
        <row r="32">
          <cell r="H32">
            <v>10</v>
          </cell>
        </row>
        <row r="33">
          <cell r="H33">
            <v>14</v>
          </cell>
        </row>
        <row r="34">
          <cell r="H34">
            <v>1</v>
          </cell>
        </row>
        <row r="35">
          <cell r="H35">
            <v>1</v>
          </cell>
        </row>
      </sheetData>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UILA ENCUESTAS 2017"/>
    </sheetNames>
    <sheetDataSet>
      <sheetData sheetId="0">
        <row r="6">
          <cell r="F6">
            <v>47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sheetData sheetId="1">
        <row r="3">
          <cell r="A3" t="str">
            <v>Buena</v>
          </cell>
        </row>
        <row r="4">
          <cell r="A4" t="str">
            <v>Adecuada</v>
          </cell>
        </row>
        <row r="5">
          <cell r="A5" t="str">
            <v>Inadecuada</v>
          </cell>
        </row>
        <row r="25">
          <cell r="A25" t="str">
            <v>Por aviso público</v>
          </cell>
        </row>
        <row r="26">
          <cell r="A26" t="str">
            <v xml:space="preserve">Prensa, TV Radio </v>
          </cell>
        </row>
        <row r="27">
          <cell r="A27" t="str">
            <v>Comunidad</v>
          </cell>
        </row>
        <row r="28">
          <cell r="A28" t="str">
            <v>Boletín</v>
          </cell>
        </row>
        <row r="29">
          <cell r="A29" t="str">
            <v>Página Web</v>
          </cell>
        </row>
        <row r="30">
          <cell r="A30" t="str">
            <v>Invitación  directa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NTANA"/>
      <sheetName val="EL BANCO"/>
      <sheetName val="DEL RIO"/>
      <sheetName val="PLATO"/>
      <sheetName val="CONSOLIDADO TOTAL"/>
    </sheetNames>
    <sheetDataSet>
      <sheetData sheetId="0"/>
      <sheetData sheetId="1"/>
      <sheetData sheetId="2"/>
      <sheetData sheetId="3"/>
      <sheetData sheetId="4">
        <row r="6">
          <cell r="D6" t="str">
            <v>Bien Organizada</v>
          </cell>
          <cell r="F6">
            <v>67</v>
          </cell>
        </row>
        <row r="7">
          <cell r="D7" t="str">
            <v>Regularmente organizada</v>
          </cell>
        </row>
        <row r="8">
          <cell r="D8" t="str">
            <v>Mal  organizada.</v>
          </cell>
        </row>
        <row r="9">
          <cell r="D9" t="str">
            <v>Buena</v>
          </cell>
          <cell r="F9">
            <v>55</v>
          </cell>
        </row>
        <row r="10">
          <cell r="D10" t="str">
            <v>Adecuada</v>
          </cell>
          <cell r="F10">
            <v>12</v>
          </cell>
        </row>
        <row r="11">
          <cell r="D11" t="str">
            <v>Inadecuada</v>
          </cell>
        </row>
        <row r="12">
          <cell r="D12" t="str">
            <v>Por aviso público</v>
          </cell>
          <cell r="F12">
            <v>10</v>
          </cell>
        </row>
        <row r="13">
          <cell r="D13" t="str">
            <v xml:space="preserve">Prensa, TV Radio </v>
          </cell>
        </row>
        <row r="14">
          <cell r="D14" t="str">
            <v>Comunidad</v>
          </cell>
          <cell r="F14">
            <v>16</v>
          </cell>
        </row>
        <row r="15">
          <cell r="D15" t="str">
            <v>Boletín</v>
          </cell>
          <cell r="F15" t="str">
            <v xml:space="preserve"> </v>
          </cell>
        </row>
        <row r="16">
          <cell r="D16" t="str">
            <v>Página Web</v>
          </cell>
          <cell r="F16">
            <v>1</v>
          </cell>
        </row>
        <row r="17">
          <cell r="D17" t="str">
            <v>Invitación  directa</v>
          </cell>
          <cell r="F17">
            <v>40</v>
          </cell>
        </row>
        <row r="18">
          <cell r="D18" t="str">
            <v>Clara</v>
          </cell>
          <cell r="F18">
            <v>60</v>
          </cell>
        </row>
        <row r="19">
          <cell r="D19" t="str">
            <v>Confusa</v>
          </cell>
          <cell r="F19">
            <v>7</v>
          </cell>
        </row>
        <row r="20">
          <cell r="D20" t="str">
            <v xml:space="preserve">Igual </v>
          </cell>
          <cell r="F20">
            <v>38</v>
          </cell>
        </row>
        <row r="21">
          <cell r="D21" t="str">
            <v>Desigual</v>
          </cell>
          <cell r="F21">
            <v>29</v>
          </cell>
        </row>
        <row r="22">
          <cell r="D22" t="str">
            <v>Buena</v>
          </cell>
          <cell r="F22">
            <v>64</v>
          </cell>
        </row>
        <row r="23">
          <cell r="D23" t="str">
            <v>Adecuada</v>
          </cell>
          <cell r="F23">
            <v>3</v>
          </cell>
        </row>
        <row r="24">
          <cell r="D24" t="str">
            <v>Inadecuada</v>
          </cell>
        </row>
        <row r="25">
          <cell r="D25" t="str">
            <v>Si</v>
          </cell>
          <cell r="F25">
            <v>67</v>
          </cell>
        </row>
        <row r="26">
          <cell r="D26" t="str">
            <v>No</v>
          </cell>
        </row>
        <row r="27">
          <cell r="D27" t="str">
            <v>Si</v>
          </cell>
          <cell r="F27">
            <v>67</v>
          </cell>
        </row>
        <row r="28">
          <cell r="D28" t="str">
            <v>No</v>
          </cell>
        </row>
        <row r="29">
          <cell r="D29" t="str">
            <v>Si</v>
          </cell>
          <cell r="F29">
            <v>67</v>
          </cell>
        </row>
        <row r="30">
          <cell r="D30" t="str">
            <v>No</v>
          </cell>
        </row>
        <row r="31">
          <cell r="D31" t="str">
            <v>Si</v>
          </cell>
          <cell r="F31">
            <v>64</v>
          </cell>
        </row>
        <row r="32">
          <cell r="D32" t="str">
            <v>No</v>
          </cell>
          <cell r="F32">
            <v>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RIÑO ENCUESTAS 2017 "/>
      <sheetName val="Pasto Uno"/>
      <sheetName val="Pasto Dos"/>
      <sheetName val="Tumaco"/>
      <sheetName val="Túquerres"/>
      <sheetName val="La Unión"/>
      <sheetName val="Remolino"/>
    </sheetNames>
    <sheetDataSet>
      <sheetData sheetId="0"/>
      <sheetData sheetId="1">
        <row r="9">
          <cell r="F9">
            <v>7</v>
          </cell>
        </row>
        <row r="10">
          <cell r="F10">
            <v>3</v>
          </cell>
        </row>
        <row r="12">
          <cell r="F12">
            <v>2</v>
          </cell>
        </row>
        <row r="14">
          <cell r="F14">
            <v>1</v>
          </cell>
        </row>
        <row r="16">
          <cell r="F16">
            <v>0</v>
          </cell>
        </row>
        <row r="17">
          <cell r="F17">
            <v>7</v>
          </cell>
        </row>
        <row r="18">
          <cell r="F18">
            <v>10</v>
          </cell>
        </row>
        <row r="20">
          <cell r="F20">
            <v>10</v>
          </cell>
        </row>
        <row r="22">
          <cell r="F22">
            <v>10</v>
          </cell>
        </row>
        <row r="25">
          <cell r="F25">
            <v>10</v>
          </cell>
        </row>
        <row r="27">
          <cell r="F27">
            <v>10</v>
          </cell>
        </row>
        <row r="29">
          <cell r="F29">
            <v>10</v>
          </cell>
        </row>
        <row r="31">
          <cell r="F31">
            <v>10</v>
          </cell>
        </row>
      </sheetData>
      <sheetData sheetId="2">
        <row r="6">
          <cell r="F6">
            <v>24</v>
          </cell>
        </row>
        <row r="7">
          <cell r="F7">
            <v>2</v>
          </cell>
        </row>
        <row r="9">
          <cell r="F9">
            <v>14</v>
          </cell>
        </row>
        <row r="10">
          <cell r="F10">
            <v>12</v>
          </cell>
        </row>
        <row r="12">
          <cell r="F12">
            <v>3</v>
          </cell>
        </row>
        <row r="13">
          <cell r="F13">
            <v>2</v>
          </cell>
        </row>
        <row r="14">
          <cell r="F14">
            <v>4</v>
          </cell>
        </row>
        <row r="15">
          <cell r="F15">
            <v>1</v>
          </cell>
        </row>
        <row r="16">
          <cell r="F16">
            <v>0</v>
          </cell>
        </row>
        <row r="17">
          <cell r="F17">
            <v>16</v>
          </cell>
        </row>
        <row r="18">
          <cell r="F18">
            <v>26</v>
          </cell>
        </row>
        <row r="20">
          <cell r="F20">
            <v>24</v>
          </cell>
        </row>
        <row r="21">
          <cell r="F21">
            <v>2</v>
          </cell>
        </row>
        <row r="22">
          <cell r="F22">
            <v>19</v>
          </cell>
        </row>
        <row r="26">
          <cell r="F26">
            <v>26</v>
          </cell>
        </row>
        <row r="28">
          <cell r="F28">
            <v>25</v>
          </cell>
        </row>
        <row r="31">
          <cell r="F31">
            <v>26</v>
          </cell>
        </row>
        <row r="33">
          <cell r="F33">
            <v>23</v>
          </cell>
        </row>
        <row r="34">
          <cell r="F34">
            <v>3</v>
          </cell>
        </row>
      </sheetData>
      <sheetData sheetId="3">
        <row r="6">
          <cell r="F6">
            <v>20</v>
          </cell>
        </row>
        <row r="9">
          <cell r="F9">
            <v>15</v>
          </cell>
        </row>
        <row r="10">
          <cell r="F10">
            <v>5</v>
          </cell>
        </row>
        <row r="12">
          <cell r="F12">
            <v>2</v>
          </cell>
        </row>
        <row r="14">
          <cell r="F14">
            <v>14</v>
          </cell>
        </row>
        <row r="16">
          <cell r="F16">
            <v>0</v>
          </cell>
        </row>
        <row r="17">
          <cell r="F17">
            <v>4</v>
          </cell>
        </row>
        <row r="18">
          <cell r="F18">
            <v>20</v>
          </cell>
        </row>
        <row r="20">
          <cell r="F20">
            <v>20</v>
          </cell>
        </row>
        <row r="22">
          <cell r="F22">
            <v>20</v>
          </cell>
        </row>
        <row r="25">
          <cell r="F25">
            <v>20</v>
          </cell>
        </row>
        <row r="27">
          <cell r="F27">
            <v>20</v>
          </cell>
        </row>
        <row r="29">
          <cell r="F29">
            <v>20</v>
          </cell>
        </row>
        <row r="31">
          <cell r="F31">
            <v>20</v>
          </cell>
        </row>
      </sheetData>
      <sheetData sheetId="4">
        <row r="6">
          <cell r="E6">
            <v>24</v>
          </cell>
        </row>
        <row r="7">
          <cell r="E7">
            <v>9</v>
          </cell>
        </row>
        <row r="8">
          <cell r="E8">
            <v>1</v>
          </cell>
        </row>
        <row r="9">
          <cell r="E9">
            <v>24</v>
          </cell>
        </row>
        <row r="10">
          <cell r="E10">
            <v>10</v>
          </cell>
        </row>
        <row r="12">
          <cell r="E12">
            <v>2</v>
          </cell>
        </row>
        <row r="14">
          <cell r="E14">
            <v>6</v>
          </cell>
        </row>
        <row r="16">
          <cell r="E16">
            <v>0</v>
          </cell>
        </row>
        <row r="17">
          <cell r="E17">
            <v>26</v>
          </cell>
        </row>
        <row r="18">
          <cell r="E18">
            <v>30</v>
          </cell>
        </row>
        <row r="19">
          <cell r="E19">
            <v>4</v>
          </cell>
        </row>
        <row r="20">
          <cell r="E20">
            <v>30</v>
          </cell>
        </row>
        <row r="21">
          <cell r="E21">
            <v>4</v>
          </cell>
        </row>
        <row r="22">
          <cell r="E22">
            <v>32</v>
          </cell>
        </row>
        <row r="23">
          <cell r="E23">
            <v>2</v>
          </cell>
        </row>
        <row r="25">
          <cell r="E25">
            <v>33</v>
          </cell>
        </row>
        <row r="26">
          <cell r="E26">
            <v>1</v>
          </cell>
        </row>
        <row r="27">
          <cell r="E27">
            <v>33</v>
          </cell>
        </row>
        <row r="28">
          <cell r="E28">
            <v>1</v>
          </cell>
        </row>
        <row r="29">
          <cell r="E29">
            <v>32</v>
          </cell>
        </row>
        <row r="30">
          <cell r="E30">
            <v>2</v>
          </cell>
        </row>
        <row r="31">
          <cell r="E31">
            <v>33</v>
          </cell>
        </row>
        <row r="32">
          <cell r="E32">
            <v>1</v>
          </cell>
        </row>
      </sheetData>
      <sheetData sheetId="5">
        <row r="6">
          <cell r="F6">
            <v>9</v>
          </cell>
        </row>
        <row r="9">
          <cell r="F9">
            <v>8</v>
          </cell>
        </row>
        <row r="10">
          <cell r="F10">
            <v>1</v>
          </cell>
        </row>
        <row r="12">
          <cell r="F12">
            <v>4</v>
          </cell>
        </row>
        <row r="14">
          <cell r="F14">
            <v>2</v>
          </cell>
        </row>
        <row r="16">
          <cell r="F16">
            <v>0</v>
          </cell>
        </row>
        <row r="17">
          <cell r="F17">
            <v>3</v>
          </cell>
        </row>
        <row r="18">
          <cell r="F18">
            <v>9</v>
          </cell>
        </row>
        <row r="19">
          <cell r="F19">
            <v>0</v>
          </cell>
        </row>
        <row r="20">
          <cell r="F20">
            <v>9</v>
          </cell>
        </row>
        <row r="21">
          <cell r="F21">
            <v>0</v>
          </cell>
        </row>
        <row r="22">
          <cell r="F22">
            <v>9</v>
          </cell>
        </row>
        <row r="23">
          <cell r="F23">
            <v>0</v>
          </cell>
        </row>
        <row r="25">
          <cell r="F25">
            <v>9</v>
          </cell>
        </row>
        <row r="26">
          <cell r="F26">
            <v>0</v>
          </cell>
        </row>
        <row r="27">
          <cell r="F27">
            <v>9</v>
          </cell>
        </row>
        <row r="29">
          <cell r="F29">
            <v>9</v>
          </cell>
        </row>
        <row r="30">
          <cell r="F30">
            <v>0</v>
          </cell>
        </row>
        <row r="31">
          <cell r="F31">
            <v>9</v>
          </cell>
        </row>
        <row r="32">
          <cell r="F32">
            <v>0</v>
          </cell>
        </row>
      </sheetData>
      <sheetData sheetId="6">
        <row r="6">
          <cell r="F6">
            <v>27</v>
          </cell>
        </row>
        <row r="7">
          <cell r="F7">
            <v>2</v>
          </cell>
        </row>
        <row r="9">
          <cell r="F9">
            <v>21</v>
          </cell>
        </row>
        <row r="10">
          <cell r="F10">
            <v>9</v>
          </cell>
        </row>
        <row r="12">
          <cell r="F12">
            <v>7</v>
          </cell>
        </row>
        <row r="14">
          <cell r="F14">
            <v>2</v>
          </cell>
        </row>
        <row r="15">
          <cell r="F15">
            <v>0</v>
          </cell>
        </row>
        <row r="16">
          <cell r="F16">
            <v>0</v>
          </cell>
        </row>
        <row r="17">
          <cell r="F17">
            <v>21</v>
          </cell>
        </row>
        <row r="18">
          <cell r="F18">
            <v>27</v>
          </cell>
        </row>
        <row r="19">
          <cell r="F19">
            <v>1</v>
          </cell>
        </row>
        <row r="20">
          <cell r="F20">
            <v>27</v>
          </cell>
        </row>
        <row r="21">
          <cell r="F21">
            <v>0</v>
          </cell>
        </row>
        <row r="22">
          <cell r="F22">
            <v>28</v>
          </cell>
        </row>
        <row r="23">
          <cell r="F23">
            <v>0</v>
          </cell>
        </row>
        <row r="25">
          <cell r="F25">
            <v>29</v>
          </cell>
        </row>
        <row r="27">
          <cell r="F27">
            <v>29</v>
          </cell>
        </row>
        <row r="28">
          <cell r="F28">
            <v>0</v>
          </cell>
        </row>
        <row r="29">
          <cell r="F29">
            <v>29</v>
          </cell>
        </row>
        <row r="30">
          <cell r="F30">
            <v>0</v>
          </cell>
        </row>
        <row r="31">
          <cell r="F31">
            <v>27</v>
          </cell>
        </row>
        <row r="32">
          <cell r="F32">
            <v>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sheetData sheetId="1">
        <row r="22">
          <cell r="F22" t="str">
            <v xml:space="preserve">1. Bien organizada </v>
          </cell>
          <cell r="G22">
            <v>70</v>
          </cell>
        </row>
        <row r="23">
          <cell r="F23" t="str">
            <v xml:space="preserve">2. Regularmente organizada </v>
          </cell>
          <cell r="G23">
            <v>6</v>
          </cell>
        </row>
        <row r="24">
          <cell r="F24" t="str">
            <v xml:space="preserve">3. Mal organizada </v>
          </cell>
          <cell r="G24">
            <v>4</v>
          </cell>
        </row>
        <row r="25">
          <cell r="F25" t="str">
            <v xml:space="preserve">1. Buena </v>
          </cell>
          <cell r="G25">
            <v>69</v>
          </cell>
        </row>
        <row r="26">
          <cell r="F26" t="str">
            <v xml:space="preserve">2. Adeacuada </v>
          </cell>
          <cell r="G26">
            <v>10</v>
          </cell>
        </row>
        <row r="27">
          <cell r="F27" t="str">
            <v xml:space="preserve">3. Inadecuada </v>
          </cell>
          <cell r="G27">
            <v>1</v>
          </cell>
        </row>
        <row r="28">
          <cell r="F28" t="str">
            <v>1. Por aviso público</v>
          </cell>
          <cell r="G28">
            <v>9</v>
          </cell>
        </row>
        <row r="29">
          <cell r="F29" t="str">
            <v xml:space="preserve">2. Prensa, TV, Radio </v>
          </cell>
          <cell r="G29">
            <v>0</v>
          </cell>
        </row>
        <row r="30">
          <cell r="F30" t="str">
            <v>3. Comunidad</v>
          </cell>
          <cell r="G30">
            <v>5</v>
          </cell>
        </row>
        <row r="31">
          <cell r="F31" t="str">
            <v>4. Boletín</v>
          </cell>
          <cell r="G31">
            <v>3</v>
          </cell>
        </row>
        <row r="32">
          <cell r="F32" t="str">
            <v>5. Página Web</v>
          </cell>
          <cell r="G32">
            <v>2</v>
          </cell>
        </row>
        <row r="33">
          <cell r="F33" t="str">
            <v xml:space="preserve">6. Invitación directa </v>
          </cell>
          <cell r="G33">
            <v>61</v>
          </cell>
        </row>
        <row r="34">
          <cell r="F34" t="str">
            <v xml:space="preserve">1. Clara </v>
          </cell>
          <cell r="G34">
            <v>76</v>
          </cell>
        </row>
        <row r="35">
          <cell r="F35" t="str">
            <v xml:space="preserve">2. Confusa </v>
          </cell>
          <cell r="G35">
            <v>4</v>
          </cell>
        </row>
        <row r="36">
          <cell r="F36" t="str">
            <v>1. Igual</v>
          </cell>
          <cell r="G36">
            <v>71</v>
          </cell>
        </row>
        <row r="37">
          <cell r="F37" t="str">
            <v>2.Desigual</v>
          </cell>
          <cell r="G37">
            <v>8</v>
          </cell>
        </row>
        <row r="38">
          <cell r="F38" t="str">
            <v>1. Tenida en cuenta</v>
          </cell>
          <cell r="G38">
            <v>76</v>
          </cell>
        </row>
        <row r="39">
          <cell r="F39" t="str">
            <v>2. No se tuvo en cuenta</v>
          </cell>
          <cell r="G39">
            <v>3</v>
          </cell>
        </row>
        <row r="40">
          <cell r="F40" t="str">
            <v>3. Paso desapercibida</v>
          </cell>
          <cell r="G40">
            <v>1</v>
          </cell>
        </row>
        <row r="41">
          <cell r="F41" t="str">
            <v>Si</v>
          </cell>
          <cell r="G41">
            <v>77</v>
          </cell>
        </row>
        <row r="42">
          <cell r="F42" t="str">
            <v>No</v>
          </cell>
          <cell r="G42">
            <v>3</v>
          </cell>
        </row>
        <row r="43">
          <cell r="F43" t="str">
            <v>Si</v>
          </cell>
          <cell r="G43">
            <v>77</v>
          </cell>
        </row>
        <row r="44">
          <cell r="F44" t="str">
            <v>No</v>
          </cell>
          <cell r="G44">
            <v>3</v>
          </cell>
        </row>
        <row r="45">
          <cell r="F45" t="str">
            <v xml:space="preserve">Si </v>
          </cell>
          <cell r="G45">
            <v>78</v>
          </cell>
        </row>
        <row r="46">
          <cell r="F46" t="str">
            <v>No</v>
          </cell>
          <cell r="G46">
            <v>2</v>
          </cell>
        </row>
        <row r="47">
          <cell r="F47" t="str">
            <v xml:space="preserve">Si </v>
          </cell>
          <cell r="G47">
            <v>75</v>
          </cell>
        </row>
        <row r="48">
          <cell r="F48" t="str">
            <v>No</v>
          </cell>
          <cell r="G48">
            <v>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CRE ENCUESTAS 2018"/>
      <sheetName val="Hoja2"/>
    </sheetNames>
    <sheetDataSet>
      <sheetData sheetId="0"/>
      <sheetData sheetId="1">
        <row r="6">
          <cell r="C6" t="str">
            <v>Bien Organizada</v>
          </cell>
          <cell r="D6">
            <v>38</v>
          </cell>
          <cell r="H6" t="str">
            <v>Buena</v>
          </cell>
          <cell r="I6">
            <v>26</v>
          </cell>
        </row>
        <row r="7">
          <cell r="C7" t="str">
            <v>Regularmente organizada</v>
          </cell>
          <cell r="D7">
            <v>2</v>
          </cell>
          <cell r="H7" t="str">
            <v>Adecuada</v>
          </cell>
          <cell r="I7">
            <v>14</v>
          </cell>
        </row>
        <row r="31">
          <cell r="C31" t="str">
            <v>SI</v>
          </cell>
          <cell r="D31">
            <v>40</v>
          </cell>
        </row>
        <row r="32">
          <cell r="C32" t="str">
            <v>NO</v>
          </cell>
        </row>
        <row r="36">
          <cell r="B36" t="str">
            <v>Clara</v>
          </cell>
          <cell r="C36">
            <v>40</v>
          </cell>
        </row>
        <row r="37">
          <cell r="B37" t="str">
            <v>Confusa</v>
          </cell>
        </row>
        <row r="48">
          <cell r="C48" t="str">
            <v>Por aviso publico</v>
          </cell>
          <cell r="D48">
            <v>0</v>
          </cell>
        </row>
        <row r="49">
          <cell r="C49" t="str">
            <v>Prensa, TV Radio</v>
          </cell>
          <cell r="D49">
            <v>0</v>
          </cell>
        </row>
        <row r="50">
          <cell r="C50" t="str">
            <v>Comunidad</v>
          </cell>
          <cell r="D50">
            <v>2</v>
          </cell>
        </row>
        <row r="51">
          <cell r="C51" t="str">
            <v>Boletin</v>
          </cell>
          <cell r="D51">
            <v>0</v>
          </cell>
        </row>
        <row r="52">
          <cell r="C52" t="str">
            <v>Pagina Web</v>
          </cell>
          <cell r="D52">
            <v>0</v>
          </cell>
        </row>
        <row r="53">
          <cell r="C53" t="str">
            <v>Invitacion directa</v>
          </cell>
          <cell r="D53">
            <v>38</v>
          </cell>
        </row>
        <row r="60">
          <cell r="C60" t="str">
            <v>Igual</v>
          </cell>
          <cell r="D60">
            <v>37</v>
          </cell>
        </row>
        <row r="61">
          <cell r="C61" t="str">
            <v xml:space="preserve">Desigual </v>
          </cell>
          <cell r="D61">
            <v>3</v>
          </cell>
        </row>
        <row r="67">
          <cell r="C67" t="str">
            <v>Tenida en cuenta</v>
          </cell>
          <cell r="D67">
            <v>35</v>
          </cell>
        </row>
        <row r="68">
          <cell r="C68" t="str">
            <v>No se tuvo en cuenta</v>
          </cell>
        </row>
        <row r="69">
          <cell r="C69" t="str">
            <v>Paso desapercibida</v>
          </cell>
          <cell r="D69">
            <v>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 ENCUESTAS 2017"/>
      <sheetName val="Hoja2"/>
    </sheetNames>
    <sheetDataSet>
      <sheetData sheetId="0"/>
      <sheetData sheetId="1">
        <row r="8">
          <cell r="I8" t="str">
            <v>TOTAL DE ENCUESTAS</v>
          </cell>
        </row>
        <row r="9">
          <cell r="F9" t="str">
            <v>Como se enteró de la realizacion de la mesa publica</v>
          </cell>
          <cell r="G9">
            <v>1</v>
          </cell>
          <cell r="H9" t="str">
            <v>Por aviso publico</v>
          </cell>
          <cell r="I9">
            <v>1</v>
          </cell>
        </row>
        <row r="10">
          <cell r="G10">
            <v>2</v>
          </cell>
          <cell r="H10" t="str">
            <v>Prensa Tv Radio</v>
          </cell>
        </row>
        <row r="11">
          <cell r="G11">
            <v>3</v>
          </cell>
          <cell r="H11" t="str">
            <v>Comunidad</v>
          </cell>
        </row>
        <row r="12">
          <cell r="G12">
            <v>4</v>
          </cell>
          <cell r="H12" t="str">
            <v>Boletin</v>
          </cell>
        </row>
        <row r="13">
          <cell r="G13">
            <v>5</v>
          </cell>
          <cell r="H13" t="str">
            <v>Pagina Web</v>
          </cell>
        </row>
        <row r="14">
          <cell r="G14">
            <v>6</v>
          </cell>
          <cell r="H14" t="str">
            <v>Invitacion directa</v>
          </cell>
          <cell r="I14">
            <v>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Norte"/>
      <sheetName val="Surocc"/>
      <sheetName val="Surori"/>
      <sheetName val="Hipo"/>
      <sheetName val="Baranoa"/>
      <sheetName val="Sabanagrande"/>
      <sheetName val="Sabanalarga"/>
    </sheetNames>
    <sheetDataSet>
      <sheetData sheetId="0"/>
      <sheetData sheetId="1">
        <row r="6">
          <cell r="F6">
            <v>13</v>
          </cell>
        </row>
        <row r="7">
          <cell r="F7"/>
        </row>
        <row r="8">
          <cell r="F8"/>
        </row>
        <row r="9">
          <cell r="F9">
            <v>10</v>
          </cell>
        </row>
        <row r="10">
          <cell r="F10">
            <v>3</v>
          </cell>
        </row>
        <row r="11">
          <cell r="F11"/>
        </row>
        <row r="12">
          <cell r="F12">
            <v>1</v>
          </cell>
        </row>
        <row r="13">
          <cell r="F13"/>
        </row>
        <row r="14">
          <cell r="F14"/>
        </row>
        <row r="15">
          <cell r="F15"/>
        </row>
        <row r="16">
          <cell r="F16">
            <v>1</v>
          </cell>
        </row>
        <row r="17">
          <cell r="F17">
            <v>11</v>
          </cell>
        </row>
        <row r="18">
          <cell r="F18">
            <v>13</v>
          </cell>
        </row>
        <row r="19">
          <cell r="F19"/>
        </row>
        <row r="20">
          <cell r="F20">
            <v>13</v>
          </cell>
        </row>
        <row r="21">
          <cell r="F21"/>
        </row>
        <row r="22">
          <cell r="F22">
            <v>11</v>
          </cell>
        </row>
        <row r="23">
          <cell r="F23">
            <v>1</v>
          </cell>
        </row>
        <row r="24">
          <cell r="F24">
            <v>1</v>
          </cell>
        </row>
        <row r="25">
          <cell r="F25">
            <v>13</v>
          </cell>
        </row>
        <row r="26">
          <cell r="F26">
            <v>0</v>
          </cell>
        </row>
        <row r="27">
          <cell r="F27">
            <v>13</v>
          </cell>
        </row>
        <row r="28">
          <cell r="F28">
            <v>0</v>
          </cell>
        </row>
        <row r="29">
          <cell r="F29">
            <v>13</v>
          </cell>
        </row>
        <row r="30">
          <cell r="F30">
            <v>0</v>
          </cell>
        </row>
        <row r="31">
          <cell r="F31">
            <v>13</v>
          </cell>
        </row>
        <row r="32">
          <cell r="F32">
            <v>0</v>
          </cell>
        </row>
        <row r="33">
          <cell r="F33">
            <v>13</v>
          </cell>
        </row>
      </sheetData>
      <sheetData sheetId="2">
        <row r="6">
          <cell r="F6">
            <v>78</v>
          </cell>
        </row>
        <row r="7">
          <cell r="F7">
            <v>3</v>
          </cell>
        </row>
        <row r="8">
          <cell r="F8">
            <v>0</v>
          </cell>
        </row>
        <row r="9">
          <cell r="F9">
            <v>76</v>
          </cell>
        </row>
        <row r="10">
          <cell r="F10">
            <v>4</v>
          </cell>
        </row>
        <row r="11">
          <cell r="F11">
            <v>1</v>
          </cell>
        </row>
        <row r="12">
          <cell r="F12">
            <v>0</v>
          </cell>
        </row>
        <row r="13">
          <cell r="F13">
            <v>1</v>
          </cell>
        </row>
        <row r="14">
          <cell r="F14">
            <v>0</v>
          </cell>
        </row>
        <row r="15">
          <cell r="F15">
            <v>0</v>
          </cell>
        </row>
        <row r="16">
          <cell r="F16">
            <v>8</v>
          </cell>
        </row>
        <row r="17">
          <cell r="F17">
            <v>70</v>
          </cell>
        </row>
        <row r="18">
          <cell r="F18">
            <v>79</v>
          </cell>
        </row>
        <row r="19">
          <cell r="F19">
            <v>2</v>
          </cell>
        </row>
        <row r="20">
          <cell r="F20">
            <v>81</v>
          </cell>
        </row>
        <row r="21">
          <cell r="F21"/>
        </row>
        <row r="22">
          <cell r="F22">
            <v>79</v>
          </cell>
        </row>
        <row r="23">
          <cell r="F23"/>
        </row>
        <row r="24">
          <cell r="F24">
            <v>2</v>
          </cell>
        </row>
        <row r="25">
          <cell r="F25">
            <v>79</v>
          </cell>
        </row>
        <row r="26">
          <cell r="F26">
            <v>2</v>
          </cell>
        </row>
        <row r="27">
          <cell r="F27">
            <v>81</v>
          </cell>
        </row>
        <row r="28">
          <cell r="F28">
            <v>0</v>
          </cell>
        </row>
        <row r="29">
          <cell r="F29">
            <v>81</v>
          </cell>
        </row>
        <row r="30">
          <cell r="F30">
            <v>0</v>
          </cell>
        </row>
        <row r="31">
          <cell r="F31">
            <v>77</v>
          </cell>
        </row>
        <row r="32">
          <cell r="F32">
            <v>4</v>
          </cell>
        </row>
        <row r="33">
          <cell r="F33">
            <v>81</v>
          </cell>
        </row>
      </sheetData>
      <sheetData sheetId="3">
        <row r="6">
          <cell r="F6">
            <v>16</v>
          </cell>
        </row>
        <row r="7">
          <cell r="F7">
            <v>0</v>
          </cell>
        </row>
        <row r="8">
          <cell r="F8">
            <v>1</v>
          </cell>
        </row>
        <row r="9">
          <cell r="F9">
            <v>16</v>
          </cell>
        </row>
        <row r="10">
          <cell r="F10">
            <v>0</v>
          </cell>
        </row>
        <row r="11">
          <cell r="F11">
            <v>1</v>
          </cell>
        </row>
        <row r="12">
          <cell r="F12">
            <v>0</v>
          </cell>
        </row>
        <row r="13">
          <cell r="F13">
            <v>0</v>
          </cell>
        </row>
        <row r="14">
          <cell r="F14">
            <v>0</v>
          </cell>
        </row>
        <row r="15">
          <cell r="F15">
            <v>0</v>
          </cell>
        </row>
        <row r="16">
          <cell r="F16">
            <v>0</v>
          </cell>
        </row>
        <row r="17">
          <cell r="F17">
            <v>17</v>
          </cell>
        </row>
        <row r="18">
          <cell r="F18">
            <v>17</v>
          </cell>
        </row>
        <row r="19">
          <cell r="F19">
            <v>0</v>
          </cell>
        </row>
        <row r="20">
          <cell r="F20">
            <v>16</v>
          </cell>
        </row>
        <row r="21">
          <cell r="F21">
            <v>1</v>
          </cell>
        </row>
        <row r="22">
          <cell r="F22">
            <v>16</v>
          </cell>
        </row>
        <row r="23">
          <cell r="F23"/>
        </row>
        <row r="24">
          <cell r="F24">
            <v>1</v>
          </cell>
        </row>
        <row r="25">
          <cell r="F25">
            <v>16</v>
          </cell>
        </row>
        <row r="26">
          <cell r="F26">
            <v>1</v>
          </cell>
        </row>
        <row r="27">
          <cell r="F27">
            <v>16</v>
          </cell>
        </row>
        <row r="28">
          <cell r="F28">
            <v>1</v>
          </cell>
        </row>
        <row r="29">
          <cell r="F29">
            <v>16</v>
          </cell>
        </row>
        <row r="30">
          <cell r="F30">
            <v>1</v>
          </cell>
        </row>
        <row r="31">
          <cell r="F31">
            <v>16</v>
          </cell>
        </row>
        <row r="32">
          <cell r="F32">
            <v>1</v>
          </cell>
        </row>
        <row r="33">
          <cell r="F33">
            <v>17</v>
          </cell>
        </row>
      </sheetData>
      <sheetData sheetId="4">
        <row r="6">
          <cell r="F6">
            <v>34</v>
          </cell>
        </row>
        <row r="7">
          <cell r="F7"/>
        </row>
        <row r="8">
          <cell r="F8"/>
        </row>
        <row r="9">
          <cell r="F9">
            <v>28</v>
          </cell>
        </row>
        <row r="10">
          <cell r="F10">
            <v>6</v>
          </cell>
        </row>
        <row r="11">
          <cell r="F11"/>
        </row>
        <row r="12">
          <cell r="F12">
            <v>1</v>
          </cell>
        </row>
        <row r="13">
          <cell r="F13">
            <v>3</v>
          </cell>
        </row>
        <row r="14">
          <cell r="F14">
            <v>4</v>
          </cell>
        </row>
        <row r="15">
          <cell r="F15">
            <v>1</v>
          </cell>
        </row>
        <row r="16">
          <cell r="F16"/>
        </row>
        <row r="17">
          <cell r="F17">
            <v>30</v>
          </cell>
        </row>
        <row r="18">
          <cell r="F18">
            <v>34</v>
          </cell>
        </row>
        <row r="19">
          <cell r="F19"/>
        </row>
        <row r="20">
          <cell r="F20">
            <v>34</v>
          </cell>
        </row>
        <row r="21">
          <cell r="F21"/>
        </row>
        <row r="22">
          <cell r="F22">
            <v>33</v>
          </cell>
        </row>
        <row r="23">
          <cell r="F23">
            <v>1</v>
          </cell>
        </row>
        <row r="24">
          <cell r="F24"/>
        </row>
        <row r="25">
          <cell r="F25">
            <v>34</v>
          </cell>
        </row>
        <row r="26">
          <cell r="F26"/>
        </row>
        <row r="27">
          <cell r="F27">
            <v>33</v>
          </cell>
        </row>
        <row r="28">
          <cell r="F28">
            <v>1</v>
          </cell>
        </row>
        <row r="29">
          <cell r="F29">
            <v>34</v>
          </cell>
        </row>
        <row r="30">
          <cell r="F30"/>
        </row>
        <row r="31">
          <cell r="F31">
            <v>34</v>
          </cell>
        </row>
        <row r="32">
          <cell r="F32"/>
        </row>
        <row r="33">
          <cell r="F33">
            <v>34</v>
          </cell>
        </row>
      </sheetData>
      <sheetData sheetId="5">
        <row r="6">
          <cell r="F6">
            <v>55</v>
          </cell>
        </row>
        <row r="7">
          <cell r="F7">
            <v>0</v>
          </cell>
        </row>
        <row r="8">
          <cell r="F8">
            <v>0</v>
          </cell>
        </row>
        <row r="9">
          <cell r="F9">
            <v>51</v>
          </cell>
        </row>
        <row r="10">
          <cell r="F10">
            <v>3</v>
          </cell>
        </row>
        <row r="11">
          <cell r="F11">
            <v>0</v>
          </cell>
        </row>
        <row r="12">
          <cell r="F12">
            <v>8</v>
          </cell>
        </row>
        <row r="13">
          <cell r="F13">
            <v>0</v>
          </cell>
        </row>
        <row r="14">
          <cell r="F14">
            <v>1</v>
          </cell>
        </row>
        <row r="15">
          <cell r="F15">
            <v>0</v>
          </cell>
        </row>
        <row r="16">
          <cell r="F16">
            <v>0</v>
          </cell>
        </row>
        <row r="17">
          <cell r="F17">
            <v>43</v>
          </cell>
        </row>
        <row r="18">
          <cell r="F18">
            <v>51</v>
          </cell>
        </row>
        <row r="19">
          <cell r="F19">
            <v>0</v>
          </cell>
        </row>
        <row r="20">
          <cell r="F20">
            <v>39</v>
          </cell>
        </row>
        <row r="21">
          <cell r="F21">
            <v>2</v>
          </cell>
        </row>
        <row r="22">
          <cell r="F22">
            <v>50</v>
          </cell>
        </row>
        <row r="23">
          <cell r="F23"/>
        </row>
        <row r="24">
          <cell r="F24"/>
        </row>
        <row r="25">
          <cell r="F25">
            <v>53</v>
          </cell>
        </row>
        <row r="26">
          <cell r="F26"/>
        </row>
        <row r="27">
          <cell r="F27">
            <v>53</v>
          </cell>
        </row>
        <row r="28">
          <cell r="F28"/>
        </row>
        <row r="29">
          <cell r="F29">
            <v>53</v>
          </cell>
        </row>
        <row r="30">
          <cell r="F30"/>
        </row>
        <row r="31">
          <cell r="F31">
            <v>53</v>
          </cell>
        </row>
        <row r="32">
          <cell r="F32"/>
        </row>
        <row r="33">
          <cell r="F33">
            <v>55</v>
          </cell>
        </row>
      </sheetData>
      <sheetData sheetId="6">
        <row r="6">
          <cell r="F6">
            <v>25</v>
          </cell>
        </row>
        <row r="7">
          <cell r="F7"/>
        </row>
        <row r="8">
          <cell r="F8"/>
        </row>
        <row r="9">
          <cell r="F9">
            <v>20</v>
          </cell>
        </row>
        <row r="10">
          <cell r="F10">
            <v>5</v>
          </cell>
        </row>
        <row r="11">
          <cell r="F11"/>
        </row>
        <row r="12">
          <cell r="F12"/>
        </row>
        <row r="13">
          <cell r="F13"/>
        </row>
        <row r="14">
          <cell r="F14">
            <v>0</v>
          </cell>
        </row>
        <row r="15">
          <cell r="F15"/>
        </row>
        <row r="16">
          <cell r="F16"/>
        </row>
        <row r="17">
          <cell r="F17">
            <v>25</v>
          </cell>
        </row>
        <row r="18">
          <cell r="F18">
            <v>25</v>
          </cell>
        </row>
        <row r="19">
          <cell r="F19"/>
        </row>
        <row r="20">
          <cell r="F20">
            <v>25</v>
          </cell>
        </row>
        <row r="21">
          <cell r="F21"/>
        </row>
        <row r="22">
          <cell r="F22">
            <v>24</v>
          </cell>
        </row>
        <row r="23">
          <cell r="F23"/>
        </row>
        <row r="24">
          <cell r="F24">
            <v>1</v>
          </cell>
        </row>
        <row r="25">
          <cell r="F25">
            <v>25</v>
          </cell>
        </row>
        <row r="26">
          <cell r="F26"/>
        </row>
        <row r="27">
          <cell r="F27">
            <v>25</v>
          </cell>
        </row>
        <row r="28">
          <cell r="F28"/>
        </row>
        <row r="29">
          <cell r="F29">
            <v>25</v>
          </cell>
        </row>
        <row r="30">
          <cell r="F30"/>
        </row>
        <row r="31">
          <cell r="F31">
            <v>25</v>
          </cell>
        </row>
        <row r="32">
          <cell r="F32"/>
        </row>
        <row r="33">
          <cell r="F33">
            <v>25</v>
          </cell>
        </row>
      </sheetData>
      <sheetData sheetId="7">
        <row r="6">
          <cell r="F6">
            <v>17</v>
          </cell>
        </row>
        <row r="7">
          <cell r="F7"/>
        </row>
        <row r="8">
          <cell r="F8"/>
        </row>
        <row r="9">
          <cell r="F9">
            <v>11</v>
          </cell>
        </row>
        <row r="10">
          <cell r="F10">
            <v>6</v>
          </cell>
        </row>
        <row r="11">
          <cell r="F11"/>
        </row>
        <row r="12">
          <cell r="F12"/>
        </row>
        <row r="13">
          <cell r="F13">
            <v>3</v>
          </cell>
        </row>
        <row r="14">
          <cell r="F14">
            <v>0</v>
          </cell>
        </row>
        <row r="15">
          <cell r="F15">
            <v>1</v>
          </cell>
        </row>
        <row r="16">
          <cell r="F16">
            <v>0</v>
          </cell>
        </row>
        <row r="17">
          <cell r="F17">
            <v>13</v>
          </cell>
        </row>
        <row r="18">
          <cell r="F18">
            <v>17</v>
          </cell>
        </row>
        <row r="19">
          <cell r="F19"/>
        </row>
        <row r="20">
          <cell r="F20">
            <v>17</v>
          </cell>
        </row>
        <row r="21">
          <cell r="F21"/>
        </row>
        <row r="22">
          <cell r="F22">
            <v>16</v>
          </cell>
        </row>
        <row r="23">
          <cell r="F23"/>
        </row>
        <row r="24">
          <cell r="F24">
            <v>1</v>
          </cell>
        </row>
        <row r="25">
          <cell r="F25">
            <v>17</v>
          </cell>
        </row>
        <row r="26">
          <cell r="F26"/>
        </row>
        <row r="27">
          <cell r="F27">
            <v>16</v>
          </cell>
        </row>
        <row r="28">
          <cell r="F28">
            <v>1</v>
          </cell>
        </row>
        <row r="29">
          <cell r="F29">
            <v>17</v>
          </cell>
        </row>
        <row r="30">
          <cell r="F30"/>
        </row>
        <row r="31">
          <cell r="F31">
            <v>17</v>
          </cell>
        </row>
        <row r="32">
          <cell r="F32"/>
        </row>
        <row r="33">
          <cell r="F33">
            <v>17</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Documents\BACKUP%20DATOS%201\Datos1\Evaluaci&#243;n\Marcoevalua\SEGUIMITOREGIONALES\Presentaciones%20regionales\RISARALDA\RENDICUENTAS2017\REALRISARALDACRONORPCy%20MP2017.xls" TargetMode="External"/><Relationship Id="rId13" Type="http://schemas.openxmlformats.org/officeDocument/2006/relationships/hyperlink" Target="..\..\..\..\Documents\BACKUP%20DATOS%201\Datos1\Evaluaci&#243;n\Marcoevalua\SEGUIMITOREGIONALES\Presentaciones%20regionales\META\RENDICUENTAS2017\REALMETACRONORPCy%20MP2017.xls" TargetMode="External"/><Relationship Id="rId18" Type="http://schemas.openxmlformats.org/officeDocument/2006/relationships/hyperlink" Target="..\..\..\..\Documents\BACKUP%20DATOS%201\Datos1\Evaluaci&#243;n\Marcoevalua\SEGUIMITOREGIONALES\Presentaciones%20regionales\PUTUMAYO\RENDICUENTAS2017\REALPUTUMAYO%20CRONORPCy%20MP2017.xls" TargetMode="External"/><Relationship Id="rId3" Type="http://schemas.openxmlformats.org/officeDocument/2006/relationships/hyperlink" Target="..\..\..\..\Documents\BACKUP%20DATOS%201\Datos1\Evaluaci&#243;n\Marcoevalua\SEGUIMITOREGIONALES\Presentaciones%20regionales\SANTANDER\RENDICUENTAS2017\REALSANTANDER%20CRONORPCy%20MP2017.xls" TargetMode="External"/><Relationship Id="rId21" Type="http://schemas.openxmlformats.org/officeDocument/2006/relationships/drawing" Target="../drawings/drawing1.xml"/><Relationship Id="rId7" Type="http://schemas.openxmlformats.org/officeDocument/2006/relationships/hyperlink" Target="..\..\..\..\Documents\BACKUP%20DATOS%201\Datos1\Evaluaci&#243;n\Marcoevalua\SEGUIMITOREGIONALES\Presentaciones%20regionales\N.%20SANTANDER\RENDICUENTAS2017\REALNORSANTANDERCRONORPCy%20MP2017.xls" TargetMode="External"/><Relationship Id="rId12" Type="http://schemas.openxmlformats.org/officeDocument/2006/relationships/hyperlink" Target="..\..\..\..\Documents\BACKUP%20DATOS%201\Datos1\Evaluaci&#243;n\Marcoevalua\SEGUIMITOREGIONALES\Presentaciones%20regionales\MAGDALENA\RENDICUENTAS2017\REALMAGDALENA%20CRONORPCy%20MP2017.xls" TargetMode="External"/><Relationship Id="rId17" Type="http://schemas.openxmlformats.org/officeDocument/2006/relationships/hyperlink" Target="..\..\..\..\Documents\BACKUP%20DATOS%201\Datos1\Evaluaci&#243;n\Marcoevalua\SEGUIMITOREGIONALES\Presentaciones%20regionales\SAN%20ANDR&#201;S\RENDICUENTAS2017\REALSANANDRESCRONORPCy%20MP2017.xls" TargetMode="External"/><Relationship Id="rId2" Type="http://schemas.openxmlformats.org/officeDocument/2006/relationships/hyperlink" Target="..\..\..\..\Documents\BACKUP%20DATOS%201\Datos1\Evaluaci&#243;n\Marcoevalua\SEGUIMITOREGIONALES\Presentaciones%20regionales\TOLIMA\RENDICUENTAS2017\REALTOLIMACRONORPCy%20MP2017.xls" TargetMode="External"/><Relationship Id="rId16" Type="http://schemas.openxmlformats.org/officeDocument/2006/relationships/hyperlink" Target="..\..\..\..\Documents\BACKUP%20DATOS%201\Datos1\Evaluaci&#243;n\Marcoevalua\SEGUIMITOREGIONALES\Presentaciones%20regionales\SUCRE\RENDICUENTAS2017\REALSUCRE%20CRONORPCy%20MP2017.xls" TargetMode="External"/><Relationship Id="rId20" Type="http://schemas.openxmlformats.org/officeDocument/2006/relationships/printerSettings" Target="../printerSettings/printerSettings1.bin"/><Relationship Id="rId1" Type="http://schemas.openxmlformats.org/officeDocument/2006/relationships/hyperlink" Target="..\..\..\..\..\..\..\SEGUIMITOREGIONALES\Presentaciones%20regionales\SEDENACIONAL\2017\REALDIREGENERAL%20CRONORPCy%20MP2017.xls" TargetMode="External"/><Relationship Id="rId6" Type="http://schemas.openxmlformats.org/officeDocument/2006/relationships/hyperlink" Target="..\..\..\..\Documents\BACKUP%20DATOS%201\Datos1\Evaluaci&#243;n\Marcoevalua\SEGUIMITOREGIONALES\Presentaciones%20regionales\GUAINIA\RENDICUENTAS2017\REALGUAINIACRONORPCy%20MP2017.xls" TargetMode="External"/><Relationship Id="rId11" Type="http://schemas.openxmlformats.org/officeDocument/2006/relationships/hyperlink" Target="..\..\..\..\Documents\BACKUP%20DATOS%201\Datos1\Evaluaci&#243;n\Marcoevalua\SEGUIMITOREGIONALES\Presentaciones%20regionales\GUAVIARE\RENDICUENTAS2017\REALGUAVIARE%20CRONORPCy%20MP2017.xls" TargetMode="External"/><Relationship Id="rId5" Type="http://schemas.openxmlformats.org/officeDocument/2006/relationships/hyperlink" Target="..\..\..\..\Documents\BACKUP%20DATOS%201\Datos1\Evaluaci&#243;n\Marcoevalua\SEGUIMITOREGIONALES\Presentaciones%20regionales\NARI&#209;O\RENDICUENTAS2017\REALNARI&#209;OCRONORPCy%20MP2017.xls" TargetMode="External"/><Relationship Id="rId15" Type="http://schemas.openxmlformats.org/officeDocument/2006/relationships/hyperlink" Target="..\..\..\..\Documents\BACKUP%20DATOS%201\Datos1\Evaluaci&#243;n\Marcoevalua\SEGUIMITOREGIONALES\Presentaciones%20regionales\GUAJIRA\RENDICUENTAS2017\REALGUAJIRACRONORPCy%20MP2017.xls" TargetMode="External"/><Relationship Id="rId23" Type="http://schemas.openxmlformats.org/officeDocument/2006/relationships/comments" Target="../comments1.xml"/><Relationship Id="rId10" Type="http://schemas.openxmlformats.org/officeDocument/2006/relationships/hyperlink" Target="..\..\..\..\Documents\BACKUP%20DATOS%201\Datos1\Evaluaci&#243;n\Marcoevalua\SEGUIMITOREGIONALES\Presentaciones%20regionales\AMAZONAS\RENDICUENTAS2017\REALAMAZONAS%20CRONORPCy%20MP2017.xls" TargetMode="External"/><Relationship Id="rId19" Type="http://schemas.openxmlformats.org/officeDocument/2006/relationships/hyperlink" Target="..\..\..\..\Documents\BACKUP%20DATOS%201\Datos1\Evaluaci&#243;n\Marcoevalua\SEGUIMITOREGIONALES\Presentaciones%20regionales\QUINDIO\RENDICUENTAS2017\REALQUINDIOCRONORPCy%20MP2017.xls" TargetMode="External"/><Relationship Id="rId4" Type="http://schemas.openxmlformats.org/officeDocument/2006/relationships/hyperlink" Target="..\..\..\..\Documents\BACKUP%20DATOS%201\Datos1\Evaluaci&#243;n\Marcoevalua\SEGUIMITOREGIONALES\Presentaciones%20regionales\CUNDINAMARCA\RENDICUENTAS2017\REALCUNDINAMARCA%20CRONORPCy%20MP2017.xls" TargetMode="External"/><Relationship Id="rId9" Type="http://schemas.openxmlformats.org/officeDocument/2006/relationships/hyperlink" Target="..\..\..\..\Documents\BACKUP%20DATOS%201\Datos1\Evaluaci&#243;n\Marcoevalua\SEGUIMITOREGIONALES\Presentaciones%20regionales\HUILA\RENDICUENTAS2017\REALHUILA%20CRONORPCy%20MP2017.xls" TargetMode="External"/><Relationship Id="rId14" Type="http://schemas.openxmlformats.org/officeDocument/2006/relationships/hyperlink" Target="..\..\..\..\Documents\BACKUP%20DATOS%201\Datos1\Evaluaci&#243;n\Marcoevalua\SEGUIMITOREGIONALES\Presentaciones%20regionales\VALLE\RENDICUENTAS2017\REALVALLECRONORPCy%20MP2017.xls" TargetMode="External"/><Relationship Id="rId22"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19.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0.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1.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2.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3.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4.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5.bin"/><Relationship Id="rId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6.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7.bin"/><Relationship Id="rId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8.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29.bin"/><Relationship Id="rId4"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0.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31.bin"/><Relationship Id="rId4"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32.bin"/><Relationship Id="rId4"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4.xml"/><Relationship Id="rId1" Type="http://schemas.openxmlformats.org/officeDocument/2006/relationships/printerSettings" Target="../printerSettings/printerSettings33.bin"/><Relationship Id="rId4"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8" Type="http://schemas.openxmlformats.org/officeDocument/2006/relationships/hyperlink" Target="..\..\..\..\Documents\BACKUP%20DATOS%201\Datos1\Evaluaci&#243;n\Marcoevalua\SEGUIMITOREGIONALES\Presentaciones%20regionales\NARI&#209;O\RENDICUENTAS2017\REALNARI&#209;OCRONORPCy%20MP2017.xls" TargetMode="External"/><Relationship Id="rId13" Type="http://schemas.openxmlformats.org/officeDocument/2006/relationships/hyperlink" Target="..\..\..\..\Documents\BACKUP%20DATOS%201\Datos1\Evaluaci&#243;n\Marcoevalua\SEGUIMITOREGIONALES\Presentaciones%20regionales\CHOC&#211;\RENDICUENTAS2017\REALCHOC&#211;%20CRONORPCy%20MP2017.xls" TargetMode="External"/><Relationship Id="rId18" Type="http://schemas.openxmlformats.org/officeDocument/2006/relationships/hyperlink" Target="..\..\..\..\Documents\BACKUP%20DATOS%201\Datos1\Evaluaci&#243;n\Marcoevalua\SEGUIMITOREGIONALES\Presentaciones%20regionales\AMAZONAS\RENDICUENTAS2017\REALAMAZONAS%20CRONORPCy%20MP2017.xls" TargetMode="External"/><Relationship Id="rId26" Type="http://schemas.openxmlformats.org/officeDocument/2006/relationships/hyperlink" Target="..\..\..\..\Documents\BACKUP%20DATOS%201\Datos1\Evaluaci&#243;n\Marcoevalua\SEGUIMITOREGIONALES\Presentaciones%20regionales\META\RENDICUENTAS2017\REALMETACRONORPCy%20MP2017.xls" TargetMode="External"/><Relationship Id="rId3" Type="http://schemas.openxmlformats.org/officeDocument/2006/relationships/hyperlink" Target="..\..\..\..\Documents\BACKUP%20DATOS%201\Datos1\Evaluaci&#243;n\Marcoevalua\SEGUIMITOREGIONALES\Presentaciones%20regionales\BOLIVAR\RENDICUENTAS2017\REALBOLIVAR%20CRONORPCy%20MP2017.xls" TargetMode="External"/><Relationship Id="rId21" Type="http://schemas.openxmlformats.org/officeDocument/2006/relationships/hyperlink" Target="..\..\..\..\Documents\BACKUP%20DATOS%201\Datos1\Evaluaci&#243;n\Marcoevalua\SEGUIMITOREGIONALES\Presentaciones%20regionales\CAQUET&#193;\RENDICUENTAS2017\REALCAQUETACRONORPCy%20MP2017.xls" TargetMode="External"/><Relationship Id="rId34" Type="http://schemas.openxmlformats.org/officeDocument/2006/relationships/hyperlink" Target="..\..\..\..\Documents\BACKUP%20DATOS%201\Datos1\Evaluaci&#243;n\Marcoevalua\SEGUIMITOREGIONALES\Presentaciones%20regionales\VAUPES\RENDICUENTAS2017\REALVAUPESCRONORPCy%20MP2017.xls" TargetMode="External"/><Relationship Id="rId7" Type="http://schemas.openxmlformats.org/officeDocument/2006/relationships/hyperlink" Target="..\..\..\..\Documents\BACKUP%20DATOS%201\Datos1\Evaluaci&#243;n\Marcoevalua\SEGUIMITOREGIONALES\Presentaciones%20regionales\CAUCA\RENDICUENTAS2017\REALCAUCACRONORPCy%20MP2017.xls" TargetMode="External"/><Relationship Id="rId12" Type="http://schemas.openxmlformats.org/officeDocument/2006/relationships/hyperlink" Target="..\..\..\..\Documents\BACKUP%20DATOS%201\Datos1\Evaluaci&#243;n\Marcoevalua\SEGUIMITOREGIONALES\Presentaciones%20regionales\ANTIOQUIA\RENDICUENTAS2017\REALANTIOQUIA%20CRONORPCy%20MP2017.xls" TargetMode="External"/><Relationship Id="rId17" Type="http://schemas.openxmlformats.org/officeDocument/2006/relationships/hyperlink" Target="..\..\..\..\Documents\BACKUP%20DATOS%201\Datos1\Evaluaci&#243;n\Marcoevalua\SEGUIMITOREGIONALES\Presentaciones%20regionales\BOGOT&#193;\RENDICUENTAS2017\REALBOGOTACRONORPCy%20MP2017.xls" TargetMode="External"/><Relationship Id="rId25" Type="http://schemas.openxmlformats.org/officeDocument/2006/relationships/hyperlink" Target="..\..\..\..\Documents\BACKUP%20DATOS%201\Datos1\Evaluaci&#243;n\Marcoevalua\SEGUIMITOREGIONALES\Presentaciones%20regionales\MAGDALENA\RENDICUENTAS2017\REALMAGDALENA%20CRONORPCy%20MP2017.xls" TargetMode="External"/><Relationship Id="rId33" Type="http://schemas.openxmlformats.org/officeDocument/2006/relationships/hyperlink" Target="..\..\..\..\Documents\BACKUP%20DATOS%201\Datos1\Evaluaci&#243;n\Marcoevalua\SEGUIMITOREGIONALES\Presentaciones%20regionales\QUINDIO\RENDICUENTAS2017\REALQUINDIOCRONORPCy%20MP2017.xls" TargetMode="External"/><Relationship Id="rId2" Type="http://schemas.openxmlformats.org/officeDocument/2006/relationships/hyperlink" Target="..\..\..\..\..\..\..\SEGUIMITOREGIONALES\Presentaciones%20regionales\SEDENACIONAL\2017\REALDIREGENERAL%20CRONORPCy%20MP2017.xls" TargetMode="External"/><Relationship Id="rId16" Type="http://schemas.openxmlformats.org/officeDocument/2006/relationships/hyperlink" Target="..\..\..\..\Documents\BACKUP%20DATOS%201\Datos1\Evaluaci&#243;n\Marcoevalua\SEGUIMITOREGIONALES\Presentaciones%20regionales\HUILA\RENDICUENTAS2017\REALHUILA%20CRONORPCy%20MP2017.xls" TargetMode="External"/><Relationship Id="rId20" Type="http://schemas.openxmlformats.org/officeDocument/2006/relationships/hyperlink" Target="..\..\..\..\Documents\BACKUP%20DATOS%201\Datos1\Evaluaci&#243;n\Marcoevalua\SEGUIMITOREGIONALES\Presentaciones%20regionales\BOYACA\RENDICUENTAS2017\REALBOYACA%20CRONORPCy%20MP2017.xls" TargetMode="External"/><Relationship Id="rId29" Type="http://schemas.openxmlformats.org/officeDocument/2006/relationships/hyperlink" Target="..\..\..\..\Documents\BACKUP%20DATOS%201\Datos1\Evaluaci&#243;n\Marcoevalua\SEGUIMITOREGIONALES\Presentaciones%20regionales\VICHADA\RENDICUENTAS2017\REALVICHADACRONORPCy%20MP2017.xls" TargetMode="External"/><Relationship Id="rId1" Type="http://schemas.openxmlformats.org/officeDocument/2006/relationships/hyperlink" Target="..\..\..\..\Documents\BACKUP%20DATOS%201\Datos1\Evaluaci&#243;n\Marcoevalua\SEGUIMITOREGIONALES\Presentaciones%20regionales\CASANARE\RENDICUENTAS2017\REALCASANARECRONORPCy%20MP2017.xls" TargetMode="External"/><Relationship Id="rId6" Type="http://schemas.openxmlformats.org/officeDocument/2006/relationships/hyperlink" Target="..\..\..\..\Documents\BACKUP%20DATOS%201\Datos1\Evaluaci&#243;n\Marcoevalua\SEGUIMITOREGIONALES\Presentaciones%20regionales\CUNDINAMARCA\RENDICUENTAS2017\REALCUNDINAMARCA%20CRONORPCy%20MP2017.xls" TargetMode="External"/><Relationship Id="rId11" Type="http://schemas.openxmlformats.org/officeDocument/2006/relationships/hyperlink" Target="..\..\..\..\Documents\BACKUP%20DATOS%201\Datos1\Evaluaci&#243;n\Marcoevalua\SEGUIMITOREGIONALES\Presentaciones%20regionales\GUAINIA\RENDICUENTAS2017\REALGUAINIACRONORPCy%20MP2017.xls" TargetMode="External"/><Relationship Id="rId24" Type="http://schemas.openxmlformats.org/officeDocument/2006/relationships/hyperlink" Target="..\..\..\..\Documents\BACKUP%20DATOS%201\Datos1\Evaluaci&#243;n\Marcoevalua\SEGUIMITOREGIONALES\Presentaciones%20regionales\GUAVIARE\RENDICUENTAS2017\REALGUAVIARE%20CRONORPCy%20MP2017.xls" TargetMode="External"/><Relationship Id="rId32" Type="http://schemas.openxmlformats.org/officeDocument/2006/relationships/hyperlink" Target="..\..\..\..\Documents\BACKUP%20DATOS%201\Datos1\Evaluaci&#243;n\Marcoevalua\SEGUIMITOREGIONALES\Presentaciones%20regionales\PUTUMAYO\RENDICUENTAS2017\REALPUTUMAYO%20CRONORPCy%20MP2017.xls" TargetMode="External"/><Relationship Id="rId37" Type="http://schemas.openxmlformats.org/officeDocument/2006/relationships/comments" Target="../comments35.xml"/><Relationship Id="rId5" Type="http://schemas.openxmlformats.org/officeDocument/2006/relationships/hyperlink" Target="..\..\..\..\Documents\BACKUP%20DATOS%201\Datos1\Evaluaci&#243;n\Marcoevalua\SEGUIMITOREGIONALES\Presentaciones%20regionales\SANTANDER\RENDICUENTAS2017\REALSANTANDER%20CRONORPCy%20MP2017.xls" TargetMode="External"/><Relationship Id="rId15" Type="http://schemas.openxmlformats.org/officeDocument/2006/relationships/hyperlink" Target="..\..\..\..\Documents\BACKUP%20DATOS%201\Datos1\Evaluaci&#243;n\Marcoevalua\SEGUIMITOREGIONALES\Presentaciones%20regionales\RISARALDA\RENDICUENTAS2017\REALRISARALDACRONORPCy%20MP2017.xls" TargetMode="External"/><Relationship Id="rId23" Type="http://schemas.openxmlformats.org/officeDocument/2006/relationships/hyperlink" Target="..\..\..\..\Documents\BACKUP%20DATOS%201\Datos1\Evaluaci&#243;n\Marcoevalua\SEGUIMITOREGIONALES\Presentaciones%20regionales\CORDOBA\RENDICUENTAS2017\REALCORDOBACRONORPCy%20MP2017.xls" TargetMode="External"/><Relationship Id="rId28" Type="http://schemas.openxmlformats.org/officeDocument/2006/relationships/hyperlink" Target="..\..\..\..\Documents\BACKUP%20DATOS%201\Datos1\Evaluaci&#243;n\Marcoevalua\SEGUIMITOREGIONALES\Presentaciones%20regionales\GUAJIRA\RENDICUENTAS2017\REALGUAJIRACRONORPCy%20MP2017.xls" TargetMode="External"/><Relationship Id="rId36" Type="http://schemas.openxmlformats.org/officeDocument/2006/relationships/vmlDrawing" Target="../drawings/vmlDrawing35.vml"/><Relationship Id="rId10" Type="http://schemas.openxmlformats.org/officeDocument/2006/relationships/hyperlink" Target="..\..\..\..\Documents\BACKUP%20DATOS%201\Datos1\Evaluaci&#243;n\Marcoevalua\SEGUIMITOREGIONALES\Presentaciones%20regionales\CALDAS\RENDICUENTAS2017\REALCALDAS%20CRONORPCy%20MP2017.xls" TargetMode="External"/><Relationship Id="rId19" Type="http://schemas.openxmlformats.org/officeDocument/2006/relationships/hyperlink" Target="..\..\..\..\Documents\BACKUP%20DATOS%201\Datos1\Evaluaci&#243;n\Marcoevalua\SEGUIMITOREGIONALES\Presentaciones%20regionales\ARAUCA\RENDICUENTAS2017\REALARAUCA%20CRONORPCy%20MP2017.xls" TargetMode="External"/><Relationship Id="rId31" Type="http://schemas.openxmlformats.org/officeDocument/2006/relationships/hyperlink" Target="..\..\..\..\Documents\BACKUP%20DATOS%201\Datos1\Evaluaci&#243;n\Marcoevalua\SEGUIMITOREGIONALES\Presentaciones%20regionales\SAN%20ANDR&#201;S\RENDICUENTAS2017\REALSANANDRESCRONORPCy%20MP2017.xls" TargetMode="External"/><Relationship Id="rId4" Type="http://schemas.openxmlformats.org/officeDocument/2006/relationships/hyperlink" Target="..\..\..\..\Documents\BACKUP%20DATOS%201\Datos1\Evaluaci&#243;n\Marcoevalua\SEGUIMITOREGIONALES\Presentaciones%20regionales\TOLIMA\RENDICUENTAS2017\REALTOLIMACRONORPCy%20MP2017.xls" TargetMode="External"/><Relationship Id="rId9" Type="http://schemas.openxmlformats.org/officeDocument/2006/relationships/hyperlink" Target="..\..\..\..\Documents\BACKUP%20DATOS%201\Datos1\Evaluaci&#243;n\Marcoevalua\SEGUIMITOREGIONALES\Presentaciones%20regionales\ATLANTICO\RENDICUENTAS2017\REALATLANTICOCRONORPCy%20MP2017.xls" TargetMode="External"/><Relationship Id="rId14" Type="http://schemas.openxmlformats.org/officeDocument/2006/relationships/hyperlink" Target="..\..\..\..\Documents\BACKUP%20DATOS%201\Datos1\Evaluaci&#243;n\Marcoevalua\SEGUIMITOREGIONALES\Presentaciones%20regionales\N.%20SANTANDER\RENDICUENTAS2017\REALNORSANTANDERCRONORPCy%20MP2017.xls" TargetMode="External"/><Relationship Id="rId22" Type="http://schemas.openxmlformats.org/officeDocument/2006/relationships/hyperlink" Target="..\..\..\..\Documents\BACKUP%20DATOS%201\Datos1\Evaluaci&#243;n\Marcoevalua\SEGUIMITOREGIONALES\Presentaciones%20regionales\CESAR\RENDICUENTAS2017\REALCESARCRONORPCy%20MP2017.xls" TargetMode="External"/><Relationship Id="rId27" Type="http://schemas.openxmlformats.org/officeDocument/2006/relationships/hyperlink" Target="..\..\..\..\Documents\BACKUP%20DATOS%201\Datos1\Evaluaci&#243;n\Marcoevalua\SEGUIMITOREGIONALES\Presentaciones%20regionales\VALLE\RENDICUENTAS2017\REALVALLECRONORPCy%20MP2017.xls" TargetMode="External"/><Relationship Id="rId30" Type="http://schemas.openxmlformats.org/officeDocument/2006/relationships/hyperlink" Target="..\..\..\..\Documents\BACKUP%20DATOS%201\Datos1\Evaluaci&#243;n\Marcoevalua\SEGUIMITOREGIONALES\Presentaciones%20regionales\SUCRE\RENDICUENTAS2017\REALSUCRE%20CRONORPCy%20MP2017.xls" TargetMode="External"/><Relationship Id="rId35"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62"/>
  <sheetViews>
    <sheetView tabSelected="1" topLeftCell="A36" workbookViewId="0">
      <selection activeCell="C54" sqref="C54:O54"/>
    </sheetView>
  </sheetViews>
  <sheetFormatPr baseColWidth="10" defaultRowHeight="15"/>
  <cols>
    <col min="1" max="1" width="14.5703125" customWidth="1"/>
    <col min="2" max="2" width="37.140625" customWidth="1"/>
    <col min="3" max="3" width="5.5703125" style="1" customWidth="1"/>
    <col min="4" max="4" width="8.85546875" customWidth="1"/>
    <col min="5" max="6" width="14.85546875" customWidth="1"/>
    <col min="7" max="7" width="15.5703125" customWidth="1"/>
    <col min="8" max="8" width="17" customWidth="1"/>
    <col min="9" max="9" width="15.5703125" customWidth="1"/>
    <col min="15" max="15" width="66.42578125" customWidth="1"/>
  </cols>
  <sheetData>
    <row r="1" spans="1:25">
      <c r="A1" s="290" t="s">
        <v>0</v>
      </c>
      <c r="B1" s="290"/>
      <c r="C1" s="290"/>
      <c r="D1" s="290"/>
      <c r="E1" s="290"/>
      <c r="F1" s="290"/>
      <c r="G1" s="290"/>
      <c r="H1" s="290"/>
      <c r="I1" s="290"/>
      <c r="J1" s="290"/>
      <c r="K1" s="290"/>
      <c r="L1" s="290"/>
      <c r="M1" s="290"/>
      <c r="N1" s="290"/>
      <c r="O1" s="290"/>
    </row>
    <row r="2" spans="1:25">
      <c r="A2" s="291"/>
      <c r="B2" s="291"/>
      <c r="C2" s="291"/>
      <c r="D2" s="291"/>
      <c r="E2" s="291"/>
      <c r="F2" s="291"/>
      <c r="G2" s="291"/>
      <c r="H2" s="291"/>
      <c r="I2" s="291"/>
      <c r="J2" s="291"/>
      <c r="K2" s="291"/>
      <c r="L2" s="291"/>
      <c r="M2" s="291"/>
      <c r="N2" s="291"/>
      <c r="O2" s="291"/>
    </row>
    <row r="3" spans="1:25" ht="30">
      <c r="A3" s="2" t="s">
        <v>58</v>
      </c>
      <c r="B3" s="3" t="s">
        <v>378</v>
      </c>
      <c r="C3" s="292" t="s">
        <v>579</v>
      </c>
      <c r="D3" s="292"/>
      <c r="E3" s="292"/>
      <c r="F3" s="260">
        <f>I53</f>
        <v>2431</v>
      </c>
      <c r="G3" s="297" t="s">
        <v>145</v>
      </c>
      <c r="H3" s="298"/>
      <c r="I3" s="299"/>
      <c r="J3" s="292" t="s">
        <v>14</v>
      </c>
      <c r="K3" s="292"/>
      <c r="L3" s="292"/>
      <c r="M3" s="293">
        <v>43173</v>
      </c>
      <c r="N3" s="294"/>
      <c r="O3" s="283" t="s">
        <v>580</v>
      </c>
    </row>
    <row r="4" spans="1:25">
      <c r="A4" s="296" t="s">
        <v>11</v>
      </c>
      <c r="B4" s="296"/>
      <c r="C4" s="296"/>
      <c r="D4" s="296"/>
      <c r="E4" s="296"/>
      <c r="F4" s="296"/>
      <c r="G4" s="296"/>
      <c r="H4" s="296"/>
      <c r="I4" s="296"/>
      <c r="J4" s="296"/>
      <c r="K4" s="296"/>
      <c r="L4" s="296"/>
      <c r="M4" s="296"/>
      <c r="N4" s="296"/>
      <c r="O4" s="295" t="s">
        <v>9</v>
      </c>
    </row>
    <row r="5" spans="1:25" ht="45">
      <c r="A5" s="6" t="s">
        <v>2</v>
      </c>
      <c r="B5" s="7" t="s">
        <v>1</v>
      </c>
      <c r="C5" s="295" t="s">
        <v>3</v>
      </c>
      <c r="D5" s="295"/>
      <c r="E5" s="295"/>
      <c r="F5" s="11" t="s">
        <v>57</v>
      </c>
      <c r="G5" s="11" t="s">
        <v>112</v>
      </c>
      <c r="H5" s="11" t="s">
        <v>12</v>
      </c>
      <c r="I5" s="11" t="s">
        <v>113</v>
      </c>
      <c r="J5" s="295" t="s">
        <v>8</v>
      </c>
      <c r="K5" s="295"/>
      <c r="L5" s="295"/>
      <c r="M5" s="295"/>
      <c r="N5" s="295"/>
      <c r="O5" s="295"/>
    </row>
    <row r="6" spans="1:25" ht="57.75" customHeight="1" thickBot="1">
      <c r="A6" s="300">
        <v>1</v>
      </c>
      <c r="B6" s="306" t="s">
        <v>10</v>
      </c>
      <c r="C6" s="9">
        <v>1</v>
      </c>
      <c r="D6" s="292" t="s">
        <v>4</v>
      </c>
      <c r="E6" s="292"/>
      <c r="F6" s="58">
        <f>G6*100%/2431</f>
        <v>0.93089263677498968</v>
      </c>
      <c r="G6" s="108">
        <f>'CUNDINAMARCA ENCUESTAS2017'!F6+'META ENCUESTAS 2017'!G6+'VICHADA  ENCUESTAS 2017 (2)'!E6+'CAUCA ENCUESTAS2017'!F6+'PUTUMAYOENCUESTAS  2017'!$F$6+ATLANTICOENCUESTAS2017!F6+[1]Hoja1!$F$6+129+'CESAR ENCUESTAS 2017'!F6+'TOLIMA ENCUESTAS 2017'!F6+'AMAZONAS ENCUESTAS 2017'!F6+CAQUETAENCUESTAS2017!F6+'BOGOTA ENCUESTAS 2017'!F6+BOYACAENCUESTAS2017!E6+'CALDAS ENCUESTAS 2017'!F6+ANTIOQUIAENCUESTAS2017!F6+'VAUPES ENCUESTAS 2017'!F6+'GUAVIARE ENCUESTAS 2017'!F6+'GUAINIA ENCUESTAS 2017'!F6+'RISARALDA ENCUESTAS 2017'!F6+'[2]HUILA ENCUESTAS 2017'!$F$6+'SAN ANDRES ENCUESTAS 2017'!F6+'SUCRE ENCUESTAS 2018'!F6+'ARAUCA ENCUESTAS 2018'!F6+CORDOBAENCUESTAS2017!F6+'CHOCO ENCUESTAS 2017'!F6+'CASANARE ENCUESTAS 2018'!F6+'NARIÑO ENCUESTAS 2017 '!F6+'NORTE DE SANTANENCUESTAS 2017'!BM7+'GUAJIRA ENCUESTAS 2017'!F6+'SANTANDER ENCUESTAS2017'!F6+'BOLIVAR ENCUESTAS 2017 '!F6+'MAGADALENA ENCUESTAS2017'!F6</f>
        <v>2263</v>
      </c>
      <c r="H6" s="284" t="s">
        <v>114</v>
      </c>
      <c r="I6" s="63">
        <v>10</v>
      </c>
      <c r="J6" s="314"/>
      <c r="K6" s="315"/>
      <c r="L6" s="315"/>
      <c r="M6" s="315"/>
      <c r="N6" s="316"/>
      <c r="O6" s="306" t="s">
        <v>573</v>
      </c>
      <c r="Y6" s="186"/>
    </row>
    <row r="7" spans="1:25" ht="57.75" customHeight="1" thickBot="1">
      <c r="A7" s="301"/>
      <c r="B7" s="307"/>
      <c r="C7" s="9">
        <v>2</v>
      </c>
      <c r="D7" s="295" t="s">
        <v>5</v>
      </c>
      <c r="E7" s="295"/>
      <c r="F7" s="58">
        <f t="shared" ref="F7:F9" si="0">G7*100%/2431</f>
        <v>5.8823529411764705E-2</v>
      </c>
      <c r="G7" s="108">
        <f>'CUNDINAMARCA ENCUESTAS2017'!F7+'META ENCUESTAS 2017'!G7+'VICHADA  ENCUESTAS 2017 (2)'!E7+'PUTUMAYOENCUESTAS  2017'!$F$7+ATLANTICOENCUESTAS2017!F7+[1]Hoja1!$F$7+9+'CESAR ENCUESTAS 2017'!F7+'TOLIMA ENCUESTAS 2017'!F7+CAQUETAENCUESTAS2017!F7+'BOGOTA ENCUESTAS 2017'!F7+BOYACAENCUESTAS2017!E7+'CALDAS ENCUESTAS 2017'!F7+ANTIOQUIAENCUESTAS2017!F7+'VAUPES ENCUESTAS 2017'!F7+'GUAINIA ENCUESTAS 2017'!F7+'RISARALDA ENCUESTAS 2017'!F7+'HUILA ENCUESTAS 2017'!F7+'SUCRE ENCUESTAS 2018'!F7+'ARAUCA ENCUESTAS 2018'!F7+CORDOBAENCUESTAS2017!F7+'CHOCO ENCUESTAS 2017'!F7+'NARIÑO ENCUESTAS 2017 '!F7+'NORTE DE SANTANENCUESTAS 2017'!BM8+'GUAJIRA ENCUESTAS 2017'!F7+'SANTANDER ENCUESTAS2017'!F7</f>
        <v>143</v>
      </c>
      <c r="H7" s="284" t="s">
        <v>115</v>
      </c>
      <c r="I7" s="63">
        <v>170</v>
      </c>
      <c r="J7" s="317"/>
      <c r="K7" s="318"/>
      <c r="L7" s="318"/>
      <c r="M7" s="318"/>
      <c r="N7" s="319"/>
      <c r="O7" s="307"/>
      <c r="Q7" s="74"/>
      <c r="Y7" s="186"/>
    </row>
    <row r="8" spans="1:25" ht="57.75" customHeight="1" thickBot="1">
      <c r="A8" s="301"/>
      <c r="B8" s="307"/>
      <c r="C8" s="9">
        <v>3</v>
      </c>
      <c r="D8" s="292" t="s">
        <v>6</v>
      </c>
      <c r="E8" s="292"/>
      <c r="F8" s="58">
        <f t="shared" si="0"/>
        <v>4.5248868778280547E-3</v>
      </c>
      <c r="G8" s="5">
        <f>'META ENCUESTAS 2017'!G8+'CUNDINAMARCA ENCUESTAS2017'!F8+'VICHADA  ENCUESTAS 2017 (2)'!E8+'PUTUMAYOENCUESTAS  2017'!$F$8+ATLANTICOENCUESTAS2017!F8+ANTIOQUIAENCUESTAS2017!F8+'ARAUCA ENCUESTAS 2018'!F8+CORDOBAENCUESTAS2017!F8+'NARIÑO ENCUESTAS 2017 '!F8+'SANTANDER ENCUESTAS2017'!F8</f>
        <v>11</v>
      </c>
      <c r="H8" s="284" t="s">
        <v>116</v>
      </c>
      <c r="I8" s="249">
        <v>41</v>
      </c>
      <c r="J8" s="317"/>
      <c r="K8" s="318"/>
      <c r="L8" s="318"/>
      <c r="M8" s="318"/>
      <c r="N8" s="319"/>
      <c r="O8" s="307"/>
      <c r="Q8" s="74"/>
      <c r="Y8" s="186"/>
    </row>
    <row r="9" spans="1:25" ht="57.75" customHeight="1" thickBot="1">
      <c r="A9" s="301"/>
      <c r="B9" s="307"/>
      <c r="C9" s="12">
        <v>4</v>
      </c>
      <c r="D9" s="292" t="s">
        <v>111</v>
      </c>
      <c r="E9" s="292"/>
      <c r="F9" s="58">
        <f t="shared" si="0"/>
        <v>5.7589469354175239E-3</v>
      </c>
      <c r="G9" s="5">
        <f>'META ENCUESTAS 2017'!G9+'VICHADA  ENCUESTAS 2017 (2)'!E9+0+2+2+ANTIOQUIAENCUESTAS2017!F9+1+2+3+1</f>
        <v>14</v>
      </c>
      <c r="H9" s="284" t="s">
        <v>117</v>
      </c>
      <c r="I9" s="63">
        <v>242</v>
      </c>
      <c r="J9" s="317"/>
      <c r="K9" s="318"/>
      <c r="L9" s="318"/>
      <c r="M9" s="318"/>
      <c r="N9" s="319"/>
      <c r="O9" s="307"/>
      <c r="Q9" s="74"/>
      <c r="Y9" s="186"/>
    </row>
    <row r="10" spans="1:25" ht="57.75" customHeight="1">
      <c r="A10" s="302"/>
      <c r="B10" s="308"/>
      <c r="C10" s="323" t="s">
        <v>166</v>
      </c>
      <c r="D10" s="324"/>
      <c r="E10" s="324"/>
      <c r="F10" s="325"/>
      <c r="G10" s="65">
        <f>SUM(G6:G9)</f>
        <v>2431</v>
      </c>
      <c r="H10" s="55"/>
      <c r="I10" s="5"/>
      <c r="J10" s="320"/>
      <c r="K10" s="321"/>
      <c r="L10" s="321"/>
      <c r="M10" s="321"/>
      <c r="N10" s="322"/>
      <c r="O10" s="308"/>
      <c r="Q10" s="74"/>
    </row>
    <row r="11" spans="1:25" ht="57.75" customHeight="1">
      <c r="A11" s="300">
        <v>2</v>
      </c>
      <c r="B11" s="300" t="s">
        <v>15</v>
      </c>
      <c r="C11" s="9">
        <v>1</v>
      </c>
      <c r="D11" s="289" t="s">
        <v>16</v>
      </c>
      <c r="E11" s="289"/>
      <c r="F11" s="58">
        <f>G11*100%/2431</f>
        <v>0.77540106951871657</v>
      </c>
      <c r="G11" s="108">
        <f>'CUNDINAMARCA ENCUESTAS2017'!F9+'META ENCUESTAS 2017'!G10+'VICHADA  ENCUESTAS 2017 (2)'!E11+'CAUCA ENCUESTAS2017'!F9+'PUTUMAYOENCUESTAS  2017'!$F$9+ATLANTICOENCUESTAS2017!F9+[1]Hoja1!$F$9+105+'CESAR ENCUESTAS 2017'!F9+'TOLIMA ENCUESTAS 2017'!F9+'AMAZONAS ENCUESTAS 2017'!F9+CAQUETAENCUESTAS2017!F9+'BOGOTA ENCUESTAS 2017'!F9+BOYACAENCUESTAS2017!E9+'CALDAS ENCUESTAS 2017'!F9+ANTIOQUIAENCUESTAS2017!F10+'VAUPES ENCUESTAS 2017'!F9+'GUAVIARE ENCUESTAS 2017'!F9+'GUAINIA ENCUESTAS 2017'!F9+'RISARALDA ENCUESTAS 2017'!F9+'HUILA ENCUESTAS 2017'!F9+'SAN ANDRES ENCUESTAS 2017'!F9+'SUCRE ENCUESTAS 2018'!F9+'ARAUCA ENCUESTAS 2018'!F9+CORDOBAENCUESTAS2017!F9+'CHOCO ENCUESTAS 2017'!F9+'CASANARE ENCUESTAS 2018'!F9+'NARIÑO ENCUESTAS 2017 '!F9+'NORTE DE SANTANENCUESTAS 2017'!BM10+'GUAJIRA ENCUESTAS 2017'!F9+'SANTANDER ENCUESTAS2017'!F9+'BOLIVAR ENCUESTAS 2017 '!F9+'MAGADALENA ENCUESTAS2017'!F9</f>
        <v>1885</v>
      </c>
      <c r="H11" s="284" t="s">
        <v>118</v>
      </c>
      <c r="I11" s="63">
        <v>170</v>
      </c>
      <c r="J11" s="314"/>
      <c r="K11" s="315"/>
      <c r="L11" s="315"/>
      <c r="M11" s="315"/>
      <c r="N11" s="316"/>
      <c r="O11" s="306" t="s">
        <v>573</v>
      </c>
      <c r="Q11" s="74"/>
    </row>
    <row r="12" spans="1:25" ht="57.75" customHeight="1">
      <c r="A12" s="301"/>
      <c r="B12" s="301"/>
      <c r="C12" s="9">
        <v>2</v>
      </c>
      <c r="D12" s="289" t="s">
        <v>17</v>
      </c>
      <c r="E12" s="289"/>
      <c r="F12" s="58">
        <f t="shared" ref="F12:F14" si="1">G12*100%/2431</f>
        <v>0.20074043603455369</v>
      </c>
      <c r="G12" s="108">
        <f>'CUNDINAMARCA ENCUESTAS2017'!F10+'META ENCUESTAS 2017'!G11+'VICHADA  ENCUESTAS 2017 (2)'!E12+'PUTUMAYOENCUESTAS  2017'!$F$10+ATLANTICOENCUESTAS2017!F10+[1]Hoja1!$F$10+31+'CESAR ENCUESTAS 2017'!F10+'TOLIMA ENCUESTAS 2017'!F10+'AMAZONAS ENCUESTAS 2017'!F10+CAQUETAENCUESTAS2017!F10+'BOGOTA ENCUESTAS 2017'!F10+BOYACAENCUESTAS2017!E10+'CALDAS ENCUESTAS 2017'!F10+ANTIOQUIAENCUESTAS2017!F11+'VAUPES ENCUESTAS 2017'!F10+'GUAVIARE ENCUESTAS 2017'!F10+'GUAINIA ENCUESTAS 2017'!F10+'RISARALDA ENCUESTAS 2017'!F10+'HUILA ENCUESTAS 2017'!F10+'SAN ANDRES ENCUESTAS 2017'!F10+'SUCRE ENCUESTAS 2018'!F10+'ARAUCA ENCUESTAS 2018'!F10+CORDOBAENCUESTAS2017!F10+'CHOCO ENCUESTAS 2017'!F10+'CASANARE ENCUESTAS 2018'!F10+'NARIÑO ENCUESTAS 2017 '!F10+'NORTE DE SANTANENCUESTAS 2017'!BM11+'GUAJIRA ENCUESTAS 2017'!F10+'SANTANDER ENCUESTAS2017'!F10+'BOLIVAR ENCUESTAS 2017 '!F10+'MAGADALENA ENCUESTAS2017'!F10</f>
        <v>488</v>
      </c>
      <c r="H12" s="284" t="s">
        <v>119</v>
      </c>
      <c r="I12" s="63">
        <v>33</v>
      </c>
      <c r="J12" s="317"/>
      <c r="K12" s="318"/>
      <c r="L12" s="318"/>
      <c r="M12" s="318"/>
      <c r="N12" s="319"/>
      <c r="O12" s="307"/>
      <c r="Q12" s="74"/>
    </row>
    <row r="13" spans="1:25" ht="57.75" customHeight="1">
      <c r="A13" s="301"/>
      <c r="B13" s="301"/>
      <c r="C13" s="9">
        <v>3</v>
      </c>
      <c r="D13" s="289" t="s">
        <v>18</v>
      </c>
      <c r="E13" s="289"/>
      <c r="F13" s="58">
        <f t="shared" si="1"/>
        <v>1.192924722336487E-2</v>
      </c>
      <c r="G13" s="5">
        <f>'CUNDINAMARCA ENCUESTAS2017'!F11+'META ENCUESTAS 2017'!G12+'VICHADA  ENCUESTAS 2017 (2)'!E13+'PUTUMAYOENCUESTAS  2017'!$F$11+ATLANTICOENCUESTAS2017!F11+[1]Hoja1!$F$11+BOYACAENCUESTAS2017!E11+'CALDAS ENCUESTAS 2017'!F11+ANTIOQUIAENCUESTAS2017!F12+'VAUPES ENCUESTAS 2017'!F10+'GUAINIA ENCUESTAS 2017'!F11+'RISARALDA ENCUESTAS 2017'!F11+'ARAUCA ENCUESTAS 2018'!F11+CORDOBAENCUESTAS2017!F11+'CASANARE ENCUESTAS 2018'!F11+'GUAJIRA ENCUESTAS 2017'!F11+'SANTANDER ENCUESTAS2017'!F11</f>
        <v>29</v>
      </c>
      <c r="H13" s="284" t="s">
        <v>120</v>
      </c>
      <c r="I13" s="63">
        <v>110</v>
      </c>
      <c r="J13" s="317"/>
      <c r="K13" s="318"/>
      <c r="L13" s="318"/>
      <c r="M13" s="318"/>
      <c r="N13" s="319"/>
      <c r="O13" s="307"/>
      <c r="Q13" s="74"/>
    </row>
    <row r="14" spans="1:25" ht="57.75" customHeight="1">
      <c r="A14" s="301"/>
      <c r="B14" s="301"/>
      <c r="C14" s="12">
        <v>4</v>
      </c>
      <c r="D14" s="289" t="s">
        <v>111</v>
      </c>
      <c r="E14" s="289"/>
      <c r="F14" s="58">
        <f t="shared" si="1"/>
        <v>1.192924722336487E-2</v>
      </c>
      <c r="G14" s="5">
        <f>0+'META ENCUESTAS 2017'!G13+'VICHADA  ENCUESTAS 2017 (2)'!E14+4+1+[1]Hoja1!$F$12+4+5+ANTIOQUIAENCUESTAS2017!F13+1+1+3+3</f>
        <v>29</v>
      </c>
      <c r="H14" s="284" t="s">
        <v>121</v>
      </c>
      <c r="I14" s="63">
        <v>100</v>
      </c>
      <c r="J14" s="317"/>
      <c r="K14" s="318"/>
      <c r="L14" s="318"/>
      <c r="M14" s="318"/>
      <c r="N14" s="319"/>
      <c r="O14" s="307"/>
      <c r="Q14" s="74"/>
    </row>
    <row r="15" spans="1:25" ht="57.75" customHeight="1">
      <c r="A15" s="302"/>
      <c r="B15" s="302"/>
      <c r="C15" s="323" t="s">
        <v>167</v>
      </c>
      <c r="D15" s="324"/>
      <c r="E15" s="324"/>
      <c r="F15" s="325"/>
      <c r="G15" s="65">
        <f>SUM(G11:G14)</f>
        <v>2431</v>
      </c>
      <c r="H15" s="55"/>
      <c r="I15" s="5"/>
      <c r="J15" s="320"/>
      <c r="K15" s="321"/>
      <c r="L15" s="321"/>
      <c r="M15" s="321"/>
      <c r="N15" s="322"/>
      <c r="O15" s="308"/>
      <c r="Q15" s="74"/>
    </row>
    <row r="16" spans="1:25" ht="57.75" customHeight="1">
      <c r="A16" s="300">
        <v>3</v>
      </c>
      <c r="B16" s="306" t="s">
        <v>19</v>
      </c>
      <c r="C16" s="9">
        <v>1</v>
      </c>
      <c r="D16" s="309" t="s">
        <v>20</v>
      </c>
      <c r="E16" s="311"/>
      <c r="F16" s="58">
        <f>G16*100%/2431</f>
        <v>8.3093377211024264E-2</v>
      </c>
      <c r="G16" s="108">
        <f>'CUNDINAMARCA ENCUESTAS2017'!F12+'META ENCUESTAS 2017'!G14+'VICHADA  ENCUESTAS 2017 (2)'!E16+'CAUCA ENCUESTAS2017'!F12+'PUTUMAYOENCUESTAS  2017'!F12+ATLANTICOENCUESTAS2017!F12+[1]Hoja1!$F$13+12+'CESAR ENCUESTAS 2017'!F12+'TOLIMA ENCUESTAS 2017'!F12+CAQUETAENCUESTAS2017!F12+'BOGOTA ENCUESTAS 2017'!F12+BOYACAENCUESTAS2017!E12+'CALDAS ENCUESTAS 2017'!F12+ANTIOQUIAENCUESTAS2017!F14+'VAUPES ENCUESTAS 2017'!F12+'GUAVIARE ENCUESTAS 2017'!F12+'GUAINIA ENCUESTAS 2017'!F12+'RISARALDA ENCUESTAS 2017'!F12+'HUILA ENCUESTAS 2017'!F12+'ARAUCA ENCUESTAS 2018'!F12+CORDOBAENCUESTAS2017!F12+'CHOCO ENCUESTAS 2017'!F12+'NARIÑO ENCUESTAS 2017 '!F12+'NORTE DE SANTANENCUESTAS 2017'!BM13+'GUAJIRA ENCUESTAS 2017'!F12+'SANTANDER ENCUESTAS2017'!F12+'BOLIVAR ENCUESTAS 2017 '!F12+'MAGADALENA ENCUESTAS2017'!F12</f>
        <v>202</v>
      </c>
      <c r="H16" s="284" t="s">
        <v>122</v>
      </c>
      <c r="I16" s="63">
        <v>128</v>
      </c>
      <c r="J16" s="314"/>
      <c r="K16" s="315"/>
      <c r="L16" s="315"/>
      <c r="M16" s="315"/>
      <c r="N16" s="316"/>
      <c r="O16" s="330" t="s">
        <v>574</v>
      </c>
      <c r="Q16" s="74"/>
    </row>
    <row r="17" spans="1:20" ht="57.75" customHeight="1">
      <c r="A17" s="301"/>
      <c r="B17" s="307"/>
      <c r="C17" s="9">
        <v>2</v>
      </c>
      <c r="D17" s="309" t="s">
        <v>21</v>
      </c>
      <c r="E17" s="311"/>
      <c r="F17" s="58">
        <f t="shared" ref="F17:F22" si="2">G17*100%/2431</f>
        <v>1.0283833813245578E-2</v>
      </c>
      <c r="G17" s="108">
        <f>'CUNDINAMARCA ENCUESTAS2017'!F13+'META ENCUESTAS 2017'!G15+'VICHADA  ENCUESTAS 2017 (2)'!E17+'CAUCA ENCUESTAS2017'!F13+'PUTUMAYOENCUESTAS  2017'!F13+ATLANTICOENCUESTAS2017!F13+[1]Hoja1!$F$14+1+'CESAR ENCUESTAS 2017'!F13+'TOLIMA ENCUESTAS 2017'!F13+CAQUETAENCUESTAS2017!F13+'BOGOTA ENCUESTAS 2017'!F13+BOYACAENCUESTAS2017!E13+'CALDAS ENCUESTAS 2017'!F13+ANTIOQUIAENCUESTAS2017!F15+'VAUPES ENCUESTAS 2017'!F13+'GUAVIARE ENCUESTAS 2017'!F13+'RISARALDA ENCUESTAS 2017'!F13+CORDOBAENCUESTAS2017!F13+'NARIÑO ENCUESTAS 2017 '!F13+'SANTANDER ENCUESTAS2017'!F13+'MAGADALENA ENCUESTAS2017'!F13</f>
        <v>25</v>
      </c>
      <c r="H17" s="284" t="s">
        <v>123</v>
      </c>
      <c r="I17" s="63">
        <v>30</v>
      </c>
      <c r="J17" s="317"/>
      <c r="K17" s="318"/>
      <c r="L17" s="318"/>
      <c r="M17" s="318"/>
      <c r="N17" s="319"/>
      <c r="O17" s="307"/>
      <c r="Q17" s="74"/>
    </row>
    <row r="18" spans="1:20" ht="57.75" customHeight="1">
      <c r="A18" s="301"/>
      <c r="B18" s="307"/>
      <c r="C18" s="9">
        <v>3</v>
      </c>
      <c r="D18" s="289" t="s">
        <v>22</v>
      </c>
      <c r="E18" s="289"/>
      <c r="F18" s="58">
        <f t="shared" si="2"/>
        <v>6.2525709584533115E-2</v>
      </c>
      <c r="G18" s="108">
        <f>'CUNDINAMARCA ENCUESTAS2017'!F14+'META ENCUESTAS 2017'!G16+'VICHADA  ENCUESTAS 2017 (2)'!E18+'CAUCA ENCUESTAS2017'!F14+'PUTUMAYOENCUESTAS  2017'!F15+ATLANTICOENCUESTAS2017!F14+[1]Hoja1!$F$15+11+'CESAR ENCUESTAS 2017'!F14+'TOLIMA ENCUESTAS 2017'!F14+CAQUETAENCUESTAS2017!F14+'BOGOTA ENCUESTAS 2017'!F14+BOYACAENCUESTAS2017!E14+'CALDAS ENCUESTAS 2017'!F14+ANTIOQUIAENCUESTAS2017!F16+'VAUPES ENCUESTAS 2017'!F14+'GUAVIARE ENCUESTAS 2017'!F14+'RISARALDA ENCUESTAS 2017'!F14+'HUILA ENCUESTAS 2017'!F14+'SAN ANDRES ENCUESTAS 2017'!F14+'SUCRE ENCUESTAS 2018'!F14+'ARAUCA ENCUESTAS 2018'!F14+CORDOBAENCUESTAS2017!F14+'CASANARE ENCUESTAS 2018'!F14+'NARIÑO ENCUESTAS 2017 '!F14+'NORTE DE SANTANENCUESTAS 2017'!BM15+'GUAJIRA ENCUESTAS 2017'!F14+'SANTANDER ENCUESTAS2017'!F14+'BOLIVAR ENCUESTAS 2017 '!F14+'MAGADALENA ENCUESTAS2017'!F14</f>
        <v>152</v>
      </c>
      <c r="H18" s="284" t="s">
        <v>124</v>
      </c>
      <c r="I18" s="63">
        <v>70</v>
      </c>
      <c r="J18" s="317"/>
      <c r="K18" s="318"/>
      <c r="L18" s="318"/>
      <c r="M18" s="318"/>
      <c r="N18" s="319"/>
      <c r="O18" s="307"/>
      <c r="Q18" s="74"/>
    </row>
    <row r="19" spans="1:20" ht="57.75" customHeight="1">
      <c r="A19" s="301"/>
      <c r="B19" s="307"/>
      <c r="C19" s="9">
        <v>4</v>
      </c>
      <c r="D19" s="289" t="s">
        <v>23</v>
      </c>
      <c r="E19" s="289"/>
      <c r="F19" s="58">
        <f t="shared" si="2"/>
        <v>1.0283833813245578E-2</v>
      </c>
      <c r="G19" s="108">
        <f>'CUNDINAMARCA ENCUESTAS2017'!F15+'META ENCUESTAS 2017'!G17+'VICHADA  ENCUESTAS 2017 (2)'!E19+'CAUCA ENCUESTAS2017'!F15+ATLANTICOENCUESTAS2017!F15+[1]Hoja1!$F$16+5+'CESAR ENCUESTAS 2017'!F15+'TOLIMA ENCUESTAS 2017'!F15+CAQUETAENCUESTAS2017!F15+'BOGOTA ENCUESTAS 2017'!F15+BOYACAENCUESTAS2017!E15+'CALDAS ENCUESTAS 2017'!F15+ANTIOQUIAENCUESTAS2017!F17+'VAUPES ENCUESTAS 2017'!F15+'GUAVIARE ENCUESTAS 2017'!F15+'RISARALDA ENCUESTAS 2017'!F15+'SAN ANDRES ENCUESTAS 2017'!F15+CORDOBAENCUESTAS2017!F15+'NARIÑO ENCUESTAS 2017 '!F15+'SANTANDER ENCUESTAS2017'!F15+'MAGADALENA ENCUESTAS2017'!F15</f>
        <v>25</v>
      </c>
      <c r="H19" s="284" t="s">
        <v>125</v>
      </c>
      <c r="I19" s="63">
        <v>40</v>
      </c>
      <c r="J19" s="317"/>
      <c r="K19" s="318"/>
      <c r="L19" s="318"/>
      <c r="M19" s="318"/>
      <c r="N19" s="319"/>
      <c r="O19" s="307"/>
      <c r="Q19" s="74"/>
    </row>
    <row r="20" spans="1:20" ht="57.75" customHeight="1">
      <c r="A20" s="301"/>
      <c r="B20" s="307"/>
      <c r="C20" s="9">
        <v>5</v>
      </c>
      <c r="D20" s="289" t="s">
        <v>24</v>
      </c>
      <c r="E20" s="289"/>
      <c r="F20" s="58">
        <f t="shared" si="2"/>
        <v>4.1546688605512132E-2</v>
      </c>
      <c r="G20" s="108">
        <f>'CUNDINAMARCA ENCUESTAS2017'!F16+'META ENCUESTAS 2017'!G18+'VICHADA  ENCUESTAS 2017 (2)'!E20+'CAUCA ENCUESTAS2017'!F16+'PUTUMAYOENCUESTAS  2017'!F16+ATLANTICOENCUESTAS2017!F16+[1]Hoja1!$F$17+2+'CESAR ENCUESTAS 2017'!F16+'TOLIMA ENCUESTAS 2017'!F16+CAQUETAENCUESTAS2017!F16+'BOGOTA ENCUESTAS 2017'!F16+BOYACAENCUESTAS2017!E16+'CALDAS ENCUESTAS 2017'!F16+ANTIOQUIAENCUESTAS2017!F18+'VAUPES ENCUESTAS 2017'!F16+'GUAVIARE ENCUESTAS 2017'!F16+'RISARALDA ENCUESTAS 2017'!F16+'HUILA ENCUESTAS 2017'!F16+'SAN ANDRES ENCUESTAS 2017'!F16+CORDOBAENCUESTAS2017!F16+'NARIÑO ENCUESTAS 2017 '!F16+'GUAJIRA ENCUESTAS 2017'!F16+'SANTANDER ENCUESTAS2017'!F16+'BOLIVAR ENCUESTAS 2017 '!F16+'MAGADALENA ENCUESTAS2017'!F16</f>
        <v>101</v>
      </c>
      <c r="H20" s="284" t="s">
        <v>126</v>
      </c>
      <c r="I20" s="249">
        <v>50</v>
      </c>
      <c r="J20" s="317"/>
      <c r="K20" s="318"/>
      <c r="L20" s="318"/>
      <c r="M20" s="318"/>
      <c r="N20" s="319"/>
      <c r="O20" s="307"/>
    </row>
    <row r="21" spans="1:20" ht="57.75" customHeight="1">
      <c r="A21" s="301"/>
      <c r="B21" s="307"/>
      <c r="C21" s="9">
        <v>6</v>
      </c>
      <c r="D21" s="289" t="s">
        <v>25</v>
      </c>
      <c r="E21" s="289"/>
      <c r="F21" s="58">
        <f t="shared" si="2"/>
        <v>0.78074866310160429</v>
      </c>
      <c r="G21" s="108">
        <f>'CUNDINAMARCA ENCUESTAS2017'!F17+'META ENCUESTAS 2017'!G19+'VICHADA  ENCUESTAS 2017 (2)'!E21+'CAUCA ENCUESTAS2017'!F17+'PUTUMAYOENCUESTAS  2017'!F17+ATLANTICOENCUESTAS2017!F17+[1]Hoja1!$F$18+109+'CESAR ENCUESTAS 2017'!F17+'TOLIMA ENCUESTAS 2017'!F17+CAQUETAENCUESTAS2017!F17+'BOGOTA ENCUESTAS 2017'!F17+BOYACAENCUESTAS2017!E17+'CALDAS ENCUESTAS 2017'!F17+ANTIOQUIAENCUESTAS2017!F19+'VAUPES ENCUESTAS 2017'!F17+'GUAVIARE ENCUESTAS 2017'!F17+'GUAINIA ENCUESTAS 2017'!F17+'RISARALDA ENCUESTAS 2017'!F17+'HUILA ENCUESTAS 2017'!F17+'SAN ANDRES ENCUESTAS 2017'!F17+'SUCRE ENCUESTAS 2018'!F17+'ARAUCA ENCUESTAS 2018'!F17+CORDOBAENCUESTAS2017!F17+'CHOCO ENCUESTAS 2017'!F17+'CASANARE ENCUESTAS 2018'!F17+'NARIÑO ENCUESTAS 2017 '!F17+'NORTE DE SANTANENCUESTAS 2017'!BM18+'GUAJIRA ENCUESTAS 2017'!F17+'SANTANDER ENCUESTAS2017'!F17+'BOLIVAR ENCUESTAS 2017 '!F17+'MAGADALENA ENCUESTAS2017'!F17</f>
        <v>1898</v>
      </c>
      <c r="H21" s="284" t="s">
        <v>127</v>
      </c>
      <c r="I21" s="249">
        <v>80</v>
      </c>
      <c r="J21" s="317"/>
      <c r="K21" s="318"/>
      <c r="L21" s="318"/>
      <c r="M21" s="318"/>
      <c r="N21" s="319"/>
      <c r="O21" s="307"/>
    </row>
    <row r="22" spans="1:20" ht="57.75" customHeight="1">
      <c r="A22" s="301"/>
      <c r="B22" s="307"/>
      <c r="C22" s="1">
        <v>7</v>
      </c>
      <c r="D22" s="289" t="s">
        <v>111</v>
      </c>
      <c r="E22" s="289"/>
      <c r="F22" s="58">
        <f t="shared" si="2"/>
        <v>1.1517893870835048E-2</v>
      </c>
      <c r="G22" s="5">
        <f>2+'META ENCUESTAS 2017'!G20+0+[1]Hoja1!$F$19+10+2+ANTIOQUIAENCUESTAS2017!F20+1+2+5+3</f>
        <v>28</v>
      </c>
      <c r="H22" s="303" t="s">
        <v>43</v>
      </c>
      <c r="I22" s="304">
        <v>130</v>
      </c>
      <c r="J22" s="317"/>
      <c r="K22" s="318"/>
      <c r="L22" s="318"/>
      <c r="M22" s="318"/>
      <c r="N22" s="319"/>
      <c r="O22" s="307"/>
    </row>
    <row r="23" spans="1:20" ht="57.75" customHeight="1">
      <c r="A23" s="302"/>
      <c r="B23" s="308"/>
      <c r="C23" s="323" t="s">
        <v>169</v>
      </c>
      <c r="D23" s="324"/>
      <c r="E23" s="324"/>
      <c r="F23" s="325"/>
      <c r="G23" s="65">
        <f>SUM(G16:G22)</f>
        <v>2431</v>
      </c>
      <c r="H23" s="303"/>
      <c r="I23" s="305"/>
      <c r="J23" s="320"/>
      <c r="K23" s="321"/>
      <c r="L23" s="321"/>
      <c r="M23" s="321"/>
      <c r="N23" s="322"/>
      <c r="O23" s="308"/>
    </row>
    <row r="24" spans="1:20" ht="84" customHeight="1">
      <c r="A24" s="300">
        <v>4</v>
      </c>
      <c r="B24" s="306" t="s">
        <v>38</v>
      </c>
      <c r="C24" s="9">
        <v>1</v>
      </c>
      <c r="D24" s="289" t="s">
        <v>26</v>
      </c>
      <c r="E24" s="289"/>
      <c r="F24" s="58">
        <f>G24*100%/2431</f>
        <v>0.95475113122171951</v>
      </c>
      <c r="G24" s="108">
        <f>'CUNDINAMARCA ENCUESTAS2017'!F18+'META ENCUESTAS 2017'!G21+'VICHADA  ENCUESTAS 2017 (2)'!E23+'CAUCA ENCUESTAS2017'!F18+'PUTUMAYOENCUESTAS  2017'!F18+ATLANTICOENCUESTAS2017!F18+[1]Hoja1!$F$20+134+'CESAR ENCUESTAS 2017'!F18+'TOLIMA ENCUESTAS 2017'!F18+'AMAZONAS ENCUESTAS 2017'!F18+CAQUETAENCUESTAS2017!F18+'BOGOTA ENCUESTAS 2017'!F18+BOYACAENCUESTAS2017!E18+'CALDAS ENCUESTAS 2017'!F18+ANTIOQUIAENCUESTAS2017!F21+'VAUPES ENCUESTAS 2017'!F18+'GUAVIARE ENCUESTAS 2017'!F18+'GUAINIA ENCUESTAS 2017'!F18+'RISARALDA ENCUESTAS 2017'!F18+'HUILA ENCUESTAS 2017'!F18+'SAN ANDRES ENCUESTAS 2017'!F18+'SUCRE ENCUESTAS 2018'!F18+'ARAUCA ENCUESTAS 2018'!F18+CORDOBAENCUESTAS2017!F18+'CHOCO ENCUESTAS 2017'!F18+'CASANARE ENCUESTAS 2018'!F18+'NARIÑO ENCUESTAS 2017 '!F18+'NORTE DE SANTANENCUESTAS 2017'!BM19+'GUAJIRA ENCUESTAS 2017'!F18+'SANTANDER ENCUESTAS2017'!F18+'BOLIVAR ENCUESTAS 2017 '!F18+'MAGADALENA ENCUESTAS2017'!F18</f>
        <v>2321</v>
      </c>
      <c r="H24" s="284" t="s">
        <v>128</v>
      </c>
      <c r="I24" s="63">
        <v>10</v>
      </c>
      <c r="J24" s="314"/>
      <c r="K24" s="315"/>
      <c r="L24" s="315"/>
      <c r="M24" s="315"/>
      <c r="N24" s="316"/>
      <c r="O24" s="306" t="s">
        <v>588</v>
      </c>
    </row>
    <row r="25" spans="1:20" ht="84" customHeight="1">
      <c r="A25" s="301"/>
      <c r="B25" s="307"/>
      <c r="C25" s="9">
        <v>2</v>
      </c>
      <c r="D25" s="289" t="s">
        <v>27</v>
      </c>
      <c r="E25" s="289"/>
      <c r="F25" s="58">
        <f t="shared" ref="F25:F26" si="3">G25*100%/2431</f>
        <v>2.9206088029617442E-2</v>
      </c>
      <c r="G25" s="108">
        <f>'CUNDINAMARCA ENCUESTAS2017'!F19+'META ENCUESTAS 2017'!G22+'VICHADA  ENCUESTAS 2017 (2)'!E24+'CAUCA ENCUESTAS2017'!F19+'PUTUMAYOENCUESTAS  2017'!F19+ATLANTICOENCUESTAS2017!F19+2+'TOLIMA ENCUESTAS 2017'!F19+'AMAZONAS ENCUESTAS 2017'!F19+'BOGOTA ENCUESTAS 2017'!F19+BOYACAENCUESTAS2017!E19+'CALDAS ENCUESTAS 2017'!F19+ANTIOQUIAENCUESTAS2017!F22+'VAUPES ENCUESTAS 2017'!F19+'GUAINIA ENCUESTAS 2017'!F19+'RISARALDA ENCUESTAS 2017'!F19+CORDOBAENCUESTAS2017!F19+'CHOCO ENCUESTAS 2017'!F19+'CASANARE ENCUESTAS 2018'!F19+'NARIÑO ENCUESTAS 2017 '!F19+'NORTE DE SANTANENCUESTAS 2017'!BM20+'SANTANDER ENCUESTAS2017'!F19+'BOLIVAR ENCUESTAS 2017 '!F19+'MAGADALENA ENCUESTAS2017'!F19</f>
        <v>71</v>
      </c>
      <c r="H25" s="284" t="s">
        <v>129</v>
      </c>
      <c r="I25" s="63">
        <v>10</v>
      </c>
      <c r="J25" s="317"/>
      <c r="K25" s="318"/>
      <c r="L25" s="318"/>
      <c r="M25" s="318"/>
      <c r="N25" s="319"/>
      <c r="O25" s="307"/>
    </row>
    <row r="26" spans="1:20" ht="84" customHeight="1">
      <c r="A26" s="301"/>
      <c r="B26" s="307"/>
      <c r="C26" s="1">
        <v>3</v>
      </c>
      <c r="D26" s="289" t="s">
        <v>111</v>
      </c>
      <c r="E26" s="289"/>
      <c r="F26" s="58">
        <f t="shared" si="3"/>
        <v>1.6042780748663103E-2</v>
      </c>
      <c r="G26" s="5">
        <f>0+'META ENCUESTAS 2017'!G23+'VICHADA  ENCUESTAS 2017 (2)'!E25+4+[1]Hoja1!$F$21+[1]Hoja1!$F$22+4+1+2+ANTIOQUIAENCUESTAS2017!F23+2+1+1+14</f>
        <v>39</v>
      </c>
      <c r="H26" s="284" t="s">
        <v>130</v>
      </c>
      <c r="I26" s="63">
        <v>50</v>
      </c>
      <c r="J26" s="317"/>
      <c r="K26" s="318"/>
      <c r="L26" s="318"/>
      <c r="M26" s="318"/>
      <c r="N26" s="319"/>
      <c r="O26" s="307"/>
    </row>
    <row r="27" spans="1:20" ht="84" customHeight="1" thickBot="1">
      <c r="A27" s="302"/>
      <c r="B27" s="308"/>
      <c r="C27" s="323" t="s">
        <v>168</v>
      </c>
      <c r="D27" s="324"/>
      <c r="E27" s="324"/>
      <c r="F27" s="325"/>
      <c r="G27" s="65">
        <f>SUM(G24:G26)</f>
        <v>2431</v>
      </c>
      <c r="H27" s="55"/>
      <c r="I27" s="5"/>
      <c r="J27" s="320"/>
      <c r="K27" s="321"/>
      <c r="L27" s="321"/>
      <c r="M27" s="321"/>
      <c r="N27" s="322"/>
      <c r="O27" s="308"/>
    </row>
    <row r="28" spans="1:20" ht="90.75" customHeight="1" thickBot="1">
      <c r="A28" s="300">
        <v>5</v>
      </c>
      <c r="B28" s="306" t="s">
        <v>30</v>
      </c>
      <c r="C28" s="9">
        <v>1</v>
      </c>
      <c r="D28" s="289" t="s">
        <v>28</v>
      </c>
      <c r="E28" s="289"/>
      <c r="F28" s="58">
        <f>G28*100%/2431</f>
        <v>0.88605512134923903</v>
      </c>
      <c r="G28" s="108">
        <f>'CUNDINAMARCA ENCUESTAS2017'!F20+'META ENCUESTAS 2017'!G24+'VICHADA  ENCUESTAS 2017 (2)'!E27+'CAUCA ENCUESTAS2017'!F20+'PUTUMAYOENCUESTAS  2017'!F20+ATLANTICOENCUESTAS2017!F20+[1]Hoja1!$F$23+112+'CESAR ENCUESTAS 2017'!F20+'TOLIMA ENCUESTAS 2017'!F21+CAQUETAENCUESTAS2017!F20+'BOGOTA ENCUESTAS 2017'!F20+BOYACAENCUESTAS2017!E20+'CALDAS ENCUESTAS 2017'!F20+ANTIOQUIAENCUESTAS2017!F24+'VAUPES ENCUESTAS 2017'!F20+'GUAVIARE ENCUESTAS 2017'!F20+'GUAINIA ENCUESTAS 2017'!F20+'RISARALDA ENCUESTAS 2017'!F20+'HUILA ENCUESTAS 2017'!F20+'SAN ANDRES ENCUESTAS 2017'!F20+'SUCRE ENCUESTAS 2018'!F20+'ARAUCA ENCUESTAS 2018'!F20+CORDOBAENCUESTAS2017!F20+'CHOCO ENCUESTAS 2017'!F20+'CASANARE ENCUESTAS 2018'!F20+'NARIÑO ENCUESTAS 2017 '!F20+'NORTE DE SANTANENCUESTAS 2017'!BM21+'GUAJIRA ENCUESTAS 2017'!F20+'SANTANDER ENCUESTAS2017'!F20+'BOLIVAR ENCUESTAS 2017 '!F20+'MAGADALENA ENCUESTAS2017'!F20</f>
        <v>2154</v>
      </c>
      <c r="H28" s="284" t="s">
        <v>131</v>
      </c>
      <c r="I28" s="63">
        <v>50</v>
      </c>
      <c r="J28" s="292"/>
      <c r="K28" s="292"/>
      <c r="L28" s="292"/>
      <c r="M28" s="292"/>
      <c r="N28" s="292"/>
      <c r="O28" s="330" t="s">
        <v>589</v>
      </c>
      <c r="Q28">
        <f>140-112</f>
        <v>28</v>
      </c>
      <c r="T28" s="582"/>
    </row>
    <row r="29" spans="1:20" ht="90.75" customHeight="1" thickBot="1">
      <c r="A29" s="301"/>
      <c r="B29" s="307"/>
      <c r="C29" s="9">
        <v>2</v>
      </c>
      <c r="D29" s="289" t="s">
        <v>29</v>
      </c>
      <c r="E29" s="289"/>
      <c r="F29" s="58">
        <f t="shared" ref="F29:F30" si="4">G29*100%/2431</f>
        <v>4.5660222130810363E-2</v>
      </c>
      <c r="G29" s="5">
        <f>'CUNDINAMARCA ENCUESTAS2017'!F21+'META ENCUESTAS 2017'!G25+'VICHADA  ENCUESTAS 2017 (2)'!E28+'CAUCA ENCUESTAS2017'!F21+'PUTUMAYOENCUESTAS  2017'!F21+ATLANTICOENCUESTAS2017!F21+[1]Hoja1!$F$24+CAQUETAENCUESTAS2017!F21+'BOGOTA ENCUESTAS 2017'!F21+BOYACAENCUESTAS2017!E21+ANTIOQUIAENCUESTAS2017!F25+'VAUPES ENCUESTAS 2017'!F21+'RISARALDA ENCUESTAS 2017'!F21+'HUILA ENCUESTAS 2017'!F21+'SUCRE ENCUESTAS 2018'!F21+'ARAUCA ENCUESTAS 2018'!F21+CORDOBAENCUESTAS2017!F21+'CHOCO ENCUESTAS 2017'!F21+'CASANARE ENCUESTAS 2018'!F21+'NARIÑO ENCUESTAS 2017 '!F21+'SANTANDER ENCUESTAS2017'!F21+'BOLIVAR ENCUESTAS 2017 '!F21+'MAGADALENA ENCUESTAS2017'!F21</f>
        <v>111</v>
      </c>
      <c r="H29" s="284" t="s">
        <v>132</v>
      </c>
      <c r="I29" s="63">
        <v>67</v>
      </c>
      <c r="J29" s="292"/>
      <c r="K29" s="292"/>
      <c r="L29" s="292"/>
      <c r="M29" s="292"/>
      <c r="N29" s="292"/>
      <c r="O29" s="307"/>
      <c r="T29" s="583"/>
    </row>
    <row r="30" spans="1:20" ht="90.75" customHeight="1" thickBot="1">
      <c r="A30" s="301"/>
      <c r="B30" s="307"/>
      <c r="C30" s="1">
        <v>3</v>
      </c>
      <c r="D30" s="289" t="s">
        <v>111</v>
      </c>
      <c r="E30" s="289"/>
      <c r="F30" s="58">
        <f t="shared" si="4"/>
        <v>6.8284656519950637E-2</v>
      </c>
      <c r="G30" s="5">
        <f>0+'META ENCUESTAS 2017'!G26+'VICHADA  ENCUESTAS 2017 (2)'!E29+6+14+[1]Hoja1!$F$25+28+10+11+ANTIOQUIAENCUESTAS2017!F26+3+1+10+1+1+13+12</f>
        <v>166</v>
      </c>
      <c r="H30" s="329" t="s">
        <v>60</v>
      </c>
      <c r="I30" s="304">
        <v>50</v>
      </c>
      <c r="J30" s="292"/>
      <c r="K30" s="292"/>
      <c r="L30" s="292"/>
      <c r="M30" s="292"/>
      <c r="N30" s="292"/>
      <c r="O30" s="307"/>
      <c r="T30" s="583"/>
    </row>
    <row r="31" spans="1:20" ht="90.75" customHeight="1">
      <c r="A31" s="302"/>
      <c r="B31" s="308"/>
      <c r="C31" s="323" t="s">
        <v>170</v>
      </c>
      <c r="D31" s="324"/>
      <c r="E31" s="324"/>
      <c r="F31" s="325"/>
      <c r="G31" s="65">
        <f>SUM(G28:G30)</f>
        <v>2431</v>
      </c>
      <c r="H31" s="329"/>
      <c r="I31" s="305"/>
      <c r="J31" s="59"/>
      <c r="K31" s="59"/>
      <c r="L31" s="59"/>
      <c r="M31" s="59"/>
      <c r="N31" s="59"/>
      <c r="O31" s="308"/>
    </row>
    <row r="32" spans="1:20" ht="78" customHeight="1">
      <c r="A32" s="300">
        <v>6</v>
      </c>
      <c r="B32" s="306" t="s">
        <v>31</v>
      </c>
      <c r="C32" s="9">
        <v>1</v>
      </c>
      <c r="D32" s="289" t="s">
        <v>41</v>
      </c>
      <c r="E32" s="289"/>
      <c r="F32" s="58">
        <f>G32*100%/2431</f>
        <v>0.92636774989716164</v>
      </c>
      <c r="G32" s="108">
        <f>'CUNDINAMARCA ENCUESTAS2017'!F22+'META ENCUESTAS 2017'!G27+'VICHADA  ENCUESTAS 2017 (2)'!E31+'CAUCA ENCUESTAS2017'!F22+'PUTUMAYOENCUESTAS  2017'!F22+ATLANTICOENCUESTAS2017!F22+[1]Hoja1!$F$26+129+'CESAR ENCUESTAS 2017'!F22+'TOLIMA ENCUESTAS 2017'!F23+'AMAZONAS ENCUESTAS 2017'!F22+CAQUETAENCUESTAS2017!F22+'BOGOTA ENCUESTAS 2017'!F22+BOYACAENCUESTAS2017!E22+'CALDAS ENCUESTAS 2017'!F22+ANTIOQUIAENCUESTAS2017!F27+'VAUPES ENCUESTAS 2017'!F22+'GUAVIARE ENCUESTAS 2017'!F22+'GUAINIA ENCUESTAS 2017'!F22+'RISARALDA ENCUESTAS 2017'!F22+'HUILA ENCUESTAS 2017'!F22+'SAN ANDRES ENCUESTAS 2017'!F22+'SUCRE ENCUESTAS 2018'!F22+'ARAUCA ENCUESTAS 2018'!F22+CORDOBAENCUESTAS2017!F22+'CHOCO ENCUESTAS 2017'!F22+'CASANARE ENCUESTAS 2018'!F22+'NARIÑO ENCUESTAS 2017 '!F22+'NORTE DE SANTANENCUESTAS 2017'!BM23+'GUAJIRA ENCUESTAS 2017'!F25+'SANTANDER ENCUESTAS2017'!F22+'BOLIVAR ENCUESTAS 2017 '!F22+'MAGADALENA ENCUESTAS2017'!F22</f>
        <v>2252</v>
      </c>
      <c r="H32" s="284" t="s">
        <v>133</v>
      </c>
      <c r="I32" s="63">
        <v>129</v>
      </c>
      <c r="J32" s="314"/>
      <c r="K32" s="315"/>
      <c r="L32" s="315"/>
      <c r="M32" s="315"/>
      <c r="N32" s="316"/>
      <c r="O32" s="306" t="s">
        <v>575</v>
      </c>
    </row>
    <row r="33" spans="1:17" ht="78" customHeight="1">
      <c r="A33" s="301"/>
      <c r="B33" s="307"/>
      <c r="C33" s="9">
        <v>2</v>
      </c>
      <c r="D33" s="289" t="s">
        <v>42</v>
      </c>
      <c r="E33" s="289"/>
      <c r="F33" s="58">
        <f t="shared" ref="F33:F35" si="5">G33*100%/2431</f>
        <v>1.4397367338543809E-2</v>
      </c>
      <c r="G33" s="108">
        <f>'CUNDINAMARCA ENCUESTAS2017'!F23+'META ENCUESTAS 2017'!G28+'VICHADA  ENCUESTAS 2017 (2)'!E32+'CAUCA ENCUESTAS2017'!F23+'PUTUMAYOENCUESTAS  2017'!F23+ATLANTICOENCUESTAS2017!F23+[1]Hoja1!$F$27+0+'TOLIMA ENCUESTAS 2017'!F24+BOYACAENCUESTAS2017!E23+ANTIOQUIAENCUESTAS2017!F28+'VAUPES ENCUESTAS 2017'!F23+'RISARALDA ENCUESTAS 2017'!F23+'HUILA ENCUESTAS 2017'!F23+'ARAUCA ENCUESTAS 2018'!F23+CORDOBAENCUESTAS2017!F23+'CHOCO ENCUESTAS 2017'!F23+'NARIÑO ENCUESTAS 2017 '!F23+'SANTANDER ENCUESTAS2017'!F23+'MAGADALENA ENCUESTAS2017'!F23</f>
        <v>35</v>
      </c>
      <c r="H33" s="288" t="s">
        <v>134</v>
      </c>
      <c r="I33" s="63">
        <v>60</v>
      </c>
      <c r="J33" s="317"/>
      <c r="K33" s="318"/>
      <c r="L33" s="318"/>
      <c r="M33" s="318"/>
      <c r="N33" s="319"/>
      <c r="O33" s="307"/>
    </row>
    <row r="34" spans="1:17" ht="78" customHeight="1">
      <c r="A34" s="301"/>
      <c r="B34" s="307"/>
      <c r="C34" s="9">
        <v>3</v>
      </c>
      <c r="D34" s="289" t="s">
        <v>269</v>
      </c>
      <c r="E34" s="289"/>
      <c r="F34" s="58">
        <f t="shared" si="5"/>
        <v>1.974496092143151E-2</v>
      </c>
      <c r="G34" s="108">
        <f>'CUNDINAMARCA ENCUESTAS2017'!F24+'META ENCUESTAS 2017'!G29+'VICHADA  ENCUESTAS 2017 (2)'!E33+'CAUCA ENCUESTAS2017'!F24+'PUTUMAYOENCUESTAS  2017'!F24+ATLANTICOENCUESTAS2017!F24+[1]Hoja1!$F$28+3+'CESAR ENCUESTAS 2017'!F23+'TOLIMA ENCUESTAS 2017'!F25+CAQUETAENCUESTAS2017!F24+ANTIOQUIAENCUESTAS2017!F29+'GUAVIARE ENCUESTAS 2017'!F24+'RISARALDA ENCUESTAS 2017'!F24+'HUILA ENCUESTAS 2017'!F24+'SUCRE ENCUESTAS 2018'!F24+CORDOBAENCUESTAS2017!F24+'CHOCO ENCUESTAS 2017'!F24+'SANTANDER ENCUESTAS2017'!F24</f>
        <v>48</v>
      </c>
      <c r="H34" s="284" t="s">
        <v>135</v>
      </c>
      <c r="I34" s="63">
        <v>40</v>
      </c>
      <c r="J34" s="317"/>
      <c r="K34" s="318"/>
      <c r="L34" s="318"/>
      <c r="M34" s="318"/>
      <c r="N34" s="319"/>
      <c r="O34" s="307"/>
    </row>
    <row r="35" spans="1:17" ht="78" customHeight="1">
      <c r="A35" s="301"/>
      <c r="B35" s="307"/>
      <c r="C35" s="12">
        <v>4</v>
      </c>
      <c r="D35" s="289" t="s">
        <v>111</v>
      </c>
      <c r="E35" s="289"/>
      <c r="F35" s="58">
        <f t="shared" si="5"/>
        <v>3.948992184286302E-2</v>
      </c>
      <c r="G35" s="5">
        <f>0+'META ENCUESTAS 2017'!G30+'VICHADA  ENCUESTAS 2017 (2)'!E34+2+5+[1]Hoja1!$F$29+8+1+5+ANTIOQUIAENCUESTAS2017!F30+2+4+1+6+9</f>
        <v>96</v>
      </c>
      <c r="H35" s="284" t="s">
        <v>136</v>
      </c>
      <c r="I35" s="63">
        <v>67</v>
      </c>
      <c r="J35" s="317"/>
      <c r="K35" s="318"/>
      <c r="L35" s="318"/>
      <c r="M35" s="318"/>
      <c r="N35" s="319"/>
      <c r="O35" s="307"/>
    </row>
    <row r="36" spans="1:17" ht="78" customHeight="1">
      <c r="A36" s="302"/>
      <c r="B36" s="308"/>
      <c r="C36" s="323" t="s">
        <v>171</v>
      </c>
      <c r="D36" s="324"/>
      <c r="E36" s="324"/>
      <c r="F36" s="325"/>
      <c r="G36" s="65">
        <f>SUM(G32:G35)</f>
        <v>2431</v>
      </c>
      <c r="H36" s="55"/>
      <c r="I36" s="5"/>
      <c r="J36" s="320"/>
      <c r="K36" s="321"/>
      <c r="L36" s="321"/>
      <c r="M36" s="321"/>
      <c r="N36" s="322"/>
      <c r="O36" s="308"/>
    </row>
    <row r="37" spans="1:17" ht="75.75" customHeight="1">
      <c r="A37" s="300">
        <v>7</v>
      </c>
      <c r="B37" s="306" t="s">
        <v>32</v>
      </c>
      <c r="C37" s="9">
        <v>1</v>
      </c>
      <c r="D37" s="289" t="s">
        <v>36</v>
      </c>
      <c r="E37" s="289"/>
      <c r="F37" s="58">
        <f>G37*100%/2431</f>
        <v>0.95927601809954754</v>
      </c>
      <c r="G37" s="108">
        <f>'CUNDINAMARCA ENCUESTAS2017'!F25+'META ENCUESTAS 2017'!G31+'VICHADA  ENCUESTAS 2017 (2)'!E36+'CAUCA ENCUESTAS2017'!F25+'PUTUMAYOENCUESTAS  2017'!F25+ATLANTICOENCUESTAS2017!F25+[1]Hoja1!$F$30+133+'CESAR ENCUESTAS 2017'!F25+'TOLIMA ENCUESTAS 2017'!F26+'AMAZONAS ENCUESTAS 2017'!F25+CAQUETAENCUESTAS2017!F25+'BOGOTA ENCUESTAS 2017'!F25+BOYACAENCUESTAS2017!E25+'CALDAS ENCUESTAS 2017'!F25+ANTIOQUIAENCUESTAS2017!F31+'VAUPES ENCUESTAS 2017'!F25+'GUAVIARE ENCUESTAS 2017'!F25+'GUAINIA ENCUESTAS 2017'!F25+'RISARALDA ENCUESTAS 2017'!F25+'HUILA ENCUESTAS 2017'!F25+'SAN ANDRES ENCUESTAS 2017'!F25+'SUCRE ENCUESTAS 2018'!F26+'ARAUCA ENCUESTAS 2018'!F25+CORDOBAENCUESTAS2017!F25+'CHOCO ENCUESTAS 2017'!F25+'CASANARE ENCUESTAS 2018'!F25+'NARIÑO ENCUESTAS 2017 '!F25+'NORTE DE SANTANENCUESTAS 2017'!BM26+'GUAJIRA ENCUESTAS 2017'!F27+'SANTANDER ENCUESTAS2017'!F25+'BOLIVAR ENCUESTAS 2017 '!F25+'MAGADALENA ENCUESTAS2017'!F25</f>
        <v>2332</v>
      </c>
      <c r="H37" s="284" t="s">
        <v>137</v>
      </c>
      <c r="I37" s="63">
        <v>74</v>
      </c>
      <c r="J37" s="314"/>
      <c r="K37" s="315"/>
      <c r="L37" s="315"/>
      <c r="M37" s="315"/>
      <c r="N37" s="316"/>
      <c r="O37" s="306" t="s">
        <v>576</v>
      </c>
      <c r="Q37" s="74"/>
    </row>
    <row r="38" spans="1:17" ht="75.75" customHeight="1">
      <c r="A38" s="301"/>
      <c r="B38" s="307"/>
      <c r="C38" s="9">
        <v>2</v>
      </c>
      <c r="D38" s="289" t="s">
        <v>37</v>
      </c>
      <c r="E38" s="289"/>
      <c r="F38" s="58">
        <f t="shared" ref="F38:F39" si="6">G38*100%/2431</f>
        <v>2.0567667626491155E-2</v>
      </c>
      <c r="G38" s="5">
        <f>'CUNDINAMARCA ENCUESTAS2017'!F26+'META ENCUESTAS 2017'!G32+'VICHADA  ENCUESTAS 2017 (2)'!E37+'CAUCA ENCUESTAS2017'!F26+'PUTUMAYOENCUESTAS  2017'!F26+ATLANTICOENCUESTAS2017!F26+[1]Hoja1!$F$31+2+CAQUETAENCUESTAS2017!F26+'CALDAS ENCUESTAS 2017'!F26+ANTIOQUIAENCUESTAS2017!F32+'VAUPES ENCUESTAS 2017'!F26+'GUAVIARE ENCUESTAS 2017'!F26+'RISARALDA ENCUESTAS 2017'!F26+'HUILA ENCUESTAS 2017'!F26+'SUCRE ENCUESTAS 2018'!F27+CORDOBAENCUESTAS2017!F26+'NARIÑO ENCUESTAS 2017 '!F26+'GUAJIRA ENCUESTAS 2017'!F28+'SANTANDER ENCUESTAS2017'!F26</f>
        <v>50</v>
      </c>
      <c r="H38" s="284" t="s">
        <v>138</v>
      </c>
      <c r="I38" s="63">
        <v>20</v>
      </c>
      <c r="J38" s="317"/>
      <c r="K38" s="318"/>
      <c r="L38" s="318"/>
      <c r="M38" s="318"/>
      <c r="N38" s="319"/>
      <c r="O38" s="307"/>
      <c r="Q38" s="74"/>
    </row>
    <row r="39" spans="1:17" ht="75.75" customHeight="1">
      <c r="A39" s="301"/>
      <c r="B39" s="307"/>
      <c r="C39" s="1">
        <v>3</v>
      </c>
      <c r="D39" s="289" t="s">
        <v>111</v>
      </c>
      <c r="E39" s="289"/>
      <c r="F39" s="58">
        <f t="shared" si="6"/>
        <v>2.0156314273961334E-2</v>
      </c>
      <c r="G39" s="5">
        <f>0+'META ENCUESTAS 2017'!G33+'VICHADA  ENCUESTAS 2017 (2)'!E38+2+[1]Hoja1!$F$32+5+3+ANTIOQUIAENCUESTAS2017!F33+1+7+1+3+1</f>
        <v>49</v>
      </c>
      <c r="H39" s="284" t="s">
        <v>139</v>
      </c>
      <c r="I39" s="63">
        <v>100</v>
      </c>
      <c r="J39" s="317"/>
      <c r="K39" s="318"/>
      <c r="L39" s="318"/>
      <c r="M39" s="318"/>
      <c r="N39" s="319"/>
      <c r="O39" s="307"/>
      <c r="Q39" s="74"/>
    </row>
    <row r="40" spans="1:17" ht="81" customHeight="1">
      <c r="A40" s="302"/>
      <c r="B40" s="308"/>
      <c r="C40" s="323" t="s">
        <v>173</v>
      </c>
      <c r="D40" s="324"/>
      <c r="E40" s="324"/>
      <c r="F40" s="325"/>
      <c r="G40" s="65">
        <f>SUM(G37:G39)</f>
        <v>2431</v>
      </c>
      <c r="H40" s="55"/>
      <c r="I40" s="5"/>
      <c r="J40" s="320"/>
      <c r="K40" s="321"/>
      <c r="L40" s="321"/>
      <c r="M40" s="321"/>
      <c r="N40" s="322"/>
      <c r="O40" s="308"/>
    </row>
    <row r="41" spans="1:17" ht="86.25" customHeight="1">
      <c r="A41" s="300">
        <v>8</v>
      </c>
      <c r="B41" s="306" t="s">
        <v>33</v>
      </c>
      <c r="C41" s="9">
        <v>1</v>
      </c>
      <c r="D41" s="289" t="s">
        <v>36</v>
      </c>
      <c r="E41" s="289"/>
      <c r="F41" s="58">
        <f>G41*100%/2431</f>
        <v>0.96256684491978606</v>
      </c>
      <c r="G41" s="108">
        <f>'CUNDINAMARCA ENCUESTAS2017'!F27+'META ENCUESTAS 2017'!G34+'VICHADA  ENCUESTAS 2017 (2)'!E40+'CAUCA ENCUESTAS2017'!F27+'PUTUMAYOENCUESTAS  2017'!F27+ATLANTICOENCUESTAS2017!F27+[1]Hoja1!$F$33+131+'CESAR ENCUESTAS 2017'!F27+'TOLIMA ENCUESTAS 2017'!F28+'AMAZONAS ENCUESTAS 2017'!F27+CAQUETAENCUESTAS2017!F27+'BOGOTA ENCUESTAS 2017'!F27+BOYACAENCUESTAS2017!E27+'CALDAS ENCUESTAS 2017'!F27+ANTIOQUIAENCUESTAS2017!F34+'VAUPES ENCUESTAS 2017'!F27+'GUAVIARE ENCUESTAS 2017'!F27+'GUAINIA ENCUESTAS 2017'!F27+'RISARALDA ENCUESTAS 2017'!F27+'HUILA ENCUESTAS 2017'!F27+'SAN ANDRES ENCUESTAS 2017'!F27+'SUCRE ENCUESTAS 2018'!F28+'ARAUCA ENCUESTAS 2018'!F27+CORDOBAENCUESTAS2017!F27+'CHOCO ENCUESTAS 2017'!F27+'CASANARE ENCUESTAS 2018'!F27+'NARIÑO ENCUESTAS 2017 '!F27+'NORTE DE SANTANENCUESTAS 2017'!BM28+'GUAJIRA ENCUESTAS 2017'!F27+'SANTANDER ENCUESTAS2017'!F27+'BOLIVAR ENCUESTAS 2017 '!F27+'MAGADALENA ENCUESTAS2017'!F27</f>
        <v>2340</v>
      </c>
      <c r="H41" s="284" t="s">
        <v>140</v>
      </c>
      <c r="I41" s="63">
        <v>40</v>
      </c>
      <c r="J41" s="314"/>
      <c r="K41" s="315"/>
      <c r="L41" s="315"/>
      <c r="M41" s="315"/>
      <c r="N41" s="316"/>
      <c r="O41" s="331" t="s">
        <v>577</v>
      </c>
    </row>
    <row r="42" spans="1:17" ht="86.25" customHeight="1">
      <c r="A42" s="301"/>
      <c r="B42" s="307"/>
      <c r="C42" s="9">
        <v>2</v>
      </c>
      <c r="D42" s="289" t="s">
        <v>37</v>
      </c>
      <c r="E42" s="289"/>
      <c r="F42" s="58">
        <f t="shared" ref="F42:F43" si="7">G42*100%/2431</f>
        <v>2.6326614561908681E-2</v>
      </c>
      <c r="G42" s="5">
        <f>'CUNDINAMARCA ENCUESTAS2017'!F28+'META ENCUESTAS 2017'!G38+'VICHADA  ENCUESTAS 2017 (2)'!E41+'CAUCA ENCUESTAS2017'!F28+'PUTUMAYOENCUESTAS  2017'!F28+ATLANTICOENCUESTAS2017!F28+[1]Hoja1!$F$34+5+'CESAR ENCUESTAS 2017'!F28+'AMAZONAS ENCUESTAS 2017'!F28+'BOGOTA ENCUESTAS 2017'!F28+BOYACAENCUESTAS2017!E28+'CALDAS ENCUESTAS 2017'!F28+ANTIOQUIAENCUESTAS2017!F35+'VAUPES ENCUESTAS 2017'!F28+CORDOBAENCUESTAS2017!F28+'NARIÑO ENCUESTAS 2017 '!F28+'GUAJIRA ENCUESTAS 2017'!F28+'SANTANDER ENCUESTAS2017'!F28</f>
        <v>64</v>
      </c>
      <c r="H42" s="284" t="s">
        <v>141</v>
      </c>
      <c r="I42" s="63">
        <v>100</v>
      </c>
      <c r="J42" s="317"/>
      <c r="K42" s="318"/>
      <c r="L42" s="318"/>
      <c r="M42" s="318"/>
      <c r="N42" s="319"/>
      <c r="O42" s="332"/>
    </row>
    <row r="43" spans="1:17" ht="86.25" customHeight="1">
      <c r="A43" s="301"/>
      <c r="B43" s="307"/>
      <c r="C43" s="1">
        <v>3</v>
      </c>
      <c r="D43" s="289" t="s">
        <v>111</v>
      </c>
      <c r="E43" s="289"/>
      <c r="F43" s="58">
        <f t="shared" si="7"/>
        <v>1.1106540518305225E-2</v>
      </c>
      <c r="G43" s="5">
        <f>0+'META ENCUESTAS 2017'!G36+'VICHADA  ENCUESTAS 2017 (2)'!E42+2+[1]Hoja1!$F$35+4+4+ANTIOQUIAENCUESTAS2017!F36+1+1+3+2+2</f>
        <v>27</v>
      </c>
      <c r="H43" s="284" t="s">
        <v>142</v>
      </c>
      <c r="I43" s="63">
        <v>140</v>
      </c>
      <c r="J43" s="317"/>
      <c r="K43" s="318"/>
      <c r="L43" s="318"/>
      <c r="M43" s="318"/>
      <c r="N43" s="319"/>
      <c r="O43" s="332"/>
    </row>
    <row r="44" spans="1:17" ht="86.25" customHeight="1">
      <c r="A44" s="302"/>
      <c r="B44" s="308"/>
      <c r="C44" s="326" t="s">
        <v>172</v>
      </c>
      <c r="D44" s="327"/>
      <c r="E44" s="327"/>
      <c r="F44" s="328"/>
      <c r="G44" s="184">
        <f>SUM(G41:G43)</f>
        <v>2431</v>
      </c>
      <c r="H44" s="55"/>
      <c r="I44" s="5"/>
      <c r="J44" s="320"/>
      <c r="K44" s="321"/>
      <c r="L44" s="321"/>
      <c r="M44" s="321"/>
      <c r="N44" s="322"/>
      <c r="O44" s="333"/>
    </row>
    <row r="45" spans="1:17" ht="114.75" customHeight="1">
      <c r="A45" s="300">
        <v>9</v>
      </c>
      <c r="B45" s="306" t="s">
        <v>35</v>
      </c>
      <c r="C45" s="9">
        <v>1</v>
      </c>
      <c r="D45" s="289" t="s">
        <v>36</v>
      </c>
      <c r="E45" s="289"/>
      <c r="F45" s="58">
        <f>G45*100%/2431</f>
        <v>0.96585767174002468</v>
      </c>
      <c r="G45" s="108">
        <f>'CUNDINAMARCA ENCUESTAS2017'!F29+'META ENCUESTAS 2017'!G37+'VICHADA  ENCUESTAS 2017 (2)'!E44+'CAUCA ENCUESTAS2017'!F29+'PUTUMAYOENCUESTAS  2017'!F29+ATLANTICOENCUESTAS2017!F29+[1]Hoja1!$F$36+134+'CESAR ENCUESTAS 2017'!F29+'TOLIMA ENCUESTAS 2017'!F30+'AMAZONAS ENCUESTAS 2017'!F29+CAQUETAENCUESTAS2017!F29+'BOGOTA ENCUESTAS 2017'!F29+BOYACAENCUESTAS2017!E29+'CALDAS ENCUESTAS 2017'!F29+ANTIOQUIAENCUESTAS2017!F37+'VAUPES ENCUESTAS 2017'!F29+'GUAVIARE ENCUESTAS 2017'!F29+'GUAINIA ENCUESTAS 2017'!F29+'RISARALDA ENCUESTAS 2017'!F29+'HUILA ENCUESTAS 2017'!F29+'SAN ANDRES ENCUESTAS 2017'!F29+'SUCRE ENCUESTAS 2018'!F30+'ARAUCA ENCUESTAS 2018'!F29+CORDOBAENCUESTAS2017!F29+'CHOCO ENCUESTAS 2017'!F29+'CASANARE ENCUESTAS 2018'!F29+'NARIÑO ENCUESTAS 2017 '!F29+'NORTE DE SANTANENCUESTAS 2017'!BM30+'GUAJIRA ENCUESTAS 2017'!F29+'SANTANDER ENCUESTAS2017'!F29+'BOLIVAR ENCUESTAS 2017 '!F29+'MAGADALENA ENCUESTAS2017'!F29</f>
        <v>2348</v>
      </c>
      <c r="H45" s="284" t="s">
        <v>143</v>
      </c>
      <c r="I45" s="63">
        <v>10</v>
      </c>
      <c r="J45" s="314"/>
      <c r="K45" s="315"/>
      <c r="L45" s="315"/>
      <c r="M45" s="315"/>
      <c r="N45" s="316"/>
      <c r="O45" s="330" t="s">
        <v>578</v>
      </c>
    </row>
    <row r="46" spans="1:17" ht="114.75" customHeight="1">
      <c r="A46" s="301"/>
      <c r="B46" s="307"/>
      <c r="C46" s="9">
        <v>2</v>
      </c>
      <c r="D46" s="289" t="s">
        <v>37</v>
      </c>
      <c r="E46" s="289"/>
      <c r="F46" s="58">
        <f t="shared" ref="F46:F47" si="8">G46*100%/2431</f>
        <v>1.6865487453722749E-2</v>
      </c>
      <c r="G46" s="5">
        <f>'CUNDINAMARCA ENCUESTAS2017'!F30+'META ENCUESTAS 2017'!G38+'CAUCA ENCUESTAS2017'!F30+'PUTUMAYOENCUESTAS  2017'!F30+ATLANTICOENCUESTAS2017!F30+[1]Hoja1!$F$37+5+BOYACAENCUESTAS2017!E30+'CALDAS ENCUESTAS 2017'!F30+ANTIOQUIAENCUESTAS2017!F38+'VAUPES ENCUESTAS 2017'!F30+'GUAVIARE ENCUESTAS 2017'!F30+'RISARALDA ENCUESTAS 2017'!F30+'HUILA ENCUESTAS 2017'!F30+CORDOBAENCUESTAS2017!F30+'CASANARE ENCUESTAS 2018'!F30+'NARIÑO ENCUESTAS 2017 '!F30+'GUAJIRA ENCUESTAS 2017'!F30+'SANTANDER ENCUESTAS2017'!F30+'BOLIVAR ENCUESTAS 2017 '!F30</f>
        <v>41</v>
      </c>
      <c r="H46" s="284" t="s">
        <v>89</v>
      </c>
      <c r="I46" s="63">
        <v>10</v>
      </c>
      <c r="J46" s="317"/>
      <c r="K46" s="318"/>
      <c r="L46" s="318"/>
      <c r="M46" s="318"/>
      <c r="N46" s="319"/>
      <c r="O46" s="307"/>
    </row>
    <row r="47" spans="1:17" ht="114.75" customHeight="1">
      <c r="A47" s="301"/>
      <c r="B47" s="307"/>
      <c r="C47" s="1">
        <v>3</v>
      </c>
      <c r="D47" s="289" t="s">
        <v>111</v>
      </c>
      <c r="E47" s="289"/>
      <c r="F47" s="58">
        <f t="shared" si="8"/>
        <v>1.727684080625257E-2</v>
      </c>
      <c r="G47" s="5">
        <f>0+'META ENCUESTAS 2017'!G39+'VICHADA  ENCUESTAS 2017 (2)'!E46+2+[1]Hoja1!$F$38+1+4+ANTIOQUIAENCUESTAS2017!F39+1+2+2+1</f>
        <v>42</v>
      </c>
      <c r="H47" s="57" t="s">
        <v>144</v>
      </c>
      <c r="I47" s="5">
        <v>0</v>
      </c>
      <c r="J47" s="317"/>
      <c r="K47" s="318"/>
      <c r="L47" s="318"/>
      <c r="M47" s="318"/>
      <c r="N47" s="319"/>
      <c r="O47" s="307"/>
    </row>
    <row r="48" spans="1:17" ht="114.75" customHeight="1">
      <c r="A48" s="302"/>
      <c r="B48" s="308"/>
      <c r="C48" s="323" t="s">
        <v>175</v>
      </c>
      <c r="D48" s="324"/>
      <c r="E48" s="324"/>
      <c r="F48" s="325"/>
      <c r="G48" s="184">
        <f>SUM(G45:G47)</f>
        <v>2431</v>
      </c>
      <c r="H48" s="57"/>
      <c r="I48" s="5"/>
      <c r="J48" s="320"/>
      <c r="K48" s="321"/>
      <c r="L48" s="321"/>
      <c r="M48" s="321"/>
      <c r="N48" s="322"/>
      <c r="O48" s="308"/>
    </row>
    <row r="49" spans="1:15" ht="138.75" customHeight="1">
      <c r="A49" s="300">
        <v>10</v>
      </c>
      <c r="B49" s="306" t="s">
        <v>34</v>
      </c>
      <c r="C49" s="9">
        <v>1</v>
      </c>
      <c r="D49" s="289" t="s">
        <v>36</v>
      </c>
      <c r="E49" s="289"/>
      <c r="F49" s="58">
        <f>G49*100%/2431</f>
        <v>0.93294940353763878</v>
      </c>
      <c r="G49" s="108">
        <f>'CUNDINAMARCA ENCUESTAS2017'!F31+'META ENCUESTAS 2017'!G40+'VICHADA  ENCUESTAS 2017 (2)'!E48+'CAUCA ENCUESTAS2017'!F31+'PUTUMAYOENCUESTAS  2017'!F31+ATLANTICOENCUESTAS2017!F31+[1]Hoja1!$F$39+130+'CESAR ENCUESTAS 2017'!F31+'TOLIMA ENCUESTAS 2017'!F32+'AMAZONAS ENCUESTAS 2017'!F31+CAQUETAENCUESTAS2017!F31+'BOGOTA ENCUESTAS 2017'!F31+BOYACAENCUESTAS2017!E31+'CALDAS ENCUESTAS 2017'!F31+ANTIOQUIAENCUESTAS2017!F40+'VAUPES ENCUESTAS 2017'!F31+'GUAVIARE ENCUESTAS 2017'!F31+'GUAINIA ENCUESTAS 2017'!F31+'RISARALDA ENCUESTAS 2017'!F31+'HUILA ENCUESTAS 2017'!F31+'SAN ANDRES ENCUESTAS 2017'!F31+'SUCRE ENCUESTAS 2018'!F32+'ARAUCA ENCUESTAS 2018'!F31+CORDOBAENCUESTAS2017!F31+'CHOCO ENCUESTAS 2017'!F31+'CASANARE ENCUESTAS 2018'!F31+'NARIÑO ENCUESTAS 2017 '!F31+'NORTE DE SANTANENCUESTAS 2017'!BM32+'GUAJIRA ENCUESTAS 2017'!F31+'SANTANDER ENCUESTAS2017'!F31+'BOLIVAR ENCUESTAS 2017 '!F31+'MAGADALENA ENCUESTAS2017'!F31</f>
        <v>2268</v>
      </c>
      <c r="H49" s="5"/>
      <c r="I49" s="5"/>
      <c r="J49" s="292"/>
      <c r="K49" s="292"/>
      <c r="L49" s="292"/>
      <c r="M49" s="292"/>
      <c r="N49" s="292"/>
      <c r="O49" s="306" t="s">
        <v>590</v>
      </c>
    </row>
    <row r="50" spans="1:15" ht="138.75" customHeight="1">
      <c r="A50" s="301"/>
      <c r="B50" s="307"/>
      <c r="C50" s="9">
        <v>2</v>
      </c>
      <c r="D50" s="289" t="s">
        <v>37</v>
      </c>
      <c r="E50" s="289"/>
      <c r="F50" s="58">
        <f t="shared" ref="F50:F51" si="9">G50*100%/2431</f>
        <v>2.8794734677087618E-2</v>
      </c>
      <c r="G50" s="5">
        <f>'CUNDINAMARCA ENCUESTAS2017'!F32+'META ENCUESTAS 2017'!G41+'VICHADA  ENCUESTAS 2017 (2)'!E49+'PUTUMAYOENCUESTAS  2017'!F32+ATLANTICOENCUESTAS2017!F32+[1]Hoja1!$F$40+2+'CESAR ENCUESTAS 2017'!F32+'BOGOTA ENCUESTAS 2017'!F32+BOYACAENCUESTAS2017!E32+'CALDAS ENCUESTAS 2017'!F32+ANTIOQUIAENCUESTAS2017!F41+'VAUPES ENCUESTAS 2017'!F32+'GUAINIA ENCUESTAS 2017'!F32+'RISARALDA ENCUESTAS 2017'!F32+'HUILA ENCUESTAS 2017'!F32+'SAN ANDRES ENCUESTAS 2017'!F32+'ARAUCA ENCUESTAS 2018'!F32+CORDOBAENCUESTAS2017!F32+'CASANARE ENCUESTAS 2018'!F32+'NARIÑO ENCUESTAS 2017 '!F32+'GUAJIRA ENCUESTAS 2017'!F32+'SANTANDER ENCUESTAS2017'!F32+'MAGADALENA ENCUESTAS2017'!F32</f>
        <v>70</v>
      </c>
      <c r="H50" s="5"/>
      <c r="I50" s="5"/>
      <c r="J50" s="292"/>
      <c r="K50" s="292"/>
      <c r="L50" s="292"/>
      <c r="M50" s="292"/>
      <c r="N50" s="292"/>
      <c r="O50" s="307"/>
    </row>
    <row r="51" spans="1:15" ht="138.75" customHeight="1">
      <c r="A51" s="301"/>
      <c r="B51" s="307"/>
      <c r="C51" s="1">
        <v>3</v>
      </c>
      <c r="D51" s="289" t="s">
        <v>111</v>
      </c>
      <c r="E51" s="289"/>
      <c r="F51" s="58">
        <f t="shared" si="9"/>
        <v>3.825586178527355E-2</v>
      </c>
      <c r="G51" s="5">
        <f>0+'META ENCUESTAS 2017'!G42+'VICHADA  ENCUESTAS 2017 (2)'!E50+2+[1]Hoja1!$F$41+8+2+ANTIOQUIAENCUESTAS2017!F42+3+1</f>
        <v>93</v>
      </c>
      <c r="H51" s="5"/>
      <c r="I51" s="5"/>
      <c r="J51" s="292"/>
      <c r="K51" s="292"/>
      <c r="L51" s="292"/>
      <c r="M51" s="292"/>
      <c r="N51" s="292"/>
      <c r="O51" s="307"/>
    </row>
    <row r="52" spans="1:15" ht="138.75" customHeight="1">
      <c r="A52" s="302"/>
      <c r="B52" s="308"/>
      <c r="C52" s="323" t="s">
        <v>174</v>
      </c>
      <c r="D52" s="324"/>
      <c r="E52" s="324"/>
      <c r="F52" s="325"/>
      <c r="G52" s="184">
        <f>SUM(G49:G51)</f>
        <v>2431</v>
      </c>
      <c r="H52" s="5"/>
      <c r="I52" s="5"/>
      <c r="J52" s="292"/>
      <c r="K52" s="292"/>
      <c r="L52" s="292"/>
      <c r="M52" s="292"/>
      <c r="N52" s="292"/>
      <c r="O52" s="308"/>
    </row>
    <row r="53" spans="1:15" ht="57.75" customHeight="1">
      <c r="A53" s="10"/>
      <c r="B53" s="10" t="s">
        <v>40</v>
      </c>
      <c r="C53" s="309"/>
      <c r="D53" s="310"/>
      <c r="E53" s="311"/>
      <c r="F53" s="58">
        <f>G53*100%/2431</f>
        <v>1</v>
      </c>
      <c r="G53" s="111">
        <f>G49+G50+G51</f>
        <v>2431</v>
      </c>
      <c r="H53" s="3">
        <f>I53-G53</f>
        <v>0</v>
      </c>
      <c r="I53" s="3">
        <f>SUM(I6:I51)</f>
        <v>2431</v>
      </c>
      <c r="J53" s="292"/>
      <c r="K53" s="292"/>
      <c r="L53" s="292"/>
      <c r="M53" s="292"/>
      <c r="N53" s="292"/>
      <c r="O53" s="5"/>
    </row>
    <row r="54" spans="1:15" ht="72" customHeight="1">
      <c r="A54" s="7">
        <v>11</v>
      </c>
      <c r="B54" s="8" t="s">
        <v>39</v>
      </c>
      <c r="C54" s="312" t="s">
        <v>473</v>
      </c>
      <c r="D54" s="313"/>
      <c r="E54" s="313"/>
      <c r="F54" s="313"/>
      <c r="G54" s="313"/>
      <c r="H54" s="313"/>
      <c r="I54" s="313"/>
      <c r="J54" s="313"/>
      <c r="K54" s="313"/>
      <c r="L54" s="313"/>
      <c r="M54" s="313"/>
      <c r="N54" s="313"/>
      <c r="O54" s="313"/>
    </row>
    <row r="55" spans="1:15" ht="70.5" customHeight="1">
      <c r="A55" s="312" t="s">
        <v>444</v>
      </c>
      <c r="B55" s="313"/>
      <c r="C55" s="313"/>
      <c r="D55" s="313"/>
      <c r="E55" s="313"/>
      <c r="F55" s="313"/>
      <c r="G55" s="313"/>
      <c r="H55" s="313"/>
      <c r="I55" s="313"/>
      <c r="J55" s="313"/>
      <c r="K55" s="313"/>
      <c r="L55" s="313"/>
      <c r="M55" s="313"/>
      <c r="N55" s="313"/>
      <c r="O55" s="313"/>
    </row>
    <row r="59" spans="1:15">
      <c r="G59" s="275"/>
    </row>
    <row r="62" spans="1:15">
      <c r="H62" s="64"/>
    </row>
  </sheetData>
  <mergeCells count="103">
    <mergeCell ref="O6:O10"/>
    <mergeCell ref="O11:O15"/>
    <mergeCell ref="O16:O23"/>
    <mergeCell ref="O24:O27"/>
    <mergeCell ref="O28:O31"/>
    <mergeCell ref="O32:O36"/>
    <mergeCell ref="O37:O40"/>
    <mergeCell ref="O45:O48"/>
    <mergeCell ref="O41:O44"/>
    <mergeCell ref="D26:E26"/>
    <mergeCell ref="D30:E30"/>
    <mergeCell ref="C27:F27"/>
    <mergeCell ref="D34:E34"/>
    <mergeCell ref="D35:E35"/>
    <mergeCell ref="A32:A36"/>
    <mergeCell ref="J32:N36"/>
    <mergeCell ref="A37:A40"/>
    <mergeCell ref="B37:B40"/>
    <mergeCell ref="C40:F40"/>
    <mergeCell ref="J37:N40"/>
    <mergeCell ref="A28:A31"/>
    <mergeCell ref="B28:B31"/>
    <mergeCell ref="C31:F31"/>
    <mergeCell ref="H30:H31"/>
    <mergeCell ref="I30:I31"/>
    <mergeCell ref="B32:B36"/>
    <mergeCell ref="C36:F36"/>
    <mergeCell ref="D28:E28"/>
    <mergeCell ref="D29:E29"/>
    <mergeCell ref="J28:N30"/>
    <mergeCell ref="J24:N27"/>
    <mergeCell ref="D24:E24"/>
    <mergeCell ref="D25:E25"/>
    <mergeCell ref="A6:A10"/>
    <mergeCell ref="B6:B10"/>
    <mergeCell ref="J6:N10"/>
    <mergeCell ref="C10:F10"/>
    <mergeCell ref="A11:A15"/>
    <mergeCell ref="B11:B15"/>
    <mergeCell ref="C15:F15"/>
    <mergeCell ref="J11:N15"/>
    <mergeCell ref="A16:A23"/>
    <mergeCell ref="B16:B23"/>
    <mergeCell ref="C23:F23"/>
    <mergeCell ref="D9:E9"/>
    <mergeCell ref="D14:E14"/>
    <mergeCell ref="D22:E22"/>
    <mergeCell ref="J16:N23"/>
    <mergeCell ref="D16:E16"/>
    <mergeCell ref="D17:E17"/>
    <mergeCell ref="D33:E33"/>
    <mergeCell ref="J41:N44"/>
    <mergeCell ref="J45:N48"/>
    <mergeCell ref="C48:F48"/>
    <mergeCell ref="A41:A44"/>
    <mergeCell ref="B41:B44"/>
    <mergeCell ref="C44:F44"/>
    <mergeCell ref="A49:A52"/>
    <mergeCell ref="B49:B52"/>
    <mergeCell ref="C52:F52"/>
    <mergeCell ref="D37:E37"/>
    <mergeCell ref="D38:E38"/>
    <mergeCell ref="D41:E41"/>
    <mergeCell ref="D42:E42"/>
    <mergeCell ref="D39:E39"/>
    <mergeCell ref="D43:E43"/>
    <mergeCell ref="O49:O52"/>
    <mergeCell ref="C53:E53"/>
    <mergeCell ref="C54:O54"/>
    <mergeCell ref="A55:O55"/>
    <mergeCell ref="J49:N53"/>
    <mergeCell ref="D45:E45"/>
    <mergeCell ref="D46:E46"/>
    <mergeCell ref="D49:E49"/>
    <mergeCell ref="D50:E50"/>
    <mergeCell ref="D47:E47"/>
    <mergeCell ref="D51:E51"/>
    <mergeCell ref="A45:A48"/>
    <mergeCell ref="B45:B48"/>
    <mergeCell ref="D32:E32"/>
    <mergeCell ref="A1:O2"/>
    <mergeCell ref="C3:E3"/>
    <mergeCell ref="J3:L3"/>
    <mergeCell ref="M3:N3"/>
    <mergeCell ref="O4:O5"/>
    <mergeCell ref="A4:N4"/>
    <mergeCell ref="G3:I3"/>
    <mergeCell ref="A24:A27"/>
    <mergeCell ref="C5:E5"/>
    <mergeCell ref="D6:E6"/>
    <mergeCell ref="D8:E8"/>
    <mergeCell ref="D7:E7"/>
    <mergeCell ref="D11:E11"/>
    <mergeCell ref="D12:E12"/>
    <mergeCell ref="D13:E13"/>
    <mergeCell ref="J5:N5"/>
    <mergeCell ref="D18:E18"/>
    <mergeCell ref="D19:E19"/>
    <mergeCell ref="D20:E20"/>
    <mergeCell ref="D21:E21"/>
    <mergeCell ref="H22:H23"/>
    <mergeCell ref="I22:I23"/>
    <mergeCell ref="B24:B27"/>
  </mergeCells>
  <hyperlinks>
    <hyperlink ref="H47" r:id="rId1"/>
    <hyperlink ref="Q35" r:id="rId2" display="TOLIMA"/>
    <hyperlink ref="Q33" r:id="rId3" display="SANTANDER"/>
    <hyperlink ref="Q20" r:id="rId4" display="CUNDINAMARCA"/>
    <hyperlink ref="Q27" r:id="rId5" display="NARIÑO"/>
    <hyperlink ref="Q21" r:id="rId6" display="GUAINIA"/>
    <hyperlink ref="Q28" r:id="rId7" display="NORTE SANTANDER"/>
    <hyperlink ref="Q31" r:id="rId8" display="RISARALDA"/>
    <hyperlink ref="Q23" r:id="rId9" display="HUILA"/>
    <hyperlink ref="Q6" r:id="rId10" display="AMAZONAS "/>
    <hyperlink ref="Q22" r:id="rId11" display="GUAVIARE"/>
    <hyperlink ref="Q25" r:id="rId12" display="MAGDALENA"/>
    <hyperlink ref="Q26" r:id="rId13" display="META"/>
    <hyperlink ref="Q36" r:id="rId14" display="VALLE"/>
    <hyperlink ref="Q24" r:id="rId15" display="LA GUAJIRA"/>
    <hyperlink ref="Q34" r:id="rId16" display="SUCRE"/>
    <hyperlink ref="Q32" r:id="rId17" display="SAN ANDRÉS"/>
    <hyperlink ref="Q29" r:id="rId18" display="PUTUMAYO"/>
    <hyperlink ref="Q30" r:id="rId19" display="QUINDÍO"/>
    <hyperlink ref="H6" location="'AMAZONAS ENCUESTAS 2017'!A1" display="AMAZONAS "/>
    <hyperlink ref="H7" location="ANTIOQUIAENCUESTAS2017!A1" display="ANTIOQUIA"/>
    <hyperlink ref="H8" location="'ARAUCA ENCUESTAS 2018'!A1" display="ARAUCA"/>
    <hyperlink ref="H9" location="ATLANTICOENCUESTAS2017!A1" display="ATLÁNTICO"/>
    <hyperlink ref="H11" location="'BOGOTA ENCUESTAS 2017'!A1" display="BOGOTA"/>
    <hyperlink ref="H12" location="'BOLIVAR ENCUESTAS 2017 '!A1" display="BOLÍVAR"/>
    <hyperlink ref="H13" location="BOYACAENCUESTAS2017!A1" display="BOYACÁ"/>
    <hyperlink ref="H14" location="'CALDAS ENCUESTAS 2017'!A1" display="CALDAS"/>
    <hyperlink ref="H16" location="CAQUETAENCUESTAS2017!A1" display="CAQUETÁ"/>
    <hyperlink ref="H17" location="'CASANARE ENCUESTAS 2018'!A1" display="CASANARE"/>
    <hyperlink ref="H18" location="'CAUCA ENCUESTAS2017'!A1" display="CAUCA"/>
    <hyperlink ref="H19" location="'CESAR ENCUESTAS 2017'!A1" display="CESAR"/>
    <hyperlink ref="H20" location="'CHOCO ENCUESTAS 2017'!A1" display="CHOCO"/>
    <hyperlink ref="H21" location="CORDOBAENCUESTAS2017!A1" display="CÓRDOBA"/>
    <hyperlink ref="H22:H23" location="'CUNDINAMARCA ENCUESTAS2017'!A1" display="CUNDINAMARCA"/>
    <hyperlink ref="H24" location="'GUAINIA ENCUESTAS 2017'!A1" display="GUAINIA"/>
    <hyperlink ref="H25" location="'GUAVIARE ENCUESTAS 2017'!A1" display="GUAVIARE"/>
    <hyperlink ref="H26" location="'HUILA ENCUESTAS 2017'!A1" display="HUILA"/>
    <hyperlink ref="H28" location="'GUAJIRA ENCUESTAS 2017'!A1" display="LA GUAJIRA"/>
    <hyperlink ref="H29" location="'MAGADALENA ENCUESTAS2017'!A1" display="MAGDALENA"/>
    <hyperlink ref="H30:H31" location="'META ENCUESTAS 2017'!A1" display="META"/>
    <hyperlink ref="H32" location="'NARIÑO ENCUESTAS 2017 '!A1" display="NARIÑO"/>
    <hyperlink ref="H33" location="'NORTE DE SANTANENCUESTAS 2017'!A1" display="NORTE SANTANDER"/>
    <hyperlink ref="H34" location="'PUTUMAYOENCUESTAS  2017'!A1" display="PUTUMAYO"/>
    <hyperlink ref="H35" location="'QUINDIO ENCUESTAS 2017 '!A1" display="QUINDÍO"/>
    <hyperlink ref="H37" location="'RISARALDA ENCUESTAS 2017'!A1" display="RISARALDA"/>
    <hyperlink ref="H38" location="'SAN ANDRES ENCUESTAS 2017'!A1" display="SAN ANDRÉS"/>
    <hyperlink ref="H39" location="'SANTANDER ENCUESTAS2017'!A1" display="SANTANDER"/>
    <hyperlink ref="H41" location="'SUCRE ENCUESTAS 2018'!A1" display="SUCRE"/>
    <hyperlink ref="H42" location="'TOLIMA ENCUESTAS 2017'!A1" display="TOLIMA"/>
    <hyperlink ref="H43" location="' VALLE  ENCUESTAS 2017'!A1" display="VALLE"/>
    <hyperlink ref="H45" location="'VAUPES ENCUESTAS 2017'!A1" display="VAUPES"/>
    <hyperlink ref="H46" location="'VICHADA  ENCUESTAS 2017 (2)'!A1" display="VICHADA"/>
  </hyperlinks>
  <pageMargins left="0.7" right="0.7" top="0.75" bottom="0.75" header="0.3" footer="0.3"/>
  <pageSetup orientation="portrait" horizontalDpi="4294967295" verticalDpi="4294967295" r:id="rId20"/>
  <drawing r:id="rId21"/>
  <legacyDrawing r:id="rId2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5"/>
  <sheetViews>
    <sheetView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35.7109375" customWidth="1"/>
    <col min="6" max="6" width="11.7109375" customWidth="1"/>
    <col min="9" max="9" width="11.42578125" customWidth="1"/>
    <col min="10" max="10" width="7.42578125" customWidth="1"/>
    <col min="11" max="11" width="4.5703125" hidden="1" customWidth="1"/>
    <col min="12" max="12" width="45.140625" customWidth="1"/>
  </cols>
  <sheetData>
    <row r="1" spans="1:16">
      <c r="A1" s="290" t="s">
        <v>0</v>
      </c>
      <c r="B1" s="290"/>
      <c r="C1" s="290"/>
      <c r="D1" s="290"/>
      <c r="E1" s="290"/>
      <c r="F1" s="290"/>
      <c r="G1" s="290"/>
      <c r="H1" s="290"/>
      <c r="I1" s="290"/>
      <c r="J1" s="290"/>
      <c r="K1" s="290"/>
      <c r="L1" s="290"/>
    </row>
    <row r="2" spans="1:16">
      <c r="A2" s="291"/>
      <c r="B2" s="291"/>
      <c r="C2" s="291"/>
      <c r="D2" s="291"/>
      <c r="E2" s="291"/>
      <c r="F2" s="291"/>
      <c r="G2" s="291"/>
      <c r="H2" s="291"/>
      <c r="I2" s="291"/>
      <c r="J2" s="291"/>
      <c r="K2" s="291"/>
      <c r="L2" s="291"/>
    </row>
    <row r="3" spans="1:16">
      <c r="A3" s="2" t="s">
        <v>12</v>
      </c>
      <c r="B3" s="286" t="s">
        <v>127</v>
      </c>
      <c r="C3" s="292" t="s">
        <v>446</v>
      </c>
      <c r="D3" s="292"/>
      <c r="E3" s="292"/>
      <c r="F3" s="4">
        <v>80</v>
      </c>
      <c r="G3" s="292" t="s">
        <v>14</v>
      </c>
      <c r="H3" s="292"/>
      <c r="I3" s="292"/>
      <c r="J3" s="293">
        <v>43164</v>
      </c>
      <c r="K3" s="294"/>
      <c r="L3" s="5" t="s">
        <v>447</v>
      </c>
    </row>
    <row r="4" spans="1:16">
      <c r="A4" s="296" t="s">
        <v>11</v>
      </c>
      <c r="B4" s="296"/>
      <c r="C4" s="296"/>
      <c r="D4" s="296"/>
      <c r="E4" s="296"/>
      <c r="F4" s="296"/>
      <c r="G4" s="296"/>
      <c r="H4" s="296"/>
      <c r="I4" s="296"/>
      <c r="J4" s="296"/>
      <c r="K4" s="296"/>
      <c r="L4" s="295" t="s">
        <v>9</v>
      </c>
    </row>
    <row r="5" spans="1:16" ht="30">
      <c r="A5" s="243" t="s">
        <v>2</v>
      </c>
      <c r="B5" s="242" t="s">
        <v>1</v>
      </c>
      <c r="C5" s="295" t="s">
        <v>3</v>
      </c>
      <c r="D5" s="295"/>
      <c r="E5" s="295"/>
      <c r="F5" s="11" t="s">
        <v>448</v>
      </c>
      <c r="G5" s="295" t="s">
        <v>8</v>
      </c>
      <c r="H5" s="295"/>
      <c r="I5" s="295"/>
      <c r="J5" s="295"/>
      <c r="K5" s="295"/>
      <c r="L5" s="295"/>
    </row>
    <row r="6" spans="1:16" ht="16.5" customHeight="1">
      <c r="A6" s="295">
        <v>1</v>
      </c>
      <c r="B6" s="335" t="s">
        <v>10</v>
      </c>
      <c r="C6" s="241">
        <v>1</v>
      </c>
      <c r="D6" s="289" t="s">
        <v>4</v>
      </c>
      <c r="E6" s="289"/>
      <c r="F6" s="5">
        <v>70</v>
      </c>
      <c r="G6" s="292"/>
      <c r="H6" s="292"/>
      <c r="I6" s="292"/>
      <c r="J6" s="292"/>
      <c r="K6" s="292"/>
      <c r="L6" s="380" t="s">
        <v>449</v>
      </c>
    </row>
    <row r="7" spans="1:16" ht="16.5" customHeight="1">
      <c r="A7" s="295"/>
      <c r="B7" s="335"/>
      <c r="C7" s="241">
        <v>2</v>
      </c>
      <c r="D7" s="335" t="s">
        <v>5</v>
      </c>
      <c r="E7" s="335"/>
      <c r="F7" s="5">
        <v>6</v>
      </c>
      <c r="G7" s="292"/>
      <c r="H7" s="292"/>
      <c r="I7" s="292"/>
      <c r="J7" s="292"/>
      <c r="K7" s="292"/>
      <c r="L7" s="380"/>
    </row>
    <row r="8" spans="1:16" ht="99" customHeight="1">
      <c r="A8" s="295"/>
      <c r="B8" s="335"/>
      <c r="C8" s="241">
        <v>3</v>
      </c>
      <c r="D8" s="289" t="s">
        <v>6</v>
      </c>
      <c r="E8" s="289"/>
      <c r="F8" s="5">
        <v>4</v>
      </c>
      <c r="G8" s="292"/>
      <c r="H8" s="292"/>
      <c r="I8" s="292"/>
      <c r="J8" s="292"/>
      <c r="K8" s="292"/>
      <c r="L8" s="380"/>
      <c r="P8" s="22"/>
    </row>
    <row r="9" spans="1:16">
      <c r="A9" s="295">
        <v>2</v>
      </c>
      <c r="B9" s="335" t="s">
        <v>15</v>
      </c>
      <c r="C9" s="241">
        <v>1</v>
      </c>
      <c r="D9" s="289" t="s">
        <v>16</v>
      </c>
      <c r="E9" s="289"/>
      <c r="F9" s="5">
        <v>69</v>
      </c>
      <c r="G9" s="292"/>
      <c r="H9" s="292"/>
      <c r="I9" s="292"/>
      <c r="J9" s="292"/>
      <c r="K9" s="292"/>
      <c r="L9" s="380" t="s">
        <v>450</v>
      </c>
    </row>
    <row r="10" spans="1:16">
      <c r="A10" s="295"/>
      <c r="B10" s="335"/>
      <c r="C10" s="241">
        <v>2</v>
      </c>
      <c r="D10" s="289" t="s">
        <v>17</v>
      </c>
      <c r="E10" s="289"/>
      <c r="F10" s="5">
        <v>10</v>
      </c>
      <c r="G10" s="292"/>
      <c r="H10" s="292"/>
      <c r="I10" s="292"/>
      <c r="J10" s="292"/>
      <c r="K10" s="292"/>
      <c r="L10" s="380"/>
    </row>
    <row r="11" spans="1:16" ht="96.75" customHeight="1">
      <c r="A11" s="295"/>
      <c r="B11" s="335"/>
      <c r="C11" s="241">
        <v>3</v>
      </c>
      <c r="D11" s="289" t="s">
        <v>18</v>
      </c>
      <c r="E11" s="289"/>
      <c r="F11" s="5">
        <v>1</v>
      </c>
      <c r="G11" s="292"/>
      <c r="H11" s="292"/>
      <c r="I11" s="292"/>
      <c r="J11" s="292"/>
      <c r="K11" s="292"/>
      <c r="L11" s="380"/>
    </row>
    <row r="12" spans="1:16">
      <c r="A12" s="295">
        <v>3</v>
      </c>
      <c r="B12" s="335" t="s">
        <v>19</v>
      </c>
      <c r="C12" s="241">
        <v>1</v>
      </c>
      <c r="D12" s="5" t="s">
        <v>20</v>
      </c>
      <c r="E12" s="5"/>
      <c r="F12" s="5">
        <v>9</v>
      </c>
      <c r="G12" s="292"/>
      <c r="H12" s="292"/>
      <c r="I12" s="292"/>
      <c r="J12" s="292"/>
      <c r="K12" s="292"/>
      <c r="L12" s="380" t="s">
        <v>451</v>
      </c>
    </row>
    <row r="13" spans="1:16">
      <c r="A13" s="295"/>
      <c r="B13" s="335"/>
      <c r="C13" s="241">
        <v>2</v>
      </c>
      <c r="D13" s="5" t="s">
        <v>21</v>
      </c>
      <c r="E13" s="5"/>
      <c r="F13" s="5">
        <v>0</v>
      </c>
      <c r="G13" s="292"/>
      <c r="H13" s="292"/>
      <c r="I13" s="292"/>
      <c r="J13" s="292"/>
      <c r="K13" s="292"/>
      <c r="L13" s="380"/>
    </row>
    <row r="14" spans="1:16">
      <c r="A14" s="295"/>
      <c r="B14" s="335"/>
      <c r="C14" s="241">
        <v>3</v>
      </c>
      <c r="D14" s="289" t="s">
        <v>22</v>
      </c>
      <c r="E14" s="289"/>
      <c r="F14" s="5">
        <v>5</v>
      </c>
      <c r="G14" s="292"/>
      <c r="H14" s="292"/>
      <c r="I14" s="292"/>
      <c r="J14" s="292"/>
      <c r="K14" s="292"/>
      <c r="L14" s="380"/>
    </row>
    <row r="15" spans="1:16">
      <c r="A15" s="295"/>
      <c r="B15" s="335"/>
      <c r="C15" s="241">
        <v>4</v>
      </c>
      <c r="D15" s="289" t="s">
        <v>23</v>
      </c>
      <c r="E15" s="289"/>
      <c r="F15" s="5">
        <v>3</v>
      </c>
      <c r="G15" s="292"/>
      <c r="H15" s="292"/>
      <c r="I15" s="292"/>
      <c r="J15" s="292"/>
      <c r="K15" s="292"/>
      <c r="L15" s="380"/>
    </row>
    <row r="16" spans="1:16">
      <c r="A16" s="295"/>
      <c r="B16" s="335"/>
      <c r="C16" s="241">
        <v>5</v>
      </c>
      <c r="D16" s="289" t="s">
        <v>24</v>
      </c>
      <c r="E16" s="289"/>
      <c r="F16" s="5">
        <v>2</v>
      </c>
      <c r="G16" s="292"/>
      <c r="H16" s="292"/>
      <c r="I16" s="292"/>
      <c r="J16" s="292"/>
      <c r="K16" s="292"/>
      <c r="L16" s="380"/>
    </row>
    <row r="17" spans="1:13" ht="77.25" customHeight="1">
      <c r="A17" s="295"/>
      <c r="B17" s="335"/>
      <c r="C17" s="241">
        <v>6</v>
      </c>
      <c r="D17" s="289" t="s">
        <v>25</v>
      </c>
      <c r="E17" s="289"/>
      <c r="F17" s="5">
        <v>61</v>
      </c>
      <c r="G17" s="292"/>
      <c r="H17" s="292"/>
      <c r="I17" s="292"/>
      <c r="J17" s="292"/>
      <c r="K17" s="292"/>
      <c r="L17" s="380"/>
    </row>
    <row r="18" spans="1:13" ht="35.25" customHeight="1">
      <c r="A18" s="295">
        <v>4</v>
      </c>
      <c r="B18" s="335" t="s">
        <v>38</v>
      </c>
      <c r="C18" s="241">
        <v>1</v>
      </c>
      <c r="D18" s="289" t="s">
        <v>26</v>
      </c>
      <c r="E18" s="289"/>
      <c r="F18" s="5">
        <v>76</v>
      </c>
      <c r="G18" s="292"/>
      <c r="H18" s="292"/>
      <c r="I18" s="292"/>
      <c r="J18" s="292"/>
      <c r="K18" s="292"/>
      <c r="L18" s="380" t="s">
        <v>452</v>
      </c>
    </row>
    <row r="19" spans="1:13" ht="98.25" customHeight="1">
      <c r="A19" s="295"/>
      <c r="B19" s="335"/>
      <c r="C19" s="241">
        <v>2</v>
      </c>
      <c r="D19" s="289" t="s">
        <v>27</v>
      </c>
      <c r="E19" s="289"/>
      <c r="F19" s="5">
        <v>4</v>
      </c>
      <c r="G19" s="292"/>
      <c r="H19" s="292"/>
      <c r="I19" s="292"/>
      <c r="J19" s="292"/>
      <c r="K19" s="292"/>
      <c r="L19" s="380"/>
      <c r="M19" s="22"/>
    </row>
    <row r="20" spans="1:13" ht="25.5" customHeight="1">
      <c r="A20" s="295">
        <v>5</v>
      </c>
      <c r="B20" s="335" t="s">
        <v>30</v>
      </c>
      <c r="C20" s="241">
        <v>1</v>
      </c>
      <c r="D20" s="289" t="s">
        <v>28</v>
      </c>
      <c r="E20" s="289"/>
      <c r="F20" s="5">
        <v>71</v>
      </c>
      <c r="G20" s="292"/>
      <c r="H20" s="292"/>
      <c r="I20" s="292"/>
      <c r="J20" s="292"/>
      <c r="K20" s="292"/>
      <c r="L20" s="380" t="s">
        <v>453</v>
      </c>
    </row>
    <row r="21" spans="1:13" ht="99" customHeight="1">
      <c r="A21" s="295"/>
      <c r="B21" s="335"/>
      <c r="C21" s="241">
        <v>2</v>
      </c>
      <c r="D21" s="289" t="s">
        <v>29</v>
      </c>
      <c r="E21" s="289"/>
      <c r="F21" s="5">
        <v>8</v>
      </c>
      <c r="G21" s="292"/>
      <c r="H21" s="292"/>
      <c r="I21" s="292"/>
      <c r="J21" s="292"/>
      <c r="K21" s="292"/>
      <c r="L21" s="380"/>
    </row>
    <row r="22" spans="1:13" ht="18.75" customHeight="1">
      <c r="A22" s="295">
        <v>6</v>
      </c>
      <c r="B22" s="335" t="s">
        <v>31</v>
      </c>
      <c r="C22" s="241">
        <v>1</v>
      </c>
      <c r="D22" s="289" t="s">
        <v>266</v>
      </c>
      <c r="E22" s="289"/>
      <c r="F22" s="5">
        <v>76</v>
      </c>
      <c r="G22" s="292"/>
      <c r="H22" s="292"/>
      <c r="I22" s="292"/>
      <c r="J22" s="292"/>
      <c r="K22" s="292"/>
      <c r="L22" s="380" t="s">
        <v>454</v>
      </c>
    </row>
    <row r="23" spans="1:13" ht="18.75" customHeight="1">
      <c r="A23" s="295"/>
      <c r="B23" s="335"/>
      <c r="C23" s="241">
        <v>2</v>
      </c>
      <c r="D23" s="289" t="s">
        <v>395</v>
      </c>
      <c r="E23" s="289"/>
      <c r="F23" s="5">
        <v>3</v>
      </c>
      <c r="G23" s="292"/>
      <c r="H23" s="292"/>
      <c r="I23" s="292"/>
      <c r="J23" s="292"/>
      <c r="K23" s="292"/>
      <c r="L23" s="380"/>
    </row>
    <row r="24" spans="1:13" ht="108.75" customHeight="1">
      <c r="A24" s="295"/>
      <c r="B24" s="335"/>
      <c r="C24" s="241">
        <v>3</v>
      </c>
      <c r="D24" s="289" t="s">
        <v>269</v>
      </c>
      <c r="E24" s="289"/>
      <c r="F24" s="5">
        <v>1</v>
      </c>
      <c r="G24" s="292"/>
      <c r="H24" s="292"/>
      <c r="I24" s="292"/>
      <c r="J24" s="292"/>
      <c r="K24" s="292"/>
      <c r="L24" s="380"/>
    </row>
    <row r="25" spans="1:13" ht="24" customHeight="1">
      <c r="A25" s="295">
        <v>7</v>
      </c>
      <c r="B25" s="335" t="s">
        <v>32</v>
      </c>
      <c r="C25" s="241">
        <v>1</v>
      </c>
      <c r="D25" s="289" t="s">
        <v>36</v>
      </c>
      <c r="E25" s="289"/>
      <c r="F25" s="5">
        <v>77</v>
      </c>
      <c r="G25" s="292"/>
      <c r="H25" s="292"/>
      <c r="I25" s="292"/>
      <c r="J25" s="292"/>
      <c r="K25" s="292"/>
      <c r="L25" s="386" t="s">
        <v>455</v>
      </c>
    </row>
    <row r="26" spans="1:13" ht="116.25" customHeight="1">
      <c r="A26" s="295"/>
      <c r="B26" s="335"/>
      <c r="C26" s="241">
        <v>2</v>
      </c>
      <c r="D26" s="289" t="s">
        <v>37</v>
      </c>
      <c r="E26" s="289"/>
      <c r="F26" s="5">
        <v>3</v>
      </c>
      <c r="G26" s="292"/>
      <c r="H26" s="292"/>
      <c r="I26" s="292"/>
      <c r="J26" s="292"/>
      <c r="K26" s="292"/>
      <c r="L26" s="387"/>
    </row>
    <row r="27" spans="1:13" ht="41.25" customHeight="1">
      <c r="A27" s="295">
        <v>8</v>
      </c>
      <c r="B27" s="335" t="s">
        <v>33</v>
      </c>
      <c r="C27" s="241">
        <v>1</v>
      </c>
      <c r="D27" s="289" t="s">
        <v>36</v>
      </c>
      <c r="E27" s="289"/>
      <c r="F27" s="5">
        <v>77</v>
      </c>
      <c r="G27" s="292"/>
      <c r="H27" s="292"/>
      <c r="I27" s="292"/>
      <c r="J27" s="292"/>
      <c r="K27" s="292"/>
      <c r="L27" s="371" t="s">
        <v>456</v>
      </c>
    </row>
    <row r="28" spans="1:13" ht="107.25" customHeight="1">
      <c r="A28" s="295"/>
      <c r="B28" s="335"/>
      <c r="C28" s="241">
        <v>2</v>
      </c>
      <c r="D28" s="289" t="s">
        <v>37</v>
      </c>
      <c r="E28" s="289"/>
      <c r="F28" s="5">
        <v>3</v>
      </c>
      <c r="G28" s="292"/>
      <c r="H28" s="292"/>
      <c r="I28" s="292"/>
      <c r="J28" s="292"/>
      <c r="K28" s="292"/>
      <c r="L28" s="373"/>
    </row>
    <row r="29" spans="1:13" ht="27" customHeight="1">
      <c r="A29" s="295">
        <v>9</v>
      </c>
      <c r="B29" s="335" t="s">
        <v>35</v>
      </c>
      <c r="C29" s="241">
        <v>1</v>
      </c>
      <c r="D29" s="289" t="s">
        <v>36</v>
      </c>
      <c r="E29" s="289"/>
      <c r="F29" s="5">
        <v>78</v>
      </c>
      <c r="G29" s="292"/>
      <c r="H29" s="292"/>
      <c r="I29" s="292"/>
      <c r="J29" s="292"/>
      <c r="K29" s="292"/>
      <c r="L29" s="388" t="s">
        <v>457</v>
      </c>
    </row>
    <row r="30" spans="1:13" ht="108.75" customHeight="1">
      <c r="A30" s="295"/>
      <c r="B30" s="335"/>
      <c r="C30" s="241">
        <v>2</v>
      </c>
      <c r="D30" s="289" t="s">
        <v>37</v>
      </c>
      <c r="E30" s="289"/>
      <c r="F30" s="5">
        <v>2</v>
      </c>
      <c r="G30" s="292"/>
      <c r="H30" s="292"/>
      <c r="I30" s="292"/>
      <c r="J30" s="292"/>
      <c r="K30" s="292"/>
      <c r="L30" s="389"/>
    </row>
    <row r="31" spans="1:13" ht="32.25" customHeight="1">
      <c r="A31" s="300">
        <v>10</v>
      </c>
      <c r="B31" s="306" t="s">
        <v>34</v>
      </c>
      <c r="C31" s="241">
        <v>1</v>
      </c>
      <c r="D31" s="289" t="s">
        <v>36</v>
      </c>
      <c r="E31" s="289"/>
      <c r="F31" s="5">
        <v>75</v>
      </c>
      <c r="G31" s="292"/>
      <c r="H31" s="292"/>
      <c r="I31" s="292"/>
      <c r="J31" s="292"/>
      <c r="K31" s="292"/>
      <c r="L31" s="371" t="s">
        <v>458</v>
      </c>
    </row>
    <row r="32" spans="1:13" ht="94.5" customHeight="1">
      <c r="A32" s="302"/>
      <c r="B32" s="308"/>
      <c r="C32" s="241">
        <v>2</v>
      </c>
      <c r="D32" s="289" t="s">
        <v>37</v>
      </c>
      <c r="E32" s="289"/>
      <c r="F32" s="5">
        <v>5</v>
      </c>
      <c r="G32" s="292"/>
      <c r="H32" s="292"/>
      <c r="I32" s="292"/>
      <c r="J32" s="292"/>
      <c r="K32" s="292"/>
      <c r="L32" s="373"/>
    </row>
    <row r="33" spans="1:12" ht="18.75" customHeight="1">
      <c r="A33" s="10"/>
      <c r="B33" s="10" t="s">
        <v>459</v>
      </c>
      <c r="C33" s="309"/>
      <c r="D33" s="310"/>
      <c r="E33" s="311"/>
      <c r="F33" s="3">
        <v>80</v>
      </c>
      <c r="G33" s="292"/>
      <c r="H33" s="292"/>
      <c r="I33" s="292"/>
      <c r="J33" s="292"/>
      <c r="K33" s="292"/>
      <c r="L33" s="5"/>
    </row>
    <row r="34" spans="1:12" ht="333" customHeight="1">
      <c r="A34" s="242">
        <v>11</v>
      </c>
      <c r="B34" s="8" t="s">
        <v>39</v>
      </c>
      <c r="C34" s="390" t="s">
        <v>460</v>
      </c>
      <c r="D34" s="390"/>
      <c r="E34" s="390"/>
      <c r="F34" s="390"/>
      <c r="G34" s="390"/>
      <c r="H34" s="390"/>
      <c r="I34" s="390"/>
      <c r="J34" s="390"/>
      <c r="K34" s="390"/>
      <c r="L34" s="390"/>
    </row>
    <row r="35" spans="1:12" ht="70.5" customHeight="1">
      <c r="A35" s="334" t="s">
        <v>256</v>
      </c>
      <c r="B35" s="334"/>
      <c r="C35" s="334"/>
      <c r="D35" s="334"/>
      <c r="E35" s="334"/>
      <c r="F35" s="334"/>
      <c r="G35" s="334"/>
      <c r="H35" s="334"/>
      <c r="I35" s="334"/>
      <c r="J35" s="334"/>
      <c r="K35" s="334"/>
      <c r="L35" s="334"/>
    </row>
  </sheetData>
  <mergeCells count="76">
    <mergeCell ref="C34:L34"/>
    <mergeCell ref="A35:L35"/>
    <mergeCell ref="A31:A32"/>
    <mergeCell ref="B31:B32"/>
    <mergeCell ref="D31:E31"/>
    <mergeCell ref="G31:K33"/>
    <mergeCell ref="L31:L32"/>
    <mergeCell ref="D32:E32"/>
    <mergeCell ref="C33:E33"/>
    <mergeCell ref="A29:A30"/>
    <mergeCell ref="B29:B30"/>
    <mergeCell ref="D29:E29"/>
    <mergeCell ref="G29:K30"/>
    <mergeCell ref="L29:L30"/>
    <mergeCell ref="D30:E30"/>
    <mergeCell ref="A27:A28"/>
    <mergeCell ref="B27:B28"/>
    <mergeCell ref="D27:E27"/>
    <mergeCell ref="G27:K28"/>
    <mergeCell ref="L27:L28"/>
    <mergeCell ref="D28:E28"/>
    <mergeCell ref="A25:A26"/>
    <mergeCell ref="B25:B26"/>
    <mergeCell ref="D25:E25"/>
    <mergeCell ref="G25:K26"/>
    <mergeCell ref="L25:L26"/>
    <mergeCell ref="D26:E26"/>
    <mergeCell ref="A22:A24"/>
    <mergeCell ref="B22:B24"/>
    <mergeCell ref="D22:E22"/>
    <mergeCell ref="G22:K24"/>
    <mergeCell ref="L22:L24"/>
    <mergeCell ref="D23:E23"/>
    <mergeCell ref="D24:E24"/>
    <mergeCell ref="A20:A21"/>
    <mergeCell ref="B20:B21"/>
    <mergeCell ref="D20:E20"/>
    <mergeCell ref="G20:K21"/>
    <mergeCell ref="L20:L21"/>
    <mergeCell ref="D21:E21"/>
    <mergeCell ref="A18:A19"/>
    <mergeCell ref="B18:B19"/>
    <mergeCell ref="D18:E18"/>
    <mergeCell ref="G18:K19"/>
    <mergeCell ref="L18:L19"/>
    <mergeCell ref="D19:E19"/>
    <mergeCell ref="A12:A17"/>
    <mergeCell ref="B12:B17"/>
    <mergeCell ref="G12:K17"/>
    <mergeCell ref="L12:L17"/>
    <mergeCell ref="D14:E14"/>
    <mergeCell ref="D15:E15"/>
    <mergeCell ref="D16:E16"/>
    <mergeCell ref="D17:E17"/>
    <mergeCell ref="A9:A11"/>
    <mergeCell ref="B9:B11"/>
    <mergeCell ref="D9:E9"/>
    <mergeCell ref="G9:K11"/>
    <mergeCell ref="L9:L11"/>
    <mergeCell ref="D10:E10"/>
    <mergeCell ref="D11:E11"/>
    <mergeCell ref="A6:A8"/>
    <mergeCell ref="B6:B8"/>
    <mergeCell ref="D6:E6"/>
    <mergeCell ref="G6:K8"/>
    <mergeCell ref="L6:L8"/>
    <mergeCell ref="D7:E7"/>
    <mergeCell ref="D8:E8"/>
    <mergeCell ref="A1:L2"/>
    <mergeCell ref="C3:E3"/>
    <mergeCell ref="G3:I3"/>
    <mergeCell ref="J3:K3"/>
    <mergeCell ref="A4:K4"/>
    <mergeCell ref="L4:L5"/>
    <mergeCell ref="C5:E5"/>
    <mergeCell ref="G5:K5"/>
  </mergeCells>
  <hyperlinks>
    <hyperlink ref="B3" location="'TOTAL ANALISIS ENCUESTAS 2017'!A1" display="CÓRDOBA"/>
  </hyperlinks>
  <pageMargins left="0.7" right="0.7" top="0.75" bottom="0.75" header="0.3" footer="0.3"/>
  <pageSetup orientation="portrait" horizontalDpi="4294967295" verticalDpi="4294967295"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5"/>
  <sheetViews>
    <sheetView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customWidth="1"/>
    <col min="12" max="12" width="45.14062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ht="30">
      <c r="A3" s="2" t="s">
        <v>12</v>
      </c>
      <c r="B3" s="286" t="s">
        <v>116</v>
      </c>
      <c r="C3" s="292" t="s">
        <v>13</v>
      </c>
      <c r="D3" s="292"/>
      <c r="E3" s="292"/>
      <c r="F3" s="4">
        <v>41</v>
      </c>
      <c r="G3" s="292" t="s">
        <v>14</v>
      </c>
      <c r="H3" s="292"/>
      <c r="I3" s="292"/>
      <c r="J3" s="294" t="s">
        <v>537</v>
      </c>
      <c r="K3" s="294"/>
      <c r="L3" s="240" t="s">
        <v>445</v>
      </c>
    </row>
    <row r="4" spans="1:12">
      <c r="A4" s="296" t="s">
        <v>11</v>
      </c>
      <c r="B4" s="296"/>
      <c r="C4" s="296"/>
      <c r="D4" s="296"/>
      <c r="E4" s="296"/>
      <c r="F4" s="296"/>
      <c r="G4" s="296"/>
      <c r="H4" s="296"/>
      <c r="I4" s="296"/>
      <c r="J4" s="296"/>
      <c r="K4" s="296"/>
      <c r="L4" s="295" t="s">
        <v>9</v>
      </c>
    </row>
    <row r="5" spans="1:12" ht="67.5" customHeight="1">
      <c r="A5" s="240" t="s">
        <v>2</v>
      </c>
      <c r="B5" s="239" t="s">
        <v>1</v>
      </c>
      <c r="C5" s="295" t="s">
        <v>3</v>
      </c>
      <c r="D5" s="295"/>
      <c r="E5" s="295"/>
      <c r="F5" s="11" t="s">
        <v>7</v>
      </c>
      <c r="G5" s="295" t="s">
        <v>8</v>
      </c>
      <c r="H5" s="295"/>
      <c r="I5" s="295"/>
      <c r="J5" s="295"/>
      <c r="K5" s="295"/>
      <c r="L5" s="295"/>
    </row>
    <row r="6" spans="1:12" ht="67.5" customHeight="1">
      <c r="A6" s="295">
        <v>1</v>
      </c>
      <c r="B6" s="335" t="s">
        <v>10</v>
      </c>
      <c r="C6" s="238">
        <v>1</v>
      </c>
      <c r="D6" s="289" t="s">
        <v>4</v>
      </c>
      <c r="E6" s="289"/>
      <c r="F6" s="5">
        <v>34</v>
      </c>
      <c r="G6" s="292"/>
      <c r="H6" s="292"/>
      <c r="I6" s="292"/>
      <c r="J6" s="292"/>
      <c r="K6" s="292"/>
      <c r="L6" s="292"/>
    </row>
    <row r="7" spans="1:12" ht="67.5" customHeight="1">
      <c r="A7" s="295"/>
      <c r="B7" s="335"/>
      <c r="C7" s="238">
        <v>2</v>
      </c>
      <c r="D7" s="335" t="s">
        <v>5</v>
      </c>
      <c r="E7" s="335"/>
      <c r="F7" s="5">
        <v>6</v>
      </c>
      <c r="G7" s="292"/>
      <c r="H7" s="292"/>
      <c r="I7" s="292"/>
      <c r="J7" s="292"/>
      <c r="K7" s="292"/>
      <c r="L7" s="292"/>
    </row>
    <row r="8" spans="1:12" ht="67.5" customHeight="1">
      <c r="A8" s="295"/>
      <c r="B8" s="335"/>
      <c r="C8" s="238">
        <v>3</v>
      </c>
      <c r="D8" s="289" t="s">
        <v>6</v>
      </c>
      <c r="E8" s="289"/>
      <c r="F8" s="5">
        <v>1</v>
      </c>
      <c r="G8" s="292"/>
      <c r="H8" s="292"/>
      <c r="I8" s="292"/>
      <c r="J8" s="292"/>
      <c r="K8" s="292"/>
      <c r="L8" s="292"/>
    </row>
    <row r="9" spans="1:12" ht="67.5" customHeight="1">
      <c r="A9" s="295">
        <v>2</v>
      </c>
      <c r="B9" s="335" t="s">
        <v>15</v>
      </c>
      <c r="C9" s="238">
        <v>1</v>
      </c>
      <c r="D9" s="289" t="s">
        <v>16</v>
      </c>
      <c r="E9" s="289"/>
      <c r="F9" s="5">
        <v>22</v>
      </c>
      <c r="G9" s="292"/>
      <c r="H9" s="292"/>
      <c r="I9" s="292"/>
      <c r="J9" s="292"/>
      <c r="K9" s="292"/>
      <c r="L9" s="292"/>
    </row>
    <row r="10" spans="1:12" ht="67.5" customHeight="1">
      <c r="A10" s="295"/>
      <c r="B10" s="335"/>
      <c r="C10" s="238">
        <v>2</v>
      </c>
      <c r="D10" s="289" t="s">
        <v>17</v>
      </c>
      <c r="E10" s="289"/>
      <c r="F10" s="5">
        <v>16</v>
      </c>
      <c r="G10" s="292"/>
      <c r="H10" s="292"/>
      <c r="I10" s="292"/>
      <c r="J10" s="292"/>
      <c r="K10" s="292"/>
      <c r="L10" s="292"/>
    </row>
    <row r="11" spans="1:12" ht="67.5" customHeight="1">
      <c r="A11" s="295"/>
      <c r="B11" s="335"/>
      <c r="C11" s="238">
        <v>3</v>
      </c>
      <c r="D11" s="289" t="s">
        <v>18</v>
      </c>
      <c r="E11" s="289"/>
      <c r="F11" s="5">
        <v>3</v>
      </c>
      <c r="G11" s="292"/>
      <c r="H11" s="292"/>
      <c r="I11" s="292"/>
      <c r="J11" s="292"/>
      <c r="K11" s="292"/>
      <c r="L11" s="292"/>
    </row>
    <row r="12" spans="1:12" ht="67.5" customHeight="1">
      <c r="A12" s="295">
        <v>3</v>
      </c>
      <c r="B12" s="335" t="s">
        <v>19</v>
      </c>
      <c r="C12" s="238">
        <v>1</v>
      </c>
      <c r="D12" s="5" t="s">
        <v>20</v>
      </c>
      <c r="E12" s="5"/>
      <c r="F12" s="5">
        <v>2</v>
      </c>
      <c r="G12" s="292"/>
      <c r="H12" s="292"/>
      <c r="I12" s="292"/>
      <c r="J12" s="292"/>
      <c r="K12" s="292"/>
      <c r="L12" s="292"/>
    </row>
    <row r="13" spans="1:12" ht="67.5" customHeight="1">
      <c r="A13" s="295"/>
      <c r="B13" s="335"/>
      <c r="C13" s="238">
        <v>2</v>
      </c>
      <c r="D13" s="5" t="s">
        <v>21</v>
      </c>
      <c r="E13" s="5"/>
      <c r="F13" s="5"/>
      <c r="G13" s="292"/>
      <c r="H13" s="292"/>
      <c r="I13" s="292"/>
      <c r="J13" s="292"/>
      <c r="K13" s="292"/>
      <c r="L13" s="292"/>
    </row>
    <row r="14" spans="1:12" ht="67.5" customHeight="1">
      <c r="A14" s="295"/>
      <c r="B14" s="335"/>
      <c r="C14" s="238">
        <v>3</v>
      </c>
      <c r="D14" s="289" t="s">
        <v>22</v>
      </c>
      <c r="E14" s="289"/>
      <c r="F14" s="5">
        <v>1</v>
      </c>
      <c r="G14" s="292"/>
      <c r="H14" s="292"/>
      <c r="I14" s="292"/>
      <c r="J14" s="292"/>
      <c r="K14" s="292"/>
      <c r="L14" s="292"/>
    </row>
    <row r="15" spans="1:12" ht="67.5" customHeight="1">
      <c r="A15" s="295"/>
      <c r="B15" s="335"/>
      <c r="C15" s="238">
        <v>4</v>
      </c>
      <c r="D15" s="289" t="s">
        <v>23</v>
      </c>
      <c r="E15" s="289"/>
      <c r="F15" s="5" t="s">
        <v>180</v>
      </c>
      <c r="G15" s="292"/>
      <c r="H15" s="292"/>
      <c r="I15" s="292"/>
      <c r="J15" s="292"/>
      <c r="K15" s="292"/>
      <c r="L15" s="292"/>
    </row>
    <row r="16" spans="1:12" ht="67.5" customHeight="1">
      <c r="A16" s="295"/>
      <c r="B16" s="335"/>
      <c r="C16" s="238">
        <v>5</v>
      </c>
      <c r="D16" s="289" t="s">
        <v>24</v>
      </c>
      <c r="E16" s="289"/>
      <c r="F16" s="5" t="s">
        <v>180</v>
      </c>
      <c r="G16" s="292"/>
      <c r="H16" s="292"/>
      <c r="I16" s="292"/>
      <c r="J16" s="292"/>
      <c r="K16" s="292"/>
      <c r="L16" s="292"/>
    </row>
    <row r="17" spans="1:12" ht="67.5" customHeight="1">
      <c r="A17" s="295"/>
      <c r="B17" s="335"/>
      <c r="C17" s="238">
        <v>6</v>
      </c>
      <c r="D17" s="289" t="s">
        <v>25</v>
      </c>
      <c r="E17" s="289"/>
      <c r="F17" s="5">
        <v>36</v>
      </c>
      <c r="G17" s="292"/>
      <c r="H17" s="292"/>
      <c r="I17" s="292"/>
      <c r="J17" s="292"/>
      <c r="K17" s="292"/>
      <c r="L17" s="292"/>
    </row>
    <row r="18" spans="1:12" ht="108.75" customHeight="1">
      <c r="A18" s="295">
        <v>4</v>
      </c>
      <c r="B18" s="335" t="s">
        <v>38</v>
      </c>
      <c r="C18" s="238">
        <v>1</v>
      </c>
      <c r="D18" s="289" t="s">
        <v>26</v>
      </c>
      <c r="E18" s="289"/>
      <c r="F18" s="5">
        <v>40</v>
      </c>
      <c r="G18" s="292"/>
      <c r="H18" s="292"/>
      <c r="I18" s="292"/>
      <c r="J18" s="292"/>
      <c r="K18" s="292"/>
      <c r="L18" s="292"/>
    </row>
    <row r="19" spans="1:12" ht="108.75" customHeight="1">
      <c r="A19" s="295"/>
      <c r="B19" s="335"/>
      <c r="C19" s="238">
        <v>2</v>
      </c>
      <c r="D19" s="289" t="s">
        <v>27</v>
      </c>
      <c r="E19" s="289"/>
      <c r="F19" s="5"/>
      <c r="G19" s="292"/>
      <c r="H19" s="292"/>
      <c r="I19" s="292"/>
      <c r="J19" s="292"/>
      <c r="K19" s="292"/>
      <c r="L19" s="292"/>
    </row>
    <row r="20" spans="1:12" ht="93.75" customHeight="1">
      <c r="A20" s="295">
        <v>5</v>
      </c>
      <c r="B20" s="335" t="s">
        <v>30</v>
      </c>
      <c r="C20" s="238">
        <v>1</v>
      </c>
      <c r="D20" s="289" t="s">
        <v>28</v>
      </c>
      <c r="E20" s="289"/>
      <c r="F20" s="5">
        <v>34</v>
      </c>
      <c r="G20" s="292"/>
      <c r="H20" s="292"/>
      <c r="I20" s="292"/>
      <c r="J20" s="292"/>
      <c r="K20" s="292"/>
      <c r="L20" s="292"/>
    </row>
    <row r="21" spans="1:12" ht="93.75" customHeight="1">
      <c r="A21" s="295"/>
      <c r="B21" s="335"/>
      <c r="C21" s="238">
        <v>2</v>
      </c>
      <c r="D21" s="289" t="s">
        <v>29</v>
      </c>
      <c r="E21" s="289"/>
      <c r="F21" s="5">
        <v>7</v>
      </c>
      <c r="G21" s="292"/>
      <c r="H21" s="292"/>
      <c r="I21" s="292"/>
      <c r="J21" s="292"/>
      <c r="K21" s="292"/>
      <c r="L21" s="292"/>
    </row>
    <row r="22" spans="1:12" ht="67.5" customHeight="1">
      <c r="A22" s="295">
        <v>6</v>
      </c>
      <c r="B22" s="335" t="s">
        <v>31</v>
      </c>
      <c r="C22" s="238">
        <v>1</v>
      </c>
      <c r="D22" s="289" t="s">
        <v>41</v>
      </c>
      <c r="E22" s="289"/>
      <c r="F22" s="5">
        <v>39</v>
      </c>
      <c r="G22" s="292"/>
      <c r="H22" s="292"/>
      <c r="I22" s="292"/>
      <c r="J22" s="292"/>
      <c r="K22" s="292"/>
      <c r="L22" s="292"/>
    </row>
    <row r="23" spans="1:12" ht="67.5" customHeight="1">
      <c r="A23" s="295"/>
      <c r="B23" s="335"/>
      <c r="C23" s="238">
        <v>2</v>
      </c>
      <c r="D23" s="289" t="s">
        <v>42</v>
      </c>
      <c r="E23" s="289"/>
      <c r="F23" s="5">
        <v>2</v>
      </c>
      <c r="G23" s="292"/>
      <c r="H23" s="292"/>
      <c r="I23" s="292"/>
      <c r="J23" s="292"/>
      <c r="K23" s="292"/>
      <c r="L23" s="292"/>
    </row>
    <row r="24" spans="1:12" ht="67.5" customHeight="1">
      <c r="A24" s="295"/>
      <c r="B24" s="335"/>
      <c r="C24" s="238">
        <v>3</v>
      </c>
      <c r="D24" s="289" t="s">
        <v>269</v>
      </c>
      <c r="E24" s="289"/>
      <c r="F24" s="5">
        <v>0</v>
      </c>
      <c r="G24" s="292"/>
      <c r="H24" s="292"/>
      <c r="I24" s="292"/>
      <c r="J24" s="292"/>
      <c r="K24" s="292"/>
      <c r="L24" s="292"/>
    </row>
    <row r="25" spans="1:12" ht="99" customHeight="1">
      <c r="A25" s="295">
        <v>7</v>
      </c>
      <c r="B25" s="335" t="s">
        <v>32</v>
      </c>
      <c r="C25" s="238">
        <v>1</v>
      </c>
      <c r="D25" s="289" t="s">
        <v>36</v>
      </c>
      <c r="E25" s="289"/>
      <c r="F25" s="5">
        <v>41</v>
      </c>
      <c r="G25" s="292"/>
      <c r="H25" s="292"/>
      <c r="I25" s="292"/>
      <c r="J25" s="292"/>
      <c r="K25" s="292"/>
      <c r="L25" s="5"/>
    </row>
    <row r="26" spans="1:12" ht="99" customHeight="1">
      <c r="A26" s="295"/>
      <c r="B26" s="335"/>
      <c r="C26" s="238">
        <v>2</v>
      </c>
      <c r="D26" s="289" t="s">
        <v>37</v>
      </c>
      <c r="E26" s="289"/>
      <c r="F26" s="5"/>
      <c r="G26" s="292"/>
      <c r="H26" s="292"/>
      <c r="I26" s="292"/>
      <c r="J26" s="292"/>
      <c r="K26" s="292"/>
      <c r="L26" s="5"/>
    </row>
    <row r="27" spans="1:12" ht="99" customHeight="1">
      <c r="A27" s="295">
        <v>8</v>
      </c>
      <c r="B27" s="335" t="s">
        <v>33</v>
      </c>
      <c r="C27" s="238">
        <v>1</v>
      </c>
      <c r="D27" s="289" t="s">
        <v>36</v>
      </c>
      <c r="E27" s="289"/>
      <c r="F27" s="5">
        <v>41</v>
      </c>
      <c r="G27" s="292"/>
      <c r="H27" s="292"/>
      <c r="I27" s="292"/>
      <c r="J27" s="292"/>
      <c r="K27" s="292"/>
      <c r="L27" s="5"/>
    </row>
    <row r="28" spans="1:12" ht="99" customHeight="1">
      <c r="A28" s="295"/>
      <c r="B28" s="335"/>
      <c r="C28" s="238">
        <v>2</v>
      </c>
      <c r="D28" s="289" t="s">
        <v>37</v>
      </c>
      <c r="E28" s="289"/>
      <c r="F28" s="5">
        <v>0</v>
      </c>
      <c r="G28" s="292"/>
      <c r="H28" s="292"/>
      <c r="I28" s="292"/>
      <c r="J28" s="292"/>
      <c r="K28" s="292"/>
      <c r="L28" s="5"/>
    </row>
    <row r="29" spans="1:12" ht="99" customHeight="1">
      <c r="A29" s="295">
        <v>9</v>
      </c>
      <c r="B29" s="335" t="s">
        <v>35</v>
      </c>
      <c r="C29" s="238">
        <v>1</v>
      </c>
      <c r="D29" s="289" t="s">
        <v>36</v>
      </c>
      <c r="E29" s="289"/>
      <c r="F29" s="5">
        <v>41</v>
      </c>
      <c r="G29" s="292"/>
      <c r="H29" s="292"/>
      <c r="I29" s="292"/>
      <c r="J29" s="292"/>
      <c r="K29" s="292"/>
      <c r="L29" s="5"/>
    </row>
    <row r="30" spans="1:12" ht="99" customHeight="1">
      <c r="A30" s="295"/>
      <c r="B30" s="335"/>
      <c r="C30" s="238">
        <v>2</v>
      </c>
      <c r="D30" s="289" t="s">
        <v>37</v>
      </c>
      <c r="E30" s="289"/>
      <c r="F30" s="5">
        <v>0</v>
      </c>
      <c r="G30" s="292"/>
      <c r="H30" s="292"/>
      <c r="I30" s="292"/>
      <c r="J30" s="292"/>
      <c r="K30" s="292"/>
      <c r="L30" s="5"/>
    </row>
    <row r="31" spans="1:12" ht="99" customHeight="1">
      <c r="A31" s="300">
        <v>10</v>
      </c>
      <c r="B31" s="306" t="s">
        <v>34</v>
      </c>
      <c r="C31" s="238">
        <v>1</v>
      </c>
      <c r="D31" s="289" t="s">
        <v>36</v>
      </c>
      <c r="E31" s="289"/>
      <c r="F31" s="5">
        <v>37</v>
      </c>
      <c r="G31" s="292"/>
      <c r="H31" s="292"/>
      <c r="I31" s="292"/>
      <c r="J31" s="292"/>
      <c r="K31" s="292"/>
      <c r="L31" s="5"/>
    </row>
    <row r="32" spans="1:12" ht="99" customHeight="1">
      <c r="A32" s="302"/>
      <c r="B32" s="308"/>
      <c r="C32" s="238">
        <v>2</v>
      </c>
      <c r="D32" s="289" t="s">
        <v>37</v>
      </c>
      <c r="E32" s="289"/>
      <c r="F32" s="5">
        <v>4</v>
      </c>
      <c r="G32" s="292"/>
      <c r="H32" s="292"/>
      <c r="I32" s="292"/>
      <c r="J32" s="292"/>
      <c r="K32" s="292"/>
      <c r="L32" s="5"/>
    </row>
    <row r="33" spans="1:12" ht="67.5" customHeight="1">
      <c r="A33" s="10"/>
      <c r="B33" s="10" t="s">
        <v>40</v>
      </c>
      <c r="C33" s="309"/>
      <c r="D33" s="310"/>
      <c r="E33" s="311"/>
      <c r="F33" s="3">
        <f>F29+F30</f>
        <v>41</v>
      </c>
      <c r="G33" s="292"/>
      <c r="H33" s="292"/>
      <c r="I33" s="292"/>
      <c r="J33" s="292"/>
      <c r="K33" s="292"/>
      <c r="L33" s="5"/>
    </row>
    <row r="34" spans="1:12" ht="68.25" customHeight="1">
      <c r="A34" s="239">
        <v>11</v>
      </c>
      <c r="B34" s="8" t="s">
        <v>39</v>
      </c>
      <c r="C34" s="340" t="s">
        <v>535</v>
      </c>
      <c r="D34" s="292"/>
      <c r="E34" s="292"/>
      <c r="F34" s="292"/>
      <c r="G34" s="292"/>
      <c r="H34" s="292"/>
      <c r="I34" s="292"/>
      <c r="J34" s="292"/>
      <c r="K34" s="292"/>
      <c r="L34" s="292"/>
    </row>
    <row r="35" spans="1:12" ht="70.5" customHeight="1">
      <c r="A35" s="334" t="s">
        <v>536</v>
      </c>
      <c r="B35" s="334"/>
      <c r="C35" s="334"/>
      <c r="D35" s="334"/>
      <c r="E35" s="334"/>
      <c r="F35" s="334"/>
      <c r="G35" s="334"/>
      <c r="H35" s="334"/>
      <c r="I35" s="334"/>
      <c r="J35" s="334"/>
      <c r="K35" s="334"/>
      <c r="L35" s="334"/>
    </row>
  </sheetData>
  <mergeCells count="72">
    <mergeCell ref="C33:E33"/>
    <mergeCell ref="C34:L34"/>
    <mergeCell ref="A35:L35"/>
    <mergeCell ref="A29:A30"/>
    <mergeCell ref="B29:B30"/>
    <mergeCell ref="D29:E29"/>
    <mergeCell ref="G29:K30"/>
    <mergeCell ref="D30:E30"/>
    <mergeCell ref="A31:A32"/>
    <mergeCell ref="B31:B32"/>
    <mergeCell ref="D31:E31"/>
    <mergeCell ref="G31:K33"/>
    <mergeCell ref="D32:E32"/>
    <mergeCell ref="A25:A26"/>
    <mergeCell ref="B25:B26"/>
    <mergeCell ref="D25:E25"/>
    <mergeCell ref="G25:K26"/>
    <mergeCell ref="D26:E26"/>
    <mergeCell ref="A27:A28"/>
    <mergeCell ref="B27:B28"/>
    <mergeCell ref="D27:E27"/>
    <mergeCell ref="G27:K28"/>
    <mergeCell ref="D28:E28"/>
    <mergeCell ref="A22:A24"/>
    <mergeCell ref="B22:B24"/>
    <mergeCell ref="D22:E22"/>
    <mergeCell ref="G22:K24"/>
    <mergeCell ref="L22:L24"/>
    <mergeCell ref="D23:E23"/>
    <mergeCell ref="D24:E24"/>
    <mergeCell ref="A20:A21"/>
    <mergeCell ref="B20:B21"/>
    <mergeCell ref="D20:E20"/>
    <mergeCell ref="G20:K21"/>
    <mergeCell ref="L20:L21"/>
    <mergeCell ref="D21:E21"/>
    <mergeCell ref="A18:A19"/>
    <mergeCell ref="B18:B19"/>
    <mergeCell ref="D18:E18"/>
    <mergeCell ref="G18:K19"/>
    <mergeCell ref="L18:L19"/>
    <mergeCell ref="D19:E19"/>
    <mergeCell ref="A12:A17"/>
    <mergeCell ref="B12:B17"/>
    <mergeCell ref="G12:K17"/>
    <mergeCell ref="L12:L17"/>
    <mergeCell ref="D14:E14"/>
    <mergeCell ref="D15:E15"/>
    <mergeCell ref="D16:E16"/>
    <mergeCell ref="D17:E17"/>
    <mergeCell ref="A9:A11"/>
    <mergeCell ref="B9:B11"/>
    <mergeCell ref="D9:E9"/>
    <mergeCell ref="G9:K11"/>
    <mergeCell ref="L9:L11"/>
    <mergeCell ref="D10:E10"/>
    <mergeCell ref="D11:E11"/>
    <mergeCell ref="A6:A8"/>
    <mergeCell ref="B6:B8"/>
    <mergeCell ref="D6:E6"/>
    <mergeCell ref="G6:K8"/>
    <mergeCell ref="L6:L8"/>
    <mergeCell ref="D7:E7"/>
    <mergeCell ref="D8:E8"/>
    <mergeCell ref="A1:L2"/>
    <mergeCell ref="C3:E3"/>
    <mergeCell ref="G3:I3"/>
    <mergeCell ref="J3:K3"/>
    <mergeCell ref="A4:K4"/>
    <mergeCell ref="L4:L5"/>
    <mergeCell ref="C5:E5"/>
    <mergeCell ref="G5:K5"/>
  </mergeCells>
  <hyperlinks>
    <hyperlink ref="B3" location="'TOTAL ANALISIS ENCUESTAS 2017'!A1" display="ARAUCA"/>
  </hyperlinks>
  <pageMargins left="0.7" right="0.7" top="0.75" bottom="0.75" header="0.3" footer="0.3"/>
  <pageSetup orientation="portrait" horizontalDpi="4294967295" verticalDpi="4294967295"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6"/>
  <sheetViews>
    <sheetView zoomScale="71" zoomScaleNormal="71"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customWidth="1"/>
    <col min="12" max="12" width="45.14062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c r="A3" s="2" t="s">
        <v>12</v>
      </c>
      <c r="B3" s="286" t="s">
        <v>140</v>
      </c>
      <c r="C3" s="292" t="s">
        <v>61</v>
      </c>
      <c r="D3" s="292"/>
      <c r="E3" s="292"/>
      <c r="F3" s="4">
        <v>40</v>
      </c>
      <c r="G3" s="292" t="s">
        <v>14</v>
      </c>
      <c r="H3" s="292"/>
      <c r="I3" s="292"/>
      <c r="J3" s="293">
        <v>43160</v>
      </c>
      <c r="K3" s="294"/>
      <c r="L3" s="5" t="s">
        <v>427</v>
      </c>
    </row>
    <row r="4" spans="1:12">
      <c r="A4" s="296" t="s">
        <v>11</v>
      </c>
      <c r="B4" s="296"/>
      <c r="C4" s="296"/>
      <c r="D4" s="296"/>
      <c r="E4" s="296"/>
      <c r="F4" s="296"/>
      <c r="G4" s="296"/>
      <c r="H4" s="296"/>
      <c r="I4" s="296"/>
      <c r="J4" s="296"/>
      <c r="K4" s="296"/>
      <c r="L4" s="295" t="s">
        <v>9</v>
      </c>
    </row>
    <row r="5" spans="1:12" ht="30">
      <c r="A5" s="237" t="s">
        <v>2</v>
      </c>
      <c r="B5" s="236" t="s">
        <v>1</v>
      </c>
      <c r="C5" s="295" t="s">
        <v>3</v>
      </c>
      <c r="D5" s="295"/>
      <c r="E5" s="295"/>
      <c r="F5" s="11" t="s">
        <v>7</v>
      </c>
      <c r="G5" s="295" t="s">
        <v>8</v>
      </c>
      <c r="H5" s="295"/>
      <c r="I5" s="295"/>
      <c r="J5" s="295"/>
      <c r="K5" s="295"/>
      <c r="L5" s="295"/>
    </row>
    <row r="6" spans="1:12" ht="39" customHeight="1">
      <c r="A6" s="295">
        <v>1</v>
      </c>
      <c r="B6" s="335" t="s">
        <v>10</v>
      </c>
      <c r="C6" s="235">
        <v>1</v>
      </c>
      <c r="D6" s="289" t="s">
        <v>4</v>
      </c>
      <c r="E6" s="289"/>
      <c r="F6" s="5">
        <v>38</v>
      </c>
      <c r="G6" s="292"/>
      <c r="H6" s="292"/>
      <c r="I6" s="292"/>
      <c r="J6" s="292"/>
      <c r="K6" s="292"/>
      <c r="L6" s="346" t="s">
        <v>428</v>
      </c>
    </row>
    <row r="7" spans="1:12" ht="45" customHeight="1">
      <c r="A7" s="295"/>
      <c r="B7" s="335"/>
      <c r="C7" s="235">
        <v>2</v>
      </c>
      <c r="D7" s="335" t="s">
        <v>5</v>
      </c>
      <c r="E7" s="335"/>
      <c r="F7" s="5">
        <v>2</v>
      </c>
      <c r="G7" s="292"/>
      <c r="H7" s="292"/>
      <c r="I7" s="292"/>
      <c r="J7" s="292"/>
      <c r="K7" s="292"/>
      <c r="L7" s="347"/>
    </row>
    <row r="8" spans="1:12" ht="32.25" customHeight="1">
      <c r="A8" s="295"/>
      <c r="B8" s="335"/>
      <c r="C8" s="235">
        <v>3</v>
      </c>
      <c r="D8" s="289" t="s">
        <v>6</v>
      </c>
      <c r="E8" s="289"/>
      <c r="F8" s="5"/>
      <c r="G8" s="292"/>
      <c r="H8" s="292"/>
      <c r="I8" s="292"/>
      <c r="J8" s="292"/>
      <c r="K8" s="292"/>
      <c r="L8" s="348"/>
    </row>
    <row r="9" spans="1:12" ht="30" customHeight="1">
      <c r="A9" s="295">
        <v>2</v>
      </c>
      <c r="B9" s="335" t="s">
        <v>15</v>
      </c>
      <c r="C9" s="235">
        <v>1</v>
      </c>
      <c r="D9" s="289" t="s">
        <v>16</v>
      </c>
      <c r="E9" s="289"/>
      <c r="F9" s="5">
        <v>26</v>
      </c>
      <c r="G9" s="292"/>
      <c r="H9" s="292"/>
      <c r="I9" s="292"/>
      <c r="J9" s="292"/>
      <c r="K9" s="292"/>
      <c r="L9" s="391" t="s">
        <v>429</v>
      </c>
    </row>
    <row r="10" spans="1:12" ht="33.75" customHeight="1">
      <c r="A10" s="295"/>
      <c r="B10" s="335"/>
      <c r="C10" s="235">
        <v>2</v>
      </c>
      <c r="D10" s="289" t="s">
        <v>17</v>
      </c>
      <c r="E10" s="289"/>
      <c r="F10" s="5">
        <v>14</v>
      </c>
      <c r="G10" s="292"/>
      <c r="H10" s="292"/>
      <c r="I10" s="292"/>
      <c r="J10" s="292"/>
      <c r="K10" s="292"/>
      <c r="L10" s="391"/>
    </row>
    <row r="11" spans="1:12" ht="60" customHeight="1">
      <c r="A11" s="295"/>
      <c r="B11" s="335"/>
      <c r="C11" s="235">
        <v>3</v>
      </c>
      <c r="D11" s="289" t="s">
        <v>18</v>
      </c>
      <c r="E11" s="289"/>
      <c r="F11" s="5"/>
      <c r="G11" s="292"/>
      <c r="H11" s="292"/>
      <c r="I11" s="292"/>
      <c r="J11" s="292"/>
      <c r="K11" s="292"/>
      <c r="L11" s="391"/>
    </row>
    <row r="12" spans="1:12" ht="27.75" customHeight="1">
      <c r="A12" s="295">
        <v>3</v>
      </c>
      <c r="B12" s="335" t="s">
        <v>19</v>
      </c>
      <c r="C12" s="235">
        <v>1</v>
      </c>
      <c r="D12" s="5" t="s">
        <v>20</v>
      </c>
      <c r="E12" s="5"/>
      <c r="F12" s="5"/>
      <c r="G12" s="292"/>
      <c r="H12" s="292"/>
      <c r="I12" s="292"/>
      <c r="J12" s="292"/>
      <c r="K12" s="292"/>
      <c r="L12" s="380" t="s">
        <v>430</v>
      </c>
    </row>
    <row r="13" spans="1:12" ht="25.5" customHeight="1">
      <c r="A13" s="295"/>
      <c r="B13" s="335"/>
      <c r="C13" s="235">
        <v>2</v>
      </c>
      <c r="D13" s="5" t="s">
        <v>21</v>
      </c>
      <c r="E13" s="5"/>
      <c r="F13" s="5"/>
      <c r="G13" s="292"/>
      <c r="H13" s="292"/>
      <c r="I13" s="292"/>
      <c r="J13" s="292"/>
      <c r="K13" s="292"/>
      <c r="L13" s="380"/>
    </row>
    <row r="14" spans="1:12" ht="23.25" customHeight="1">
      <c r="A14" s="295"/>
      <c r="B14" s="335"/>
      <c r="C14" s="235">
        <v>3</v>
      </c>
      <c r="D14" s="289" t="s">
        <v>22</v>
      </c>
      <c r="E14" s="289"/>
      <c r="F14" s="5">
        <v>2</v>
      </c>
      <c r="G14" s="292"/>
      <c r="H14" s="292"/>
      <c r="I14" s="292"/>
      <c r="J14" s="292"/>
      <c r="K14" s="292"/>
      <c r="L14" s="380"/>
    </row>
    <row r="15" spans="1:12" ht="28.5" customHeight="1">
      <c r="A15" s="295"/>
      <c r="B15" s="335"/>
      <c r="C15" s="235">
        <v>4</v>
      </c>
      <c r="D15" s="289" t="s">
        <v>23</v>
      </c>
      <c r="E15" s="289"/>
      <c r="F15" s="5" t="s">
        <v>180</v>
      </c>
      <c r="G15" s="292"/>
      <c r="H15" s="292"/>
      <c r="I15" s="292"/>
      <c r="J15" s="292"/>
      <c r="K15" s="292"/>
      <c r="L15" s="380"/>
    </row>
    <row r="16" spans="1:12" ht="28.5" customHeight="1">
      <c r="A16" s="295"/>
      <c r="B16" s="335"/>
      <c r="C16" s="235">
        <v>5</v>
      </c>
      <c r="D16" s="289" t="s">
        <v>24</v>
      </c>
      <c r="E16" s="289"/>
      <c r="F16" s="5" t="s">
        <v>180</v>
      </c>
      <c r="G16" s="292"/>
      <c r="H16" s="292"/>
      <c r="I16" s="292"/>
      <c r="J16" s="292"/>
      <c r="K16" s="292"/>
      <c r="L16" s="380"/>
    </row>
    <row r="17" spans="1:12" ht="28.5" customHeight="1">
      <c r="A17" s="295"/>
      <c r="B17" s="335"/>
      <c r="C17" s="235">
        <v>6</v>
      </c>
      <c r="D17" s="289" t="s">
        <v>25</v>
      </c>
      <c r="E17" s="289"/>
      <c r="F17" s="5">
        <v>38</v>
      </c>
      <c r="G17" s="292"/>
      <c r="H17" s="292"/>
      <c r="I17" s="292"/>
      <c r="J17" s="292"/>
      <c r="K17" s="292"/>
      <c r="L17" s="380"/>
    </row>
    <row r="18" spans="1:12" ht="53.25" customHeight="1">
      <c r="A18" s="295">
        <v>4</v>
      </c>
      <c r="B18" s="335" t="s">
        <v>38</v>
      </c>
      <c r="C18" s="235">
        <v>1</v>
      </c>
      <c r="D18" s="289" t="s">
        <v>26</v>
      </c>
      <c r="E18" s="289"/>
      <c r="F18" s="5">
        <v>40</v>
      </c>
      <c r="G18" s="292"/>
      <c r="H18" s="292"/>
      <c r="I18" s="292"/>
      <c r="J18" s="292"/>
      <c r="K18" s="292"/>
      <c r="L18" s="391" t="s">
        <v>431</v>
      </c>
    </row>
    <row r="19" spans="1:12" ht="71.25" customHeight="1">
      <c r="A19" s="295"/>
      <c r="B19" s="335"/>
      <c r="C19" s="235">
        <v>2</v>
      </c>
      <c r="D19" s="289" t="s">
        <v>27</v>
      </c>
      <c r="E19" s="289"/>
      <c r="F19" s="5"/>
      <c r="G19" s="292"/>
      <c r="H19" s="292"/>
      <c r="I19" s="292"/>
      <c r="J19" s="292"/>
      <c r="K19" s="292"/>
      <c r="L19" s="391"/>
    </row>
    <row r="20" spans="1:12" ht="42.75" customHeight="1">
      <c r="A20" s="295">
        <v>5</v>
      </c>
      <c r="B20" s="335" t="s">
        <v>30</v>
      </c>
      <c r="C20" s="235">
        <v>1</v>
      </c>
      <c r="D20" s="289" t="s">
        <v>28</v>
      </c>
      <c r="E20" s="289"/>
      <c r="F20" s="5">
        <v>37</v>
      </c>
      <c r="G20" s="292"/>
      <c r="H20" s="292"/>
      <c r="I20" s="292"/>
      <c r="J20" s="292"/>
      <c r="K20" s="292"/>
      <c r="L20" s="392" t="s">
        <v>432</v>
      </c>
    </row>
    <row r="21" spans="1:12" ht="68.25" customHeight="1">
      <c r="A21" s="295"/>
      <c r="B21" s="335"/>
      <c r="C21" s="235">
        <v>2</v>
      </c>
      <c r="D21" s="289" t="s">
        <v>29</v>
      </c>
      <c r="E21" s="289"/>
      <c r="F21" s="5">
        <v>3</v>
      </c>
      <c r="G21" s="292"/>
      <c r="H21" s="292"/>
      <c r="I21" s="292"/>
      <c r="J21" s="292"/>
      <c r="K21" s="292"/>
      <c r="L21" s="392"/>
    </row>
    <row r="22" spans="1:12" ht="18.75" customHeight="1">
      <c r="A22" s="295">
        <v>6</v>
      </c>
      <c r="B22" s="335" t="s">
        <v>31</v>
      </c>
      <c r="C22" s="235">
        <v>1</v>
      </c>
      <c r="D22" s="289" t="s">
        <v>433</v>
      </c>
      <c r="E22" s="289"/>
      <c r="F22" s="5">
        <v>35</v>
      </c>
      <c r="G22" s="292"/>
      <c r="H22" s="292"/>
      <c r="I22" s="292"/>
      <c r="J22" s="292"/>
      <c r="K22" s="292"/>
      <c r="L22" s="392" t="s">
        <v>434</v>
      </c>
    </row>
    <row r="23" spans="1:12" ht="18.75" customHeight="1">
      <c r="A23" s="295"/>
      <c r="B23" s="335"/>
      <c r="C23" s="235">
        <v>2</v>
      </c>
      <c r="D23" s="289" t="s">
        <v>435</v>
      </c>
      <c r="E23" s="289"/>
      <c r="F23" s="5"/>
      <c r="G23" s="292"/>
      <c r="H23" s="292"/>
      <c r="I23" s="292"/>
      <c r="J23" s="292"/>
      <c r="K23" s="292"/>
      <c r="L23" s="392"/>
    </row>
    <row r="24" spans="1:12" ht="18.75" customHeight="1">
      <c r="A24" s="295"/>
      <c r="B24" s="335"/>
      <c r="C24" s="235">
        <v>3</v>
      </c>
      <c r="D24" s="289" t="s">
        <v>436</v>
      </c>
      <c r="E24" s="289"/>
      <c r="F24" s="5">
        <v>5</v>
      </c>
      <c r="G24" s="292"/>
      <c r="H24" s="292"/>
      <c r="I24" s="292"/>
      <c r="J24" s="292"/>
      <c r="K24" s="292"/>
      <c r="L24" s="392"/>
    </row>
    <row r="25" spans="1:12" ht="58.5" customHeight="1">
      <c r="A25" s="295"/>
      <c r="B25" s="335"/>
      <c r="C25" s="235">
        <v>4</v>
      </c>
      <c r="D25" t="s">
        <v>437</v>
      </c>
      <c r="F25" s="5"/>
      <c r="G25" s="292"/>
      <c r="H25" s="292"/>
      <c r="I25" s="292"/>
      <c r="J25" s="292"/>
      <c r="K25" s="292"/>
      <c r="L25" s="392"/>
    </row>
    <row r="26" spans="1:12" ht="36.75" customHeight="1">
      <c r="A26" s="295">
        <v>7</v>
      </c>
      <c r="B26" s="335" t="s">
        <v>32</v>
      </c>
      <c r="C26" s="235">
        <v>1</v>
      </c>
      <c r="D26" s="289" t="s">
        <v>36</v>
      </c>
      <c r="E26" s="289"/>
      <c r="F26" s="5">
        <v>39</v>
      </c>
      <c r="G26" s="292"/>
      <c r="H26" s="292"/>
      <c r="I26" s="292"/>
      <c r="J26" s="292"/>
      <c r="K26" s="292"/>
      <c r="L26" s="343" t="s">
        <v>438</v>
      </c>
    </row>
    <row r="27" spans="1:12" ht="75" customHeight="1">
      <c r="A27" s="295"/>
      <c r="B27" s="335"/>
      <c r="C27" s="235">
        <v>2</v>
      </c>
      <c r="D27" s="289" t="s">
        <v>37</v>
      </c>
      <c r="E27" s="289"/>
      <c r="F27" s="5">
        <v>1</v>
      </c>
      <c r="G27" s="292"/>
      <c r="H27" s="292"/>
      <c r="I27" s="292"/>
      <c r="J27" s="292"/>
      <c r="K27" s="292"/>
      <c r="L27" s="345"/>
    </row>
    <row r="28" spans="1:12" ht="41.25" customHeight="1">
      <c r="A28" s="295">
        <v>8</v>
      </c>
      <c r="B28" s="335" t="s">
        <v>33</v>
      </c>
      <c r="C28" s="235">
        <v>1</v>
      </c>
      <c r="D28" s="289" t="s">
        <v>36</v>
      </c>
      <c r="E28" s="289"/>
      <c r="F28" s="5">
        <v>40</v>
      </c>
      <c r="G28" s="292"/>
      <c r="H28" s="292"/>
      <c r="I28" s="292"/>
      <c r="J28" s="292"/>
      <c r="K28" s="292"/>
      <c r="L28" s="343" t="s">
        <v>439</v>
      </c>
    </row>
    <row r="29" spans="1:12" ht="62.25" customHeight="1">
      <c r="A29" s="295"/>
      <c r="B29" s="335"/>
      <c r="C29" s="235">
        <v>2</v>
      </c>
      <c r="D29" s="289" t="s">
        <v>37</v>
      </c>
      <c r="E29" s="289"/>
      <c r="F29" s="5"/>
      <c r="G29" s="292"/>
      <c r="H29" s="292"/>
      <c r="I29" s="292"/>
      <c r="J29" s="292"/>
      <c r="K29" s="292"/>
      <c r="L29" s="345"/>
    </row>
    <row r="30" spans="1:12" ht="62.25" customHeight="1">
      <c r="A30" s="295">
        <v>9</v>
      </c>
      <c r="B30" s="335" t="s">
        <v>35</v>
      </c>
      <c r="C30" s="235">
        <v>1</v>
      </c>
      <c r="D30" s="289" t="s">
        <v>36</v>
      </c>
      <c r="E30" s="289"/>
      <c r="F30" s="5">
        <v>40</v>
      </c>
      <c r="G30" s="292"/>
      <c r="H30" s="292"/>
      <c r="I30" s="292"/>
      <c r="J30" s="292"/>
      <c r="K30" s="292"/>
      <c r="L30" s="346" t="s">
        <v>440</v>
      </c>
    </row>
    <row r="31" spans="1:12" ht="90.75" customHeight="1">
      <c r="A31" s="295"/>
      <c r="B31" s="335"/>
      <c r="C31" s="235">
        <v>2</v>
      </c>
      <c r="D31" s="289" t="s">
        <v>37</v>
      </c>
      <c r="E31" s="289"/>
      <c r="F31" s="5"/>
      <c r="G31" s="292"/>
      <c r="H31" s="292"/>
      <c r="I31" s="292"/>
      <c r="J31" s="292"/>
      <c r="K31" s="292"/>
      <c r="L31" s="348"/>
    </row>
    <row r="32" spans="1:12" ht="32.25" customHeight="1">
      <c r="A32" s="300">
        <v>10</v>
      </c>
      <c r="B32" s="306" t="s">
        <v>34</v>
      </c>
      <c r="C32" s="235">
        <v>1</v>
      </c>
      <c r="D32" s="289" t="s">
        <v>36</v>
      </c>
      <c r="E32" s="289"/>
      <c r="F32" s="5">
        <v>40</v>
      </c>
      <c r="G32" s="292"/>
      <c r="H32" s="292"/>
      <c r="I32" s="292"/>
      <c r="J32" s="292"/>
      <c r="K32" s="292"/>
      <c r="L32" s="343" t="s">
        <v>441</v>
      </c>
    </row>
    <row r="33" spans="1:12" ht="30" customHeight="1">
      <c r="A33" s="302"/>
      <c r="B33" s="308"/>
      <c r="C33" s="235">
        <v>2</v>
      </c>
      <c r="D33" s="289" t="s">
        <v>37</v>
      </c>
      <c r="E33" s="289"/>
      <c r="F33" s="5">
        <v>0</v>
      </c>
      <c r="G33" s="292"/>
      <c r="H33" s="292"/>
      <c r="I33" s="292"/>
      <c r="J33" s="292"/>
      <c r="K33" s="292"/>
      <c r="L33" s="344"/>
    </row>
    <row r="34" spans="1:12" ht="32.25" customHeight="1">
      <c r="A34" s="10"/>
      <c r="B34" s="10" t="s">
        <v>40</v>
      </c>
      <c r="C34" s="309"/>
      <c r="D34" s="310"/>
      <c r="E34" s="311"/>
      <c r="F34" s="3">
        <v>40</v>
      </c>
      <c r="G34" s="292"/>
      <c r="H34" s="292"/>
      <c r="I34" s="292"/>
      <c r="J34" s="292"/>
      <c r="K34" s="292"/>
      <c r="L34" s="345"/>
    </row>
    <row r="35" spans="1:12" ht="97.5" customHeight="1">
      <c r="A35" s="236">
        <v>11</v>
      </c>
      <c r="B35" s="8" t="s">
        <v>39</v>
      </c>
      <c r="C35" s="393" t="s">
        <v>442</v>
      </c>
      <c r="D35" s="393"/>
      <c r="E35" s="393"/>
      <c r="F35" s="393"/>
      <c r="G35" s="393"/>
      <c r="H35" s="393"/>
      <c r="I35" s="393"/>
      <c r="J35" s="393"/>
      <c r="K35" s="393"/>
      <c r="L35" s="393"/>
    </row>
    <row r="36" spans="1:12" ht="60" customHeight="1">
      <c r="A36" s="392" t="s">
        <v>443</v>
      </c>
      <c r="B36" s="392"/>
      <c r="C36" s="392"/>
      <c r="D36" s="392"/>
      <c r="E36" s="392"/>
      <c r="F36" s="392"/>
      <c r="G36" s="392"/>
      <c r="H36" s="392"/>
      <c r="I36" s="392"/>
      <c r="J36" s="392"/>
      <c r="K36" s="392"/>
      <c r="L36" s="392"/>
    </row>
  </sheetData>
  <mergeCells count="76">
    <mergeCell ref="C35:L35"/>
    <mergeCell ref="A36:L36"/>
    <mergeCell ref="A32:A33"/>
    <mergeCell ref="B32:B33"/>
    <mergeCell ref="D32:E32"/>
    <mergeCell ref="G32:K34"/>
    <mergeCell ref="L32:L34"/>
    <mergeCell ref="D33:E33"/>
    <mergeCell ref="C34:E34"/>
    <mergeCell ref="A30:A31"/>
    <mergeCell ref="B30:B31"/>
    <mergeCell ref="D30:E30"/>
    <mergeCell ref="G30:K31"/>
    <mergeCell ref="L30:L31"/>
    <mergeCell ref="D31:E31"/>
    <mergeCell ref="A28:A29"/>
    <mergeCell ref="B28:B29"/>
    <mergeCell ref="D28:E28"/>
    <mergeCell ref="G28:K29"/>
    <mergeCell ref="L28:L29"/>
    <mergeCell ref="D29:E29"/>
    <mergeCell ref="A26:A27"/>
    <mergeCell ref="B26:B27"/>
    <mergeCell ref="D26:E26"/>
    <mergeCell ref="G26:K27"/>
    <mergeCell ref="L26:L27"/>
    <mergeCell ref="D27:E27"/>
    <mergeCell ref="A22:A25"/>
    <mergeCell ref="B22:B25"/>
    <mergeCell ref="D22:E22"/>
    <mergeCell ref="G22:K25"/>
    <mergeCell ref="L22:L25"/>
    <mergeCell ref="D23:E23"/>
    <mergeCell ref="D24:E24"/>
    <mergeCell ref="A20:A21"/>
    <mergeCell ref="B20:B21"/>
    <mergeCell ref="D20:E20"/>
    <mergeCell ref="G20:K21"/>
    <mergeCell ref="L20:L21"/>
    <mergeCell ref="D21:E21"/>
    <mergeCell ref="A18:A19"/>
    <mergeCell ref="B18:B19"/>
    <mergeCell ref="D18:E18"/>
    <mergeCell ref="G18:K19"/>
    <mergeCell ref="L18:L19"/>
    <mergeCell ref="D19:E19"/>
    <mergeCell ref="A12:A17"/>
    <mergeCell ref="B12:B17"/>
    <mergeCell ref="G12:K17"/>
    <mergeCell ref="L12:L17"/>
    <mergeCell ref="D14:E14"/>
    <mergeCell ref="D15:E15"/>
    <mergeCell ref="D16:E16"/>
    <mergeCell ref="D17:E17"/>
    <mergeCell ref="A9:A11"/>
    <mergeCell ref="B9:B11"/>
    <mergeCell ref="D9:E9"/>
    <mergeCell ref="G9:K11"/>
    <mergeCell ref="L9:L11"/>
    <mergeCell ref="D10:E10"/>
    <mergeCell ref="D11:E11"/>
    <mergeCell ref="A6:A8"/>
    <mergeCell ref="B6:B8"/>
    <mergeCell ref="D6:E6"/>
    <mergeCell ref="G6:K8"/>
    <mergeCell ref="L6:L8"/>
    <mergeCell ref="D7:E7"/>
    <mergeCell ref="D8:E8"/>
    <mergeCell ref="A1:L2"/>
    <mergeCell ref="C3:E3"/>
    <mergeCell ref="G3:I3"/>
    <mergeCell ref="J3:K3"/>
    <mergeCell ref="A4:K4"/>
    <mergeCell ref="L4:L5"/>
    <mergeCell ref="C5:E5"/>
    <mergeCell ref="G5:K5"/>
  </mergeCells>
  <hyperlinks>
    <hyperlink ref="B3" location="'TOTAL ANALISIS ENCUESTAS 2017'!A1" display="SUCRE"/>
  </hyperlinks>
  <pageMargins left="0.7" right="0.7" top="0.75" bottom="0.75" header="0.3" footer="0.3"/>
  <pageSetup orientation="portrait" horizontalDpi="4294967295" verticalDpi="4294967295"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5"/>
  <sheetViews>
    <sheetView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customWidth="1"/>
    <col min="12" max="12" width="45.14062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ht="30">
      <c r="A3" s="2" t="s">
        <v>12</v>
      </c>
      <c r="B3" s="286" t="s">
        <v>423</v>
      </c>
      <c r="C3" s="292" t="s">
        <v>13</v>
      </c>
      <c r="D3" s="292"/>
      <c r="E3" s="292"/>
      <c r="F3" s="4">
        <v>20</v>
      </c>
      <c r="G3" s="292" t="s">
        <v>14</v>
      </c>
      <c r="H3" s="292"/>
      <c r="I3" s="292"/>
      <c r="J3" s="294" t="s">
        <v>424</v>
      </c>
      <c r="K3" s="294"/>
      <c r="L3" s="283" t="s">
        <v>587</v>
      </c>
    </row>
    <row r="4" spans="1:12">
      <c r="A4" s="296" t="s">
        <v>11</v>
      </c>
      <c r="B4" s="296"/>
      <c r="C4" s="296"/>
      <c r="D4" s="296"/>
      <c r="E4" s="296"/>
      <c r="F4" s="296"/>
      <c r="G4" s="296"/>
      <c r="H4" s="296"/>
      <c r="I4" s="296"/>
      <c r="J4" s="296"/>
      <c r="K4" s="296"/>
      <c r="L4" s="295" t="s">
        <v>9</v>
      </c>
    </row>
    <row r="5" spans="1:12" ht="30">
      <c r="A5" s="234" t="s">
        <v>2</v>
      </c>
      <c r="B5" s="233" t="s">
        <v>1</v>
      </c>
      <c r="C5" s="295" t="s">
        <v>3</v>
      </c>
      <c r="D5" s="295"/>
      <c r="E5" s="295"/>
      <c r="F5" s="11" t="s">
        <v>7</v>
      </c>
      <c r="G5" s="295" t="s">
        <v>8</v>
      </c>
      <c r="H5" s="295"/>
      <c r="I5" s="295"/>
      <c r="J5" s="295"/>
      <c r="K5" s="295"/>
      <c r="L5" s="295"/>
    </row>
    <row r="6" spans="1:12" ht="103.5" customHeight="1">
      <c r="A6" s="295">
        <v>1</v>
      </c>
      <c r="B6" s="335" t="s">
        <v>10</v>
      </c>
      <c r="C6" s="232">
        <v>1</v>
      </c>
      <c r="D6" s="289" t="s">
        <v>4</v>
      </c>
      <c r="E6" s="289"/>
      <c r="F6" s="5">
        <v>20</v>
      </c>
      <c r="G6" s="292"/>
      <c r="H6" s="292"/>
      <c r="I6" s="292"/>
      <c r="J6" s="292"/>
      <c r="K6" s="292"/>
      <c r="L6" s="292"/>
    </row>
    <row r="7" spans="1:12" ht="103.5" customHeight="1">
      <c r="A7" s="295"/>
      <c r="B7" s="335"/>
      <c r="C7" s="232">
        <v>2</v>
      </c>
      <c r="D7" s="335" t="s">
        <v>5</v>
      </c>
      <c r="E7" s="335"/>
      <c r="F7" s="5"/>
      <c r="G7" s="292"/>
      <c r="H7" s="292"/>
      <c r="I7" s="292"/>
      <c r="J7" s="292"/>
      <c r="K7" s="292"/>
      <c r="L7" s="292"/>
    </row>
    <row r="8" spans="1:12" ht="103.5" customHeight="1">
      <c r="A8" s="295"/>
      <c r="B8" s="335"/>
      <c r="C8" s="232">
        <v>3</v>
      </c>
      <c r="D8" s="289" t="s">
        <v>6</v>
      </c>
      <c r="E8" s="289"/>
      <c r="F8" s="5"/>
      <c r="G8" s="292"/>
      <c r="H8" s="292"/>
      <c r="I8" s="292"/>
      <c r="J8" s="292"/>
      <c r="K8" s="292"/>
      <c r="L8" s="292"/>
    </row>
    <row r="9" spans="1:12" ht="103.5" customHeight="1">
      <c r="A9" s="295">
        <v>2</v>
      </c>
      <c r="B9" s="335" t="s">
        <v>15</v>
      </c>
      <c r="C9" s="232">
        <v>1</v>
      </c>
      <c r="D9" s="289" t="s">
        <v>16</v>
      </c>
      <c r="E9" s="289"/>
      <c r="F9" s="5">
        <v>14</v>
      </c>
      <c r="G9" s="292"/>
      <c r="H9" s="292"/>
      <c r="I9" s="292"/>
      <c r="J9" s="292"/>
      <c r="K9" s="292"/>
      <c r="L9" s="292"/>
    </row>
    <row r="10" spans="1:12" ht="103.5" customHeight="1">
      <c r="A10" s="295"/>
      <c r="B10" s="335"/>
      <c r="C10" s="232">
        <v>2</v>
      </c>
      <c r="D10" s="289" t="s">
        <v>17</v>
      </c>
      <c r="E10" s="289"/>
      <c r="F10" s="5">
        <v>6</v>
      </c>
      <c r="G10" s="292"/>
      <c r="H10" s="292"/>
      <c r="I10" s="292"/>
      <c r="J10" s="292"/>
      <c r="K10" s="292"/>
      <c r="L10" s="292"/>
    </row>
    <row r="11" spans="1:12" ht="103.5" customHeight="1">
      <c r="A11" s="295"/>
      <c r="B11" s="335"/>
      <c r="C11" s="232">
        <v>3</v>
      </c>
      <c r="D11" s="289" t="s">
        <v>18</v>
      </c>
      <c r="E11" s="289"/>
      <c r="F11" s="5"/>
      <c r="G11" s="292"/>
      <c r="H11" s="292"/>
      <c r="I11" s="292"/>
      <c r="J11" s="292"/>
      <c r="K11" s="292"/>
      <c r="L11" s="292"/>
    </row>
    <row r="12" spans="1:12" ht="103.5" customHeight="1">
      <c r="A12" s="295">
        <v>3</v>
      </c>
      <c r="B12" s="335" t="s">
        <v>19</v>
      </c>
      <c r="C12" s="232">
        <v>1</v>
      </c>
      <c r="D12" s="5" t="s">
        <v>20</v>
      </c>
      <c r="E12" s="5"/>
      <c r="F12" s="5"/>
      <c r="G12" s="292"/>
      <c r="H12" s="292"/>
      <c r="I12" s="292"/>
      <c r="J12" s="292"/>
      <c r="K12" s="292"/>
      <c r="L12" s="292"/>
    </row>
    <row r="13" spans="1:12" ht="103.5" customHeight="1">
      <c r="A13" s="295"/>
      <c r="B13" s="335"/>
      <c r="C13" s="232">
        <v>2</v>
      </c>
      <c r="D13" s="5" t="s">
        <v>21</v>
      </c>
      <c r="E13" s="5"/>
      <c r="F13" s="5"/>
      <c r="G13" s="292"/>
      <c r="H13" s="292"/>
      <c r="I13" s="292"/>
      <c r="J13" s="292"/>
      <c r="K13" s="292"/>
      <c r="L13" s="292"/>
    </row>
    <row r="14" spans="1:12" ht="103.5" customHeight="1">
      <c r="A14" s="295"/>
      <c r="B14" s="335"/>
      <c r="C14" s="232">
        <v>3</v>
      </c>
      <c r="D14" s="289" t="s">
        <v>22</v>
      </c>
      <c r="E14" s="289"/>
      <c r="F14" s="5">
        <v>1</v>
      </c>
      <c r="G14" s="292"/>
      <c r="H14" s="292"/>
      <c r="I14" s="292"/>
      <c r="J14" s="292"/>
      <c r="K14" s="292"/>
      <c r="L14" s="292"/>
    </row>
    <row r="15" spans="1:12" ht="103.5" customHeight="1">
      <c r="A15" s="295"/>
      <c r="B15" s="335"/>
      <c r="C15" s="232">
        <v>4</v>
      </c>
      <c r="D15" s="289" t="s">
        <v>23</v>
      </c>
      <c r="E15" s="289"/>
      <c r="F15" s="5">
        <v>1</v>
      </c>
      <c r="G15" s="292"/>
      <c r="H15" s="292"/>
      <c r="I15" s="292"/>
      <c r="J15" s="292"/>
      <c r="K15" s="292"/>
      <c r="L15" s="292"/>
    </row>
    <row r="16" spans="1:12" ht="103.5" customHeight="1">
      <c r="A16" s="295"/>
      <c r="B16" s="335"/>
      <c r="C16" s="232">
        <v>5</v>
      </c>
      <c r="D16" s="289" t="s">
        <v>24</v>
      </c>
      <c r="E16" s="289"/>
      <c r="F16" s="5">
        <v>2</v>
      </c>
      <c r="G16" s="292"/>
      <c r="H16" s="292"/>
      <c r="I16" s="292"/>
      <c r="J16" s="292"/>
      <c r="K16" s="292"/>
      <c r="L16" s="292"/>
    </row>
    <row r="17" spans="1:12" ht="103.5" customHeight="1">
      <c r="A17" s="295"/>
      <c r="B17" s="335"/>
      <c r="C17" s="232">
        <v>6</v>
      </c>
      <c r="D17" s="289" t="s">
        <v>25</v>
      </c>
      <c r="E17" s="289"/>
      <c r="F17" s="5">
        <v>16</v>
      </c>
      <c r="G17" s="292"/>
      <c r="H17" s="292"/>
      <c r="I17" s="292"/>
      <c r="J17" s="292"/>
      <c r="K17" s="292"/>
      <c r="L17" s="292"/>
    </row>
    <row r="18" spans="1:12" ht="103.5" customHeight="1">
      <c r="A18" s="295">
        <v>4</v>
      </c>
      <c r="B18" s="335" t="s">
        <v>38</v>
      </c>
      <c r="C18" s="232">
        <v>1</v>
      </c>
      <c r="D18" s="289" t="s">
        <v>26</v>
      </c>
      <c r="E18" s="289"/>
      <c r="F18" s="5">
        <v>19</v>
      </c>
      <c r="G18" s="292"/>
      <c r="H18" s="292"/>
      <c r="I18" s="292"/>
      <c r="J18" s="292"/>
      <c r="K18" s="292"/>
      <c r="L18" s="292"/>
    </row>
    <row r="19" spans="1:12" ht="103.5" customHeight="1">
      <c r="A19" s="295"/>
      <c r="B19" s="335"/>
      <c r="C19" s="232">
        <v>2</v>
      </c>
      <c r="D19" s="289" t="s">
        <v>27</v>
      </c>
      <c r="E19" s="289"/>
      <c r="F19" s="5">
        <v>1</v>
      </c>
      <c r="G19" s="292"/>
      <c r="H19" s="292"/>
      <c r="I19" s="292"/>
      <c r="J19" s="292"/>
      <c r="K19" s="292"/>
      <c r="L19" s="292"/>
    </row>
    <row r="20" spans="1:12" ht="103.5" customHeight="1">
      <c r="A20" s="295">
        <v>5</v>
      </c>
      <c r="B20" s="335" t="s">
        <v>30</v>
      </c>
      <c r="C20" s="232">
        <v>1</v>
      </c>
      <c r="D20" s="289" t="s">
        <v>28</v>
      </c>
      <c r="E20" s="289"/>
      <c r="F20" s="5">
        <v>19</v>
      </c>
      <c r="G20" s="292"/>
      <c r="H20" s="292"/>
      <c r="I20" s="292"/>
      <c r="J20" s="292"/>
      <c r="K20" s="292"/>
      <c r="L20" s="292"/>
    </row>
    <row r="21" spans="1:12" ht="103.5" customHeight="1">
      <c r="A21" s="295"/>
      <c r="B21" s="335"/>
      <c r="C21" s="232">
        <v>2</v>
      </c>
      <c r="D21" s="289" t="s">
        <v>29</v>
      </c>
      <c r="E21" s="289"/>
      <c r="F21" s="5">
        <v>1</v>
      </c>
      <c r="G21" s="292"/>
      <c r="H21" s="292"/>
      <c r="I21" s="292"/>
      <c r="J21" s="292"/>
      <c r="K21" s="292"/>
      <c r="L21" s="292"/>
    </row>
    <row r="22" spans="1:12" ht="103.5" customHeight="1">
      <c r="A22" s="295">
        <v>6</v>
      </c>
      <c r="B22" s="335" t="s">
        <v>31</v>
      </c>
      <c r="C22" s="232">
        <v>1</v>
      </c>
      <c r="D22" s="289" t="s">
        <v>41</v>
      </c>
      <c r="E22" s="289"/>
      <c r="F22" s="5">
        <v>19</v>
      </c>
      <c r="G22" s="292"/>
      <c r="H22" s="292"/>
      <c r="I22" s="292"/>
      <c r="J22" s="292"/>
      <c r="K22" s="292"/>
      <c r="L22" s="292"/>
    </row>
    <row r="23" spans="1:12" ht="103.5" customHeight="1">
      <c r="A23" s="295"/>
      <c r="B23" s="335"/>
      <c r="C23" s="232">
        <v>2</v>
      </c>
      <c r="D23" s="289" t="s">
        <v>42</v>
      </c>
      <c r="E23" s="289"/>
      <c r="F23" s="5">
        <v>1</v>
      </c>
      <c r="G23" s="292"/>
      <c r="H23" s="292"/>
      <c r="I23" s="292"/>
      <c r="J23" s="292"/>
      <c r="K23" s="292"/>
      <c r="L23" s="292"/>
    </row>
    <row r="24" spans="1:12" ht="103.5" customHeight="1">
      <c r="A24" s="295"/>
      <c r="B24" s="335"/>
      <c r="C24" s="232">
        <v>3</v>
      </c>
      <c r="D24" s="289" t="s">
        <v>269</v>
      </c>
      <c r="E24" s="289"/>
      <c r="F24" s="5"/>
      <c r="G24" s="292"/>
      <c r="H24" s="292"/>
      <c r="I24" s="292"/>
      <c r="J24" s="292"/>
      <c r="K24" s="292"/>
      <c r="L24" s="292"/>
    </row>
    <row r="25" spans="1:12" ht="103.5" customHeight="1">
      <c r="A25" s="295">
        <v>7</v>
      </c>
      <c r="B25" s="335" t="s">
        <v>32</v>
      </c>
      <c r="C25" s="232">
        <v>1</v>
      </c>
      <c r="D25" s="289" t="s">
        <v>36</v>
      </c>
      <c r="E25" s="289"/>
      <c r="F25" s="5">
        <v>19</v>
      </c>
      <c r="G25" s="292"/>
      <c r="H25" s="292"/>
      <c r="I25" s="292"/>
      <c r="J25" s="292"/>
      <c r="K25" s="292"/>
      <c r="L25" s="5"/>
    </row>
    <row r="26" spans="1:12" ht="103.5" customHeight="1">
      <c r="A26" s="295"/>
      <c r="B26" s="335"/>
      <c r="C26" s="232">
        <v>2</v>
      </c>
      <c r="D26" s="289" t="s">
        <v>37</v>
      </c>
      <c r="E26" s="289"/>
      <c r="F26" s="5">
        <v>1</v>
      </c>
      <c r="G26" s="292"/>
      <c r="H26" s="292"/>
      <c r="I26" s="292"/>
      <c r="J26" s="292"/>
      <c r="K26" s="292"/>
      <c r="L26" s="5"/>
    </row>
    <row r="27" spans="1:12" ht="103.5" customHeight="1">
      <c r="A27" s="295">
        <v>8</v>
      </c>
      <c r="B27" s="335" t="s">
        <v>33</v>
      </c>
      <c r="C27" s="232">
        <v>1</v>
      </c>
      <c r="D27" s="289" t="s">
        <v>36</v>
      </c>
      <c r="E27" s="289"/>
      <c r="F27" s="5">
        <v>17</v>
      </c>
      <c r="G27" s="292"/>
      <c r="H27" s="292"/>
      <c r="I27" s="292"/>
      <c r="J27" s="292"/>
      <c r="K27" s="292"/>
      <c r="L27" s="5"/>
    </row>
    <row r="28" spans="1:12" ht="103.5" customHeight="1">
      <c r="A28" s="295"/>
      <c r="B28" s="335"/>
      <c r="C28" s="232">
        <v>2</v>
      </c>
      <c r="D28" s="289" t="s">
        <v>37</v>
      </c>
      <c r="E28" s="289"/>
      <c r="F28" s="5">
        <v>3</v>
      </c>
      <c r="G28" s="292"/>
      <c r="H28" s="292"/>
      <c r="I28" s="292"/>
      <c r="J28" s="292"/>
      <c r="K28" s="292"/>
      <c r="L28" s="5"/>
    </row>
    <row r="29" spans="1:12" ht="103.5" customHeight="1">
      <c r="A29" s="295">
        <v>9</v>
      </c>
      <c r="B29" s="335" t="s">
        <v>35</v>
      </c>
      <c r="C29" s="232">
        <v>1</v>
      </c>
      <c r="D29" s="289" t="s">
        <v>36</v>
      </c>
      <c r="E29" s="289"/>
      <c r="F29" s="5">
        <v>18</v>
      </c>
      <c r="G29" s="292"/>
      <c r="H29" s="292"/>
      <c r="I29" s="292"/>
      <c r="J29" s="292"/>
      <c r="K29" s="292"/>
      <c r="L29" s="5"/>
    </row>
    <row r="30" spans="1:12" ht="103.5" customHeight="1">
      <c r="A30" s="295"/>
      <c r="B30" s="335"/>
      <c r="C30" s="232">
        <v>2</v>
      </c>
      <c r="D30" s="289" t="s">
        <v>37</v>
      </c>
      <c r="E30" s="289"/>
      <c r="F30" s="5">
        <v>2</v>
      </c>
      <c r="G30" s="292"/>
      <c r="H30" s="292"/>
      <c r="I30" s="292"/>
      <c r="J30" s="292"/>
      <c r="K30" s="292"/>
      <c r="L30" s="5"/>
    </row>
    <row r="31" spans="1:12" ht="103.5" customHeight="1">
      <c r="A31" s="300">
        <v>10</v>
      </c>
      <c r="B31" s="306" t="s">
        <v>34</v>
      </c>
      <c r="C31" s="232"/>
      <c r="D31" s="289" t="s">
        <v>36</v>
      </c>
      <c r="E31" s="289"/>
      <c r="F31" s="5">
        <v>17</v>
      </c>
      <c r="G31" s="292"/>
      <c r="H31" s="292"/>
      <c r="I31" s="292"/>
      <c r="J31" s="292"/>
      <c r="K31" s="292"/>
      <c r="L31" s="5"/>
    </row>
    <row r="32" spans="1:12" ht="103.5" customHeight="1">
      <c r="A32" s="302"/>
      <c r="B32" s="308"/>
      <c r="C32" s="232"/>
      <c r="D32" s="289" t="s">
        <v>37</v>
      </c>
      <c r="E32" s="289"/>
      <c r="F32" s="5">
        <v>3</v>
      </c>
      <c r="G32" s="292"/>
      <c r="H32" s="292"/>
      <c r="I32" s="292"/>
      <c r="J32" s="292"/>
      <c r="K32" s="292"/>
      <c r="L32" s="5"/>
    </row>
    <row r="33" spans="1:12" ht="103.5" customHeight="1">
      <c r="A33" s="10"/>
      <c r="B33" s="10" t="s">
        <v>40</v>
      </c>
      <c r="C33" s="309"/>
      <c r="D33" s="310"/>
      <c r="E33" s="311"/>
      <c r="F33" s="3">
        <v>20</v>
      </c>
      <c r="G33" s="292"/>
      <c r="H33" s="292"/>
      <c r="I33" s="292"/>
      <c r="J33" s="292"/>
      <c r="K33" s="292"/>
      <c r="L33" s="5"/>
    </row>
    <row r="34" spans="1:12" ht="68.25" customHeight="1">
      <c r="A34" s="233">
        <v>11</v>
      </c>
      <c r="B34" s="8" t="s">
        <v>39</v>
      </c>
      <c r="C34" s="292" t="s">
        <v>425</v>
      </c>
      <c r="D34" s="292"/>
      <c r="E34" s="292"/>
      <c r="F34" s="292"/>
      <c r="G34" s="292"/>
      <c r="H34" s="292"/>
      <c r="I34" s="292"/>
      <c r="J34" s="292"/>
      <c r="K34" s="292"/>
      <c r="L34" s="292"/>
    </row>
    <row r="35" spans="1:12" ht="70.5" customHeight="1">
      <c r="A35" s="334" t="s">
        <v>426</v>
      </c>
      <c r="B35" s="334"/>
      <c r="C35" s="334"/>
      <c r="D35" s="334"/>
      <c r="E35" s="334"/>
      <c r="F35" s="334"/>
      <c r="G35" s="334"/>
      <c r="H35" s="334"/>
      <c r="I35" s="334"/>
      <c r="J35" s="334"/>
      <c r="K35" s="334"/>
      <c r="L35" s="334"/>
    </row>
  </sheetData>
  <mergeCells count="72">
    <mergeCell ref="A1:L2"/>
    <mergeCell ref="C3:E3"/>
    <mergeCell ref="G3:I3"/>
    <mergeCell ref="J3:K3"/>
    <mergeCell ref="A4:K4"/>
    <mergeCell ref="L4:L5"/>
    <mergeCell ref="C5:E5"/>
    <mergeCell ref="G5:K5"/>
    <mergeCell ref="A6:A8"/>
    <mergeCell ref="B6:B8"/>
    <mergeCell ref="D6:E6"/>
    <mergeCell ref="G6:K8"/>
    <mergeCell ref="L6:L8"/>
    <mergeCell ref="D7:E7"/>
    <mergeCell ref="D8:E8"/>
    <mergeCell ref="A9:A11"/>
    <mergeCell ref="B9:B11"/>
    <mergeCell ref="D9:E9"/>
    <mergeCell ref="G9:K11"/>
    <mergeCell ref="L9:L11"/>
    <mergeCell ref="D10:E10"/>
    <mergeCell ref="D11:E11"/>
    <mergeCell ref="A12:A17"/>
    <mergeCell ref="B12:B17"/>
    <mergeCell ref="G12:K17"/>
    <mergeCell ref="L12:L17"/>
    <mergeCell ref="D14:E14"/>
    <mergeCell ref="D15:E15"/>
    <mergeCell ref="D16:E16"/>
    <mergeCell ref="D17:E17"/>
    <mergeCell ref="A18:A19"/>
    <mergeCell ref="B18:B19"/>
    <mergeCell ref="D18:E18"/>
    <mergeCell ref="G18:K19"/>
    <mergeCell ref="L18:L19"/>
    <mergeCell ref="D19:E19"/>
    <mergeCell ref="A20:A21"/>
    <mergeCell ref="B20:B21"/>
    <mergeCell ref="D20:E20"/>
    <mergeCell ref="G20:K21"/>
    <mergeCell ref="L20:L21"/>
    <mergeCell ref="D21:E21"/>
    <mergeCell ref="A22:A24"/>
    <mergeCell ref="B22:B24"/>
    <mergeCell ref="D22:E22"/>
    <mergeCell ref="G22:K24"/>
    <mergeCell ref="L22:L24"/>
    <mergeCell ref="D23:E23"/>
    <mergeCell ref="D24:E24"/>
    <mergeCell ref="A27:A28"/>
    <mergeCell ref="B27:B28"/>
    <mergeCell ref="D27:E27"/>
    <mergeCell ref="G27:K28"/>
    <mergeCell ref="D28:E28"/>
    <mergeCell ref="A25:A26"/>
    <mergeCell ref="B25:B26"/>
    <mergeCell ref="D25:E25"/>
    <mergeCell ref="G25:K26"/>
    <mergeCell ref="D26:E26"/>
    <mergeCell ref="C33:E33"/>
    <mergeCell ref="C34:L34"/>
    <mergeCell ref="A35:L35"/>
    <mergeCell ref="A29:A30"/>
    <mergeCell ref="B29:B30"/>
    <mergeCell ref="D29:E29"/>
    <mergeCell ref="G29:K30"/>
    <mergeCell ref="D30:E30"/>
    <mergeCell ref="A31:A32"/>
    <mergeCell ref="B31:B32"/>
    <mergeCell ref="D31:E31"/>
    <mergeCell ref="G31:K33"/>
    <mergeCell ref="D32:E32"/>
  </mergeCells>
  <hyperlinks>
    <hyperlink ref="B3" location="'TOTAL ANALISIS ENCUESTAS 2017'!A1" display="SAN ANDRES"/>
  </hyperlinks>
  <pageMargins left="0.7" right="0.7" top="0.75" bottom="0.75" header="0.3" footer="0.3"/>
  <pageSetup orientation="portrait" horizontalDpi="4294967295" verticalDpi="4294967295"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5"/>
  <sheetViews>
    <sheetView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customWidth="1"/>
    <col min="12" max="12" width="45.14062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c r="A3" s="2" t="s">
        <v>12</v>
      </c>
      <c r="B3" s="286" t="s">
        <v>130</v>
      </c>
      <c r="C3" s="292" t="s">
        <v>13</v>
      </c>
      <c r="D3" s="292"/>
      <c r="E3" s="292"/>
      <c r="F3" s="4">
        <v>50</v>
      </c>
      <c r="G3" s="292" t="s">
        <v>14</v>
      </c>
      <c r="H3" s="292"/>
      <c r="I3" s="292"/>
      <c r="J3" s="293">
        <v>43159</v>
      </c>
      <c r="K3" s="294"/>
      <c r="L3" s="5" t="s">
        <v>411</v>
      </c>
    </row>
    <row r="4" spans="1:12">
      <c r="A4" s="296" t="s">
        <v>11</v>
      </c>
      <c r="B4" s="296"/>
      <c r="C4" s="296"/>
      <c r="D4" s="296"/>
      <c r="E4" s="296"/>
      <c r="F4" s="296"/>
      <c r="G4" s="296"/>
      <c r="H4" s="296"/>
      <c r="I4" s="296"/>
      <c r="J4" s="296"/>
      <c r="K4" s="296"/>
      <c r="L4" s="295" t="s">
        <v>9</v>
      </c>
    </row>
    <row r="5" spans="1:12" ht="30">
      <c r="A5" s="229" t="s">
        <v>2</v>
      </c>
      <c r="B5" s="228" t="s">
        <v>1</v>
      </c>
      <c r="C5" s="295" t="s">
        <v>3</v>
      </c>
      <c r="D5" s="295"/>
      <c r="E5" s="295"/>
      <c r="F5" s="11" t="s">
        <v>7</v>
      </c>
      <c r="G5" s="295" t="s">
        <v>8</v>
      </c>
      <c r="H5" s="295"/>
      <c r="I5" s="295"/>
      <c r="J5" s="295"/>
      <c r="K5" s="295"/>
      <c r="L5" s="295"/>
    </row>
    <row r="6" spans="1:12" ht="16.5" customHeight="1">
      <c r="A6" s="295">
        <v>1</v>
      </c>
      <c r="B6" s="335" t="s">
        <v>10</v>
      </c>
      <c r="C6" s="227">
        <v>1</v>
      </c>
      <c r="D6" s="289" t="s">
        <v>4</v>
      </c>
      <c r="E6" s="289"/>
      <c r="F6" s="227">
        <f>10+7+10+10+10</f>
        <v>47</v>
      </c>
      <c r="G6" s="292"/>
      <c r="H6" s="292"/>
      <c r="I6" s="292"/>
      <c r="J6" s="292"/>
      <c r="K6" s="292"/>
      <c r="L6" s="357" t="s">
        <v>412</v>
      </c>
    </row>
    <row r="7" spans="1:12" ht="29.25" customHeight="1">
      <c r="A7" s="295"/>
      <c r="B7" s="335"/>
      <c r="C7" s="227">
        <v>2</v>
      </c>
      <c r="D7" s="335" t="s">
        <v>5</v>
      </c>
      <c r="E7" s="335"/>
      <c r="F7" s="227">
        <v>3</v>
      </c>
      <c r="G7" s="292"/>
      <c r="H7" s="292"/>
      <c r="I7" s="292"/>
      <c r="J7" s="292"/>
      <c r="K7" s="292"/>
      <c r="L7" s="357"/>
    </row>
    <row r="8" spans="1:12" ht="79.5" customHeight="1">
      <c r="A8" s="295"/>
      <c r="B8" s="335"/>
      <c r="C8" s="230">
        <v>3</v>
      </c>
      <c r="D8" s="394" t="s">
        <v>6</v>
      </c>
      <c r="E8" s="394"/>
      <c r="F8" s="230">
        <v>0</v>
      </c>
      <c r="G8" s="292"/>
      <c r="H8" s="292"/>
      <c r="I8" s="292"/>
      <c r="J8" s="292"/>
      <c r="K8" s="292"/>
      <c r="L8" s="357"/>
    </row>
    <row r="9" spans="1:12">
      <c r="A9" s="295">
        <v>2</v>
      </c>
      <c r="B9" s="335" t="s">
        <v>15</v>
      </c>
      <c r="C9" s="227">
        <v>1</v>
      </c>
      <c r="D9" s="289" t="s">
        <v>16</v>
      </c>
      <c r="E9" s="289"/>
      <c r="F9" s="227">
        <f>10+5+10+9+9</f>
        <v>43</v>
      </c>
      <c r="G9" s="292"/>
      <c r="H9" s="292"/>
      <c r="I9" s="292"/>
      <c r="J9" s="292"/>
      <c r="K9" s="292"/>
      <c r="L9" s="357" t="s">
        <v>413</v>
      </c>
    </row>
    <row r="10" spans="1:12">
      <c r="A10" s="295"/>
      <c r="B10" s="335"/>
      <c r="C10" s="227">
        <v>2</v>
      </c>
      <c r="D10" s="289" t="s">
        <v>17</v>
      </c>
      <c r="E10" s="289"/>
      <c r="F10" s="227">
        <f>4+0+1+2</f>
        <v>7</v>
      </c>
      <c r="G10" s="292"/>
      <c r="H10" s="292"/>
      <c r="I10" s="292"/>
      <c r="J10" s="292"/>
      <c r="K10" s="292"/>
      <c r="L10" s="357"/>
    </row>
    <row r="11" spans="1:12" ht="81" customHeight="1">
      <c r="A11" s="295"/>
      <c r="B11" s="335"/>
      <c r="C11" s="230">
        <v>3</v>
      </c>
      <c r="D11" s="394" t="s">
        <v>18</v>
      </c>
      <c r="E11" s="394"/>
      <c r="F11" s="230">
        <v>0</v>
      </c>
      <c r="G11" s="292"/>
      <c r="H11" s="292"/>
      <c r="I11" s="292"/>
      <c r="J11" s="292"/>
      <c r="K11" s="292"/>
      <c r="L11" s="357"/>
    </row>
    <row r="12" spans="1:12">
      <c r="A12" s="295">
        <v>3</v>
      </c>
      <c r="B12" s="335" t="s">
        <v>19</v>
      </c>
      <c r="C12" s="227">
        <v>1</v>
      </c>
      <c r="D12" s="5" t="s">
        <v>20</v>
      </c>
      <c r="E12" s="5"/>
      <c r="F12" s="227">
        <f>1+10+0+0+3</f>
        <v>14</v>
      </c>
      <c r="G12" s="292"/>
      <c r="H12" s="292"/>
      <c r="I12" s="292"/>
      <c r="J12" s="292"/>
      <c r="K12" s="292"/>
      <c r="L12" s="357" t="s">
        <v>414</v>
      </c>
    </row>
    <row r="13" spans="1:12">
      <c r="A13" s="295"/>
      <c r="B13" s="335"/>
      <c r="C13" s="227">
        <v>2</v>
      </c>
      <c r="D13" s="5" t="s">
        <v>21</v>
      </c>
      <c r="E13" s="5"/>
      <c r="F13" s="227">
        <v>0</v>
      </c>
      <c r="G13" s="292"/>
      <c r="H13" s="292"/>
      <c r="I13" s="292"/>
      <c r="J13" s="292"/>
      <c r="K13" s="292"/>
      <c r="L13" s="357"/>
    </row>
    <row r="14" spans="1:12">
      <c r="A14" s="295"/>
      <c r="B14" s="335"/>
      <c r="C14" s="227">
        <v>3</v>
      </c>
      <c r="D14" s="289" t="s">
        <v>22</v>
      </c>
      <c r="E14" s="289"/>
      <c r="F14" s="227">
        <f>2+1+1+0+0</f>
        <v>4</v>
      </c>
      <c r="G14" s="292"/>
      <c r="H14" s="292"/>
      <c r="I14" s="292"/>
      <c r="J14" s="292"/>
      <c r="K14" s="292"/>
      <c r="L14" s="357"/>
    </row>
    <row r="15" spans="1:12">
      <c r="A15" s="295"/>
      <c r="B15" s="335"/>
      <c r="C15" s="227">
        <v>4</v>
      </c>
      <c r="D15" s="289" t="s">
        <v>23</v>
      </c>
      <c r="E15" s="289"/>
      <c r="F15" s="227">
        <v>0</v>
      </c>
      <c r="G15" s="292"/>
      <c r="H15" s="292"/>
      <c r="I15" s="292"/>
      <c r="J15" s="292"/>
      <c r="K15" s="292"/>
      <c r="L15" s="357"/>
    </row>
    <row r="16" spans="1:12">
      <c r="A16" s="295"/>
      <c r="B16" s="335"/>
      <c r="C16" s="227">
        <v>5</v>
      </c>
      <c r="D16" s="289" t="s">
        <v>24</v>
      </c>
      <c r="E16" s="289"/>
      <c r="F16" s="227">
        <f>1+0+0+0+0</f>
        <v>1</v>
      </c>
      <c r="G16" s="292"/>
      <c r="H16" s="292"/>
      <c r="I16" s="292"/>
      <c r="J16" s="292"/>
      <c r="K16" s="292"/>
      <c r="L16" s="357"/>
    </row>
    <row r="17" spans="1:12" ht="47.25" customHeight="1">
      <c r="A17" s="295"/>
      <c r="B17" s="335"/>
      <c r="C17" s="230">
        <v>6</v>
      </c>
      <c r="D17" s="394" t="s">
        <v>25</v>
      </c>
      <c r="E17" s="394"/>
      <c r="F17" s="230">
        <f>7+4+0+10+10</f>
        <v>31</v>
      </c>
      <c r="G17" s="292"/>
      <c r="H17" s="292"/>
      <c r="I17" s="292"/>
      <c r="J17" s="292"/>
      <c r="K17" s="292"/>
      <c r="L17" s="357"/>
    </row>
    <row r="18" spans="1:12" ht="35.25" customHeight="1">
      <c r="A18" s="295">
        <v>4</v>
      </c>
      <c r="B18" s="335" t="s">
        <v>38</v>
      </c>
      <c r="C18" s="230">
        <v>1</v>
      </c>
      <c r="D18" s="396" t="s">
        <v>26</v>
      </c>
      <c r="E18" s="396"/>
      <c r="F18" s="230">
        <v>50</v>
      </c>
      <c r="G18" s="292"/>
      <c r="H18" s="292"/>
      <c r="I18" s="292"/>
      <c r="J18" s="292"/>
      <c r="K18" s="292"/>
      <c r="L18" s="357" t="s">
        <v>415</v>
      </c>
    </row>
    <row r="19" spans="1:12" ht="75" customHeight="1">
      <c r="A19" s="295"/>
      <c r="B19" s="335"/>
      <c r="C19" s="230">
        <v>2</v>
      </c>
      <c r="D19" s="396" t="s">
        <v>27</v>
      </c>
      <c r="E19" s="396"/>
      <c r="F19" s="230">
        <v>0</v>
      </c>
      <c r="G19" s="292"/>
      <c r="H19" s="292"/>
      <c r="I19" s="292"/>
      <c r="J19" s="292"/>
      <c r="K19" s="292"/>
      <c r="L19" s="357"/>
    </row>
    <row r="20" spans="1:12" ht="25.5" customHeight="1">
      <c r="A20" s="295">
        <v>5</v>
      </c>
      <c r="B20" s="335" t="s">
        <v>30</v>
      </c>
      <c r="C20" s="230">
        <v>1</v>
      </c>
      <c r="D20" s="394" t="s">
        <v>28</v>
      </c>
      <c r="E20" s="394"/>
      <c r="F20" s="230">
        <f>9+10+10+10+8</f>
        <v>47</v>
      </c>
      <c r="G20" s="292"/>
      <c r="H20" s="292"/>
      <c r="I20" s="292"/>
      <c r="J20" s="292"/>
      <c r="K20" s="292"/>
      <c r="L20" s="357" t="s">
        <v>416</v>
      </c>
    </row>
    <row r="21" spans="1:12" ht="85.5" customHeight="1">
      <c r="A21" s="295"/>
      <c r="B21" s="335"/>
      <c r="C21" s="230">
        <v>2</v>
      </c>
      <c r="D21" s="394" t="s">
        <v>29</v>
      </c>
      <c r="E21" s="394"/>
      <c r="F21" s="230">
        <f>2+1</f>
        <v>3</v>
      </c>
      <c r="G21" s="292"/>
      <c r="H21" s="292"/>
      <c r="I21" s="292"/>
      <c r="J21" s="292"/>
      <c r="K21" s="292"/>
      <c r="L21" s="357"/>
    </row>
    <row r="22" spans="1:12" ht="18.75" customHeight="1">
      <c r="A22" s="295">
        <v>6</v>
      </c>
      <c r="B22" s="335" t="s">
        <v>31</v>
      </c>
      <c r="C22" s="230">
        <v>1</v>
      </c>
      <c r="D22" s="395" t="s">
        <v>41</v>
      </c>
      <c r="E22" s="378"/>
      <c r="F22" s="230">
        <f>9+10+10+10+8</f>
        <v>47</v>
      </c>
      <c r="G22" s="292"/>
      <c r="H22" s="292"/>
      <c r="I22" s="292"/>
      <c r="J22" s="292"/>
      <c r="K22" s="292"/>
      <c r="L22" s="357" t="s">
        <v>417</v>
      </c>
    </row>
    <row r="23" spans="1:12" ht="18.75" customHeight="1">
      <c r="A23" s="295"/>
      <c r="B23" s="335"/>
      <c r="C23" s="230">
        <v>2</v>
      </c>
      <c r="D23" s="395" t="s">
        <v>42</v>
      </c>
      <c r="E23" s="378"/>
      <c r="F23" s="230">
        <f>1+1</f>
        <v>2</v>
      </c>
      <c r="G23" s="292"/>
      <c r="H23" s="292"/>
      <c r="I23" s="292"/>
      <c r="J23" s="292"/>
      <c r="K23" s="292"/>
      <c r="L23" s="357"/>
    </row>
    <row r="24" spans="1:12" ht="76.5" customHeight="1">
      <c r="A24" s="295"/>
      <c r="B24" s="335"/>
      <c r="C24" s="230">
        <v>3</v>
      </c>
      <c r="D24" s="395" t="s">
        <v>269</v>
      </c>
      <c r="E24" s="378"/>
      <c r="F24" s="230">
        <v>1</v>
      </c>
      <c r="G24" s="292"/>
      <c r="H24" s="292"/>
      <c r="I24" s="292"/>
      <c r="J24" s="292"/>
      <c r="K24" s="292"/>
      <c r="L24" s="357"/>
    </row>
    <row r="25" spans="1:12" ht="24" customHeight="1">
      <c r="A25" s="295">
        <v>7</v>
      </c>
      <c r="B25" s="335" t="s">
        <v>32</v>
      </c>
      <c r="C25" s="230">
        <v>1</v>
      </c>
      <c r="D25" s="394" t="s">
        <v>36</v>
      </c>
      <c r="E25" s="394"/>
      <c r="F25" s="230">
        <f>9+10+10+10+10</f>
        <v>49</v>
      </c>
      <c r="G25" s="292"/>
      <c r="H25" s="292"/>
      <c r="I25" s="292"/>
      <c r="J25" s="292"/>
      <c r="K25" s="292"/>
      <c r="L25" s="357" t="s">
        <v>418</v>
      </c>
    </row>
    <row r="26" spans="1:12" ht="84" customHeight="1">
      <c r="A26" s="295"/>
      <c r="B26" s="335"/>
      <c r="C26" s="230">
        <v>2</v>
      </c>
      <c r="D26" s="394" t="s">
        <v>37</v>
      </c>
      <c r="E26" s="394"/>
      <c r="F26" s="230">
        <v>1</v>
      </c>
      <c r="G26" s="292"/>
      <c r="H26" s="292"/>
      <c r="I26" s="292"/>
      <c r="J26" s="292"/>
      <c r="K26" s="292"/>
      <c r="L26" s="357"/>
    </row>
    <row r="27" spans="1:12" ht="41.25" customHeight="1">
      <c r="A27" s="295">
        <v>8</v>
      </c>
      <c r="B27" s="335" t="s">
        <v>33</v>
      </c>
      <c r="C27" s="230">
        <v>1</v>
      </c>
      <c r="D27" s="394" t="s">
        <v>36</v>
      </c>
      <c r="E27" s="394"/>
      <c r="F27" s="230">
        <f>10+10+10+10+10</f>
        <v>50</v>
      </c>
      <c r="G27" s="292"/>
      <c r="H27" s="292"/>
      <c r="I27" s="292"/>
      <c r="J27" s="292"/>
      <c r="K27" s="292"/>
      <c r="L27" s="357" t="s">
        <v>419</v>
      </c>
    </row>
    <row r="28" spans="1:12" ht="78" customHeight="1">
      <c r="A28" s="295"/>
      <c r="B28" s="335"/>
      <c r="C28" s="230">
        <v>2</v>
      </c>
      <c r="D28" s="394" t="s">
        <v>37</v>
      </c>
      <c r="E28" s="394"/>
      <c r="F28" s="230">
        <v>0</v>
      </c>
      <c r="G28" s="292"/>
      <c r="H28" s="292"/>
      <c r="I28" s="292"/>
      <c r="J28" s="292"/>
      <c r="K28" s="292"/>
      <c r="L28" s="357"/>
    </row>
    <row r="29" spans="1:12" ht="27" customHeight="1">
      <c r="A29" s="295">
        <v>9</v>
      </c>
      <c r="B29" s="335" t="s">
        <v>35</v>
      </c>
      <c r="C29" s="230">
        <v>1</v>
      </c>
      <c r="D29" s="394" t="s">
        <v>36</v>
      </c>
      <c r="E29" s="394"/>
      <c r="F29" s="230">
        <f>10+10+10+10+9</f>
        <v>49</v>
      </c>
      <c r="G29" s="292"/>
      <c r="H29" s="292"/>
      <c r="I29" s="292"/>
      <c r="J29" s="292"/>
      <c r="K29" s="292"/>
      <c r="L29" s="357" t="s">
        <v>420</v>
      </c>
    </row>
    <row r="30" spans="1:12" ht="91.5" customHeight="1">
      <c r="A30" s="295"/>
      <c r="B30" s="335"/>
      <c r="C30" s="230">
        <v>2</v>
      </c>
      <c r="D30" s="394" t="s">
        <v>37</v>
      </c>
      <c r="E30" s="394"/>
      <c r="F30" s="230">
        <v>1</v>
      </c>
      <c r="G30" s="292"/>
      <c r="H30" s="292"/>
      <c r="I30" s="292"/>
      <c r="J30" s="292"/>
      <c r="K30" s="292"/>
      <c r="L30" s="357"/>
    </row>
    <row r="31" spans="1:12" ht="32.25" customHeight="1">
      <c r="A31" s="300">
        <v>10</v>
      </c>
      <c r="B31" s="306" t="s">
        <v>34</v>
      </c>
      <c r="C31" s="230">
        <v>1</v>
      </c>
      <c r="D31" s="394" t="s">
        <v>36</v>
      </c>
      <c r="E31" s="394"/>
      <c r="F31" s="230">
        <f>10+9+10+10+10</f>
        <v>49</v>
      </c>
      <c r="G31" s="292"/>
      <c r="H31" s="292"/>
      <c r="I31" s="292"/>
      <c r="J31" s="292"/>
      <c r="K31" s="292"/>
      <c r="L31" s="357" t="s">
        <v>421</v>
      </c>
    </row>
    <row r="32" spans="1:12" ht="81" customHeight="1">
      <c r="A32" s="302"/>
      <c r="B32" s="308"/>
      <c r="C32" s="230">
        <v>2</v>
      </c>
      <c r="D32" s="394" t="s">
        <v>37</v>
      </c>
      <c r="E32" s="394"/>
      <c r="F32" s="230">
        <v>1</v>
      </c>
      <c r="G32" s="292"/>
      <c r="H32" s="292"/>
      <c r="I32" s="292"/>
      <c r="J32" s="292"/>
      <c r="K32" s="292"/>
      <c r="L32" s="357"/>
    </row>
    <row r="33" spans="1:12" ht="32.25" customHeight="1">
      <c r="A33" s="10"/>
      <c r="B33" s="10" t="s">
        <v>40</v>
      </c>
      <c r="C33" s="309"/>
      <c r="D33" s="310"/>
      <c r="E33" s="311"/>
      <c r="F33" s="231">
        <f>F31+F32</f>
        <v>50</v>
      </c>
      <c r="G33" s="292"/>
      <c r="H33" s="292"/>
      <c r="I33" s="292"/>
      <c r="J33" s="292"/>
      <c r="K33" s="292"/>
      <c r="L33" s="5"/>
    </row>
    <row r="34" spans="1:12" ht="68.25" customHeight="1">
      <c r="A34" s="228">
        <v>11</v>
      </c>
      <c r="B34" s="8" t="s">
        <v>39</v>
      </c>
      <c r="C34" s="340" t="s">
        <v>422</v>
      </c>
      <c r="D34" s="340"/>
      <c r="E34" s="340"/>
      <c r="F34" s="340"/>
      <c r="G34" s="340"/>
      <c r="H34" s="340"/>
      <c r="I34" s="340"/>
      <c r="J34" s="340"/>
      <c r="K34" s="340"/>
      <c r="L34" s="340"/>
    </row>
    <row r="35" spans="1:12" ht="30.75" customHeight="1">
      <c r="A35" s="334" t="s">
        <v>256</v>
      </c>
      <c r="B35" s="334"/>
      <c r="C35" s="334"/>
      <c r="D35" s="334"/>
      <c r="E35" s="334"/>
      <c r="F35" s="334"/>
      <c r="G35" s="334"/>
      <c r="H35" s="334"/>
      <c r="I35" s="334"/>
      <c r="J35" s="334"/>
      <c r="K35" s="334"/>
      <c r="L35" s="334"/>
    </row>
  </sheetData>
  <mergeCells count="76">
    <mergeCell ref="A1:L2"/>
    <mergeCell ref="C3:E3"/>
    <mergeCell ref="G3:I3"/>
    <mergeCell ref="J3:K3"/>
    <mergeCell ref="A4:K4"/>
    <mergeCell ref="L4:L5"/>
    <mergeCell ref="C5:E5"/>
    <mergeCell ref="G5:K5"/>
    <mergeCell ref="A6:A8"/>
    <mergeCell ref="B6:B8"/>
    <mergeCell ref="D6:E6"/>
    <mergeCell ref="G6:K8"/>
    <mergeCell ref="L6:L8"/>
    <mergeCell ref="D7:E7"/>
    <mergeCell ref="D8:E8"/>
    <mergeCell ref="A9:A11"/>
    <mergeCell ref="B9:B11"/>
    <mergeCell ref="D9:E9"/>
    <mergeCell ref="G9:K11"/>
    <mergeCell ref="L9:L11"/>
    <mergeCell ref="D10:E10"/>
    <mergeCell ref="D11:E11"/>
    <mergeCell ref="A12:A17"/>
    <mergeCell ref="B12:B17"/>
    <mergeCell ref="G12:K17"/>
    <mergeCell ref="L12:L17"/>
    <mergeCell ref="D14:E14"/>
    <mergeCell ref="D15:E15"/>
    <mergeCell ref="D16:E16"/>
    <mergeCell ref="D17:E17"/>
    <mergeCell ref="A18:A19"/>
    <mergeCell ref="B18:B19"/>
    <mergeCell ref="D18:E18"/>
    <mergeCell ref="G18:K19"/>
    <mergeCell ref="L18:L19"/>
    <mergeCell ref="D19:E19"/>
    <mergeCell ref="A20:A21"/>
    <mergeCell ref="B20:B21"/>
    <mergeCell ref="D20:E20"/>
    <mergeCell ref="G20:K21"/>
    <mergeCell ref="L20:L21"/>
    <mergeCell ref="D21:E21"/>
    <mergeCell ref="A22:A24"/>
    <mergeCell ref="B22:B24"/>
    <mergeCell ref="D22:E22"/>
    <mergeCell ref="G22:K24"/>
    <mergeCell ref="L22:L24"/>
    <mergeCell ref="D23:E23"/>
    <mergeCell ref="D24:E24"/>
    <mergeCell ref="A25:A26"/>
    <mergeCell ref="B25:B26"/>
    <mergeCell ref="D25:E25"/>
    <mergeCell ref="G25:K26"/>
    <mergeCell ref="L25:L26"/>
    <mergeCell ref="D26:E26"/>
    <mergeCell ref="A27:A28"/>
    <mergeCell ref="B27:B28"/>
    <mergeCell ref="D27:E27"/>
    <mergeCell ref="G27:K28"/>
    <mergeCell ref="L27:L28"/>
    <mergeCell ref="D28:E28"/>
    <mergeCell ref="A29:A30"/>
    <mergeCell ref="B29:B30"/>
    <mergeCell ref="D29:E29"/>
    <mergeCell ref="G29:K30"/>
    <mergeCell ref="L29:L30"/>
    <mergeCell ref="D30:E30"/>
    <mergeCell ref="C34:L34"/>
    <mergeCell ref="A35:L35"/>
    <mergeCell ref="A31:A32"/>
    <mergeCell ref="B31:B32"/>
    <mergeCell ref="D31:E31"/>
    <mergeCell ref="G31:K33"/>
    <mergeCell ref="L31:L32"/>
    <mergeCell ref="D32:E32"/>
    <mergeCell ref="C33:E33"/>
  </mergeCells>
  <hyperlinks>
    <hyperlink ref="B3" location="'TOTAL ANALISIS ENCUESTAS 2017'!A1" display="HUILA"/>
  </hyperlinks>
  <pageMargins left="0.7" right="0.7" top="0.75" bottom="0.75" header="0.3" footer="0.3"/>
  <pageSetup orientation="portrait" horizontalDpi="4294967295" verticalDpi="4294967295"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5"/>
  <sheetViews>
    <sheetView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customWidth="1"/>
    <col min="12" max="12" width="45.14062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c r="A3" s="2" t="s">
        <v>12</v>
      </c>
      <c r="B3" s="284" t="s">
        <v>137</v>
      </c>
      <c r="C3" s="292" t="s">
        <v>61</v>
      </c>
      <c r="D3" s="292"/>
      <c r="E3" s="292"/>
      <c r="F3" s="4">
        <v>74</v>
      </c>
      <c r="G3" s="292" t="s">
        <v>14</v>
      </c>
      <c r="H3" s="292"/>
      <c r="I3" s="292"/>
      <c r="J3" s="293">
        <v>43159</v>
      </c>
      <c r="K3" s="294"/>
      <c r="L3" s="5" t="s">
        <v>410</v>
      </c>
    </row>
    <row r="4" spans="1:12">
      <c r="A4" s="296" t="s">
        <v>11</v>
      </c>
      <c r="B4" s="296"/>
      <c r="C4" s="296"/>
      <c r="D4" s="296"/>
      <c r="E4" s="296"/>
      <c r="F4" s="296"/>
      <c r="G4" s="296"/>
      <c r="H4" s="296"/>
      <c r="I4" s="296"/>
      <c r="J4" s="296"/>
      <c r="K4" s="296"/>
      <c r="L4" s="295" t="s">
        <v>9</v>
      </c>
    </row>
    <row r="5" spans="1:12" ht="30">
      <c r="A5" s="229" t="s">
        <v>2</v>
      </c>
      <c r="B5" s="228" t="s">
        <v>1</v>
      </c>
      <c r="C5" s="295" t="s">
        <v>3</v>
      </c>
      <c r="D5" s="295"/>
      <c r="E5" s="295"/>
      <c r="F5" s="11" t="s">
        <v>7</v>
      </c>
      <c r="G5" s="295" t="s">
        <v>8</v>
      </c>
      <c r="H5" s="295"/>
      <c r="I5" s="295"/>
      <c r="J5" s="295"/>
      <c r="K5" s="295"/>
      <c r="L5" s="295"/>
    </row>
    <row r="6" spans="1:12" ht="41.25" customHeight="1">
      <c r="A6" s="295">
        <v>1</v>
      </c>
      <c r="B6" s="335" t="s">
        <v>10</v>
      </c>
      <c r="C6" s="227">
        <v>1</v>
      </c>
      <c r="D6" s="289" t="s">
        <v>4</v>
      </c>
      <c r="E6" s="289"/>
      <c r="F6" s="5">
        <v>69</v>
      </c>
      <c r="G6" s="292"/>
      <c r="H6" s="292"/>
      <c r="I6" s="292"/>
      <c r="J6" s="292"/>
      <c r="K6" s="292"/>
      <c r="L6" s="392" t="s">
        <v>409</v>
      </c>
    </row>
    <row r="7" spans="1:12" ht="41.25" customHeight="1">
      <c r="A7" s="295"/>
      <c r="B7" s="335"/>
      <c r="C7" s="227">
        <v>2</v>
      </c>
      <c r="D7" s="335" t="s">
        <v>5</v>
      </c>
      <c r="E7" s="335"/>
      <c r="F7" s="5">
        <v>5</v>
      </c>
      <c r="G7" s="292"/>
      <c r="H7" s="292"/>
      <c r="I7" s="292"/>
      <c r="J7" s="292"/>
      <c r="K7" s="292"/>
      <c r="L7" s="392"/>
    </row>
    <row r="8" spans="1:12" ht="41.25" customHeight="1">
      <c r="A8" s="295"/>
      <c r="B8" s="335"/>
      <c r="C8" s="227">
        <v>3</v>
      </c>
      <c r="D8" s="289" t="s">
        <v>6</v>
      </c>
      <c r="E8" s="289"/>
      <c r="F8" s="5">
        <v>0</v>
      </c>
      <c r="G8" s="292"/>
      <c r="H8" s="292"/>
      <c r="I8" s="292"/>
      <c r="J8" s="292"/>
      <c r="K8" s="292"/>
      <c r="L8" s="392"/>
    </row>
    <row r="9" spans="1:12" ht="41.25" customHeight="1">
      <c r="A9" s="295">
        <v>2</v>
      </c>
      <c r="B9" s="335" t="s">
        <v>15</v>
      </c>
      <c r="C9" s="227">
        <v>1</v>
      </c>
      <c r="D9" s="289" t="s">
        <v>16</v>
      </c>
      <c r="E9" s="289"/>
      <c r="F9" s="5">
        <v>52</v>
      </c>
      <c r="G9" s="292"/>
      <c r="H9" s="292"/>
      <c r="I9" s="292"/>
      <c r="J9" s="292"/>
      <c r="K9" s="292"/>
      <c r="L9" s="392" t="s">
        <v>408</v>
      </c>
    </row>
    <row r="10" spans="1:12" ht="41.25" customHeight="1">
      <c r="A10" s="295"/>
      <c r="B10" s="335"/>
      <c r="C10" s="227">
        <v>2</v>
      </c>
      <c r="D10" s="289" t="s">
        <v>17</v>
      </c>
      <c r="E10" s="289"/>
      <c r="F10" s="5">
        <v>18</v>
      </c>
      <c r="G10" s="292"/>
      <c r="H10" s="292"/>
      <c r="I10" s="292"/>
      <c r="J10" s="292"/>
      <c r="K10" s="292"/>
      <c r="L10" s="392"/>
    </row>
    <row r="11" spans="1:12" ht="41.25" customHeight="1">
      <c r="A11" s="295"/>
      <c r="B11" s="335"/>
      <c r="C11" s="227">
        <v>3</v>
      </c>
      <c r="D11" s="289" t="s">
        <v>18</v>
      </c>
      <c r="E11" s="289"/>
      <c r="F11" s="5">
        <v>1</v>
      </c>
      <c r="G11" s="292"/>
      <c r="H11" s="292"/>
      <c r="I11" s="292"/>
      <c r="J11" s="292"/>
      <c r="K11" s="292"/>
      <c r="L11" s="392"/>
    </row>
    <row r="12" spans="1:12" ht="26.25" customHeight="1">
      <c r="A12" s="295">
        <v>3</v>
      </c>
      <c r="B12" s="335" t="s">
        <v>19</v>
      </c>
      <c r="C12" s="227">
        <v>1</v>
      </c>
      <c r="D12" s="5" t="s">
        <v>20</v>
      </c>
      <c r="E12" s="5"/>
      <c r="F12" s="5">
        <v>2</v>
      </c>
      <c r="G12" s="292"/>
      <c r="H12" s="292"/>
      <c r="I12" s="292"/>
      <c r="J12" s="292"/>
      <c r="K12" s="292"/>
      <c r="L12" s="343" t="s">
        <v>407</v>
      </c>
    </row>
    <row r="13" spans="1:12" ht="26.25" customHeight="1">
      <c r="A13" s="295"/>
      <c r="B13" s="335"/>
      <c r="C13" s="227">
        <v>2</v>
      </c>
      <c r="D13" s="5" t="s">
        <v>21</v>
      </c>
      <c r="E13" s="5"/>
      <c r="F13" s="5">
        <v>0</v>
      </c>
      <c r="G13" s="292"/>
      <c r="H13" s="292"/>
      <c r="I13" s="292"/>
      <c r="J13" s="292"/>
      <c r="K13" s="292"/>
      <c r="L13" s="344"/>
    </row>
    <row r="14" spans="1:12" ht="26.25" customHeight="1">
      <c r="A14" s="295"/>
      <c r="B14" s="335"/>
      <c r="C14" s="227">
        <v>3</v>
      </c>
      <c r="D14" s="289" t="s">
        <v>22</v>
      </c>
      <c r="E14" s="289"/>
      <c r="F14" s="5">
        <v>7</v>
      </c>
      <c r="G14" s="292"/>
      <c r="H14" s="292"/>
      <c r="I14" s="292"/>
      <c r="J14" s="292"/>
      <c r="K14" s="292"/>
      <c r="L14" s="344"/>
    </row>
    <row r="15" spans="1:12" ht="26.25" customHeight="1">
      <c r="A15" s="295"/>
      <c r="B15" s="335"/>
      <c r="C15" s="227">
        <v>4</v>
      </c>
      <c r="D15" s="289" t="s">
        <v>23</v>
      </c>
      <c r="E15" s="289"/>
      <c r="F15" s="5">
        <v>0</v>
      </c>
      <c r="G15" s="292"/>
      <c r="H15" s="292"/>
      <c r="I15" s="292"/>
      <c r="J15" s="292"/>
      <c r="K15" s="292"/>
      <c r="L15" s="344"/>
    </row>
    <row r="16" spans="1:12" ht="26.25" customHeight="1">
      <c r="A16" s="295"/>
      <c r="B16" s="335"/>
      <c r="C16" s="227">
        <v>5</v>
      </c>
      <c r="D16" s="289" t="s">
        <v>24</v>
      </c>
      <c r="E16" s="289"/>
      <c r="F16" s="5">
        <v>1</v>
      </c>
      <c r="G16" s="292"/>
      <c r="H16" s="292"/>
      <c r="I16" s="292"/>
      <c r="J16" s="292"/>
      <c r="K16" s="292"/>
      <c r="L16" s="344"/>
    </row>
    <row r="17" spans="1:12" ht="26.25" customHeight="1">
      <c r="A17" s="295"/>
      <c r="B17" s="335"/>
      <c r="C17" s="227">
        <v>6</v>
      </c>
      <c r="D17" s="289" t="s">
        <v>25</v>
      </c>
      <c r="E17" s="289"/>
      <c r="F17" s="5">
        <v>63</v>
      </c>
      <c r="G17" s="292"/>
      <c r="H17" s="292"/>
      <c r="I17" s="292"/>
      <c r="J17" s="292"/>
      <c r="K17" s="292"/>
      <c r="L17" s="345"/>
    </row>
    <row r="18" spans="1:12" ht="64.5" customHeight="1">
      <c r="A18" s="295">
        <v>4</v>
      </c>
      <c r="B18" s="335" t="s">
        <v>38</v>
      </c>
      <c r="C18" s="227">
        <v>1</v>
      </c>
      <c r="D18" s="289" t="s">
        <v>26</v>
      </c>
      <c r="E18" s="289"/>
      <c r="F18" s="5">
        <v>70</v>
      </c>
      <c r="G18" s="292"/>
      <c r="H18" s="292"/>
      <c r="I18" s="292"/>
      <c r="J18" s="292"/>
      <c r="K18" s="292"/>
      <c r="L18" s="343" t="s">
        <v>406</v>
      </c>
    </row>
    <row r="19" spans="1:12" ht="64.5" customHeight="1">
      <c r="A19" s="295"/>
      <c r="B19" s="335"/>
      <c r="C19" s="227">
        <v>2</v>
      </c>
      <c r="D19" s="289" t="s">
        <v>27</v>
      </c>
      <c r="E19" s="289"/>
      <c r="F19" s="5">
        <v>4</v>
      </c>
      <c r="G19" s="292"/>
      <c r="H19" s="292"/>
      <c r="I19" s="292"/>
      <c r="J19" s="292"/>
      <c r="K19" s="292"/>
      <c r="L19" s="344"/>
    </row>
    <row r="20" spans="1:12" ht="65.25" customHeight="1">
      <c r="A20" s="295">
        <v>5</v>
      </c>
      <c r="B20" s="335" t="s">
        <v>30</v>
      </c>
      <c r="C20" s="227">
        <v>1</v>
      </c>
      <c r="D20" s="289" t="s">
        <v>28</v>
      </c>
      <c r="E20" s="289"/>
      <c r="F20" s="5">
        <v>63</v>
      </c>
      <c r="G20" s="292"/>
      <c r="H20" s="292"/>
      <c r="I20" s="292"/>
      <c r="J20" s="292"/>
      <c r="K20" s="292"/>
      <c r="L20" s="343" t="s">
        <v>405</v>
      </c>
    </row>
    <row r="21" spans="1:12" ht="65.25" customHeight="1">
      <c r="A21" s="295"/>
      <c r="B21" s="335"/>
      <c r="C21" s="227">
        <v>2</v>
      </c>
      <c r="D21" s="289" t="s">
        <v>29</v>
      </c>
      <c r="E21" s="289"/>
      <c r="F21" s="5">
        <v>1</v>
      </c>
      <c r="G21" s="292"/>
      <c r="H21" s="292"/>
      <c r="I21" s="292"/>
      <c r="J21" s="292"/>
      <c r="K21" s="292"/>
      <c r="L21" s="344"/>
    </row>
    <row r="22" spans="1:12" ht="42.75" customHeight="1">
      <c r="A22" s="295">
        <v>6</v>
      </c>
      <c r="B22" s="335" t="s">
        <v>31</v>
      </c>
      <c r="C22" s="227">
        <v>1</v>
      </c>
      <c r="D22" s="289" t="s">
        <v>41</v>
      </c>
      <c r="E22" s="289"/>
      <c r="F22" s="5">
        <v>66</v>
      </c>
      <c r="G22" s="292"/>
      <c r="H22" s="292"/>
      <c r="I22" s="292"/>
      <c r="J22" s="292"/>
      <c r="K22" s="292"/>
      <c r="L22" s="343" t="s">
        <v>404</v>
      </c>
    </row>
    <row r="23" spans="1:12" ht="42.75" customHeight="1">
      <c r="A23" s="295"/>
      <c r="B23" s="335"/>
      <c r="C23" s="227">
        <v>2</v>
      </c>
      <c r="D23" s="289" t="s">
        <v>42</v>
      </c>
      <c r="E23" s="289"/>
      <c r="F23" s="5">
        <v>2</v>
      </c>
      <c r="G23" s="292"/>
      <c r="H23" s="292"/>
      <c r="I23" s="292"/>
      <c r="J23" s="292"/>
      <c r="K23" s="292"/>
      <c r="L23" s="344"/>
    </row>
    <row r="24" spans="1:12" ht="42.75" customHeight="1">
      <c r="A24" s="295"/>
      <c r="B24" s="335"/>
      <c r="C24" s="227">
        <v>3</v>
      </c>
      <c r="D24" s="289" t="s">
        <v>269</v>
      </c>
      <c r="E24" s="289"/>
      <c r="F24" s="5">
        <v>2</v>
      </c>
      <c r="G24" s="292"/>
      <c r="H24" s="292"/>
      <c r="I24" s="292"/>
      <c r="J24" s="292"/>
      <c r="K24" s="292"/>
      <c r="L24" s="345"/>
    </row>
    <row r="25" spans="1:12" ht="66" customHeight="1">
      <c r="A25" s="295">
        <v>7</v>
      </c>
      <c r="B25" s="335" t="s">
        <v>32</v>
      </c>
      <c r="C25" s="227">
        <v>1</v>
      </c>
      <c r="D25" s="289" t="s">
        <v>36</v>
      </c>
      <c r="E25" s="289"/>
      <c r="F25" s="5">
        <v>66</v>
      </c>
      <c r="G25" s="292"/>
      <c r="H25" s="292"/>
      <c r="I25" s="292"/>
      <c r="J25" s="292"/>
      <c r="K25" s="292"/>
      <c r="L25" s="343" t="s">
        <v>403</v>
      </c>
    </row>
    <row r="26" spans="1:12" ht="66" customHeight="1">
      <c r="A26" s="295"/>
      <c r="B26" s="335"/>
      <c r="C26" s="227">
        <v>2</v>
      </c>
      <c r="D26" s="289" t="s">
        <v>37</v>
      </c>
      <c r="E26" s="289"/>
      <c r="F26" s="5">
        <v>1</v>
      </c>
      <c r="G26" s="292"/>
      <c r="H26" s="292"/>
      <c r="I26" s="292"/>
      <c r="J26" s="292"/>
      <c r="K26" s="292"/>
      <c r="L26" s="344"/>
    </row>
    <row r="27" spans="1:12" ht="65.25" customHeight="1">
      <c r="A27" s="295">
        <v>8</v>
      </c>
      <c r="B27" s="335" t="s">
        <v>33</v>
      </c>
      <c r="C27" s="227">
        <v>1</v>
      </c>
      <c r="D27" s="289" t="s">
        <v>36</v>
      </c>
      <c r="E27" s="289"/>
      <c r="F27" s="5">
        <v>73</v>
      </c>
      <c r="G27" s="292"/>
      <c r="H27" s="292"/>
      <c r="I27" s="292"/>
      <c r="J27" s="292"/>
      <c r="K27" s="292"/>
      <c r="L27" s="343" t="s">
        <v>402</v>
      </c>
    </row>
    <row r="28" spans="1:12" ht="65.25" customHeight="1">
      <c r="A28" s="295"/>
      <c r="B28" s="335"/>
      <c r="C28" s="227">
        <v>2</v>
      </c>
      <c r="D28" s="289" t="s">
        <v>37</v>
      </c>
      <c r="E28" s="289"/>
      <c r="F28" s="5">
        <v>0</v>
      </c>
      <c r="G28" s="292"/>
      <c r="H28" s="292"/>
      <c r="I28" s="292"/>
      <c r="J28" s="292"/>
      <c r="K28" s="292"/>
      <c r="L28" s="344"/>
    </row>
    <row r="29" spans="1:12" ht="65.25" customHeight="1">
      <c r="A29" s="295">
        <v>9</v>
      </c>
      <c r="B29" s="335" t="s">
        <v>35</v>
      </c>
      <c r="C29" s="227">
        <v>1</v>
      </c>
      <c r="D29" s="289" t="s">
        <v>36</v>
      </c>
      <c r="E29" s="289"/>
      <c r="F29" s="5">
        <v>72</v>
      </c>
      <c r="G29" s="292"/>
      <c r="H29" s="292"/>
      <c r="I29" s="292"/>
      <c r="J29" s="292"/>
      <c r="K29" s="292"/>
      <c r="L29" s="343" t="s">
        <v>401</v>
      </c>
    </row>
    <row r="30" spans="1:12" ht="65.25" customHeight="1">
      <c r="A30" s="295"/>
      <c r="B30" s="335"/>
      <c r="C30" s="227">
        <v>2</v>
      </c>
      <c r="D30" s="289" t="s">
        <v>37</v>
      </c>
      <c r="E30" s="289"/>
      <c r="F30" s="5">
        <v>1</v>
      </c>
      <c r="G30" s="292"/>
      <c r="H30" s="292"/>
      <c r="I30" s="292"/>
      <c r="J30" s="292"/>
      <c r="K30" s="292"/>
      <c r="L30" s="344"/>
    </row>
    <row r="31" spans="1:12" ht="66" customHeight="1">
      <c r="A31" s="300">
        <v>10</v>
      </c>
      <c r="B31" s="306" t="s">
        <v>34</v>
      </c>
      <c r="C31" s="227">
        <v>1</v>
      </c>
      <c r="D31" s="289" t="s">
        <v>36</v>
      </c>
      <c r="E31" s="289"/>
      <c r="F31" s="5">
        <v>71</v>
      </c>
      <c r="G31" s="292"/>
      <c r="H31" s="292"/>
      <c r="I31" s="292"/>
      <c r="J31" s="292"/>
      <c r="K31" s="292"/>
      <c r="L31" s="343" t="s">
        <v>400</v>
      </c>
    </row>
    <row r="32" spans="1:12" ht="66" customHeight="1">
      <c r="A32" s="302"/>
      <c r="B32" s="308"/>
      <c r="C32" s="227">
        <v>2</v>
      </c>
      <c r="D32" s="289" t="s">
        <v>37</v>
      </c>
      <c r="E32" s="289"/>
      <c r="F32" s="5">
        <v>2</v>
      </c>
      <c r="G32" s="292"/>
      <c r="H32" s="292"/>
      <c r="I32" s="292"/>
      <c r="J32" s="292"/>
      <c r="K32" s="292"/>
      <c r="L32" s="344"/>
    </row>
    <row r="33" spans="1:12" ht="32.25" customHeight="1">
      <c r="A33" s="10"/>
      <c r="B33" s="10" t="s">
        <v>40</v>
      </c>
      <c r="C33" s="309"/>
      <c r="D33" s="310"/>
      <c r="E33" s="311"/>
      <c r="F33" s="3">
        <v>74</v>
      </c>
      <c r="G33" s="292"/>
      <c r="H33" s="292"/>
      <c r="I33" s="292"/>
      <c r="J33" s="292"/>
      <c r="K33" s="292"/>
      <c r="L33" s="5"/>
    </row>
    <row r="34" spans="1:12" ht="186" customHeight="1">
      <c r="A34" s="228">
        <v>11</v>
      </c>
      <c r="B34" s="8" t="s">
        <v>39</v>
      </c>
      <c r="C34" s="390" t="s">
        <v>399</v>
      </c>
      <c r="D34" s="390"/>
      <c r="E34" s="390"/>
      <c r="F34" s="390"/>
      <c r="G34" s="390"/>
      <c r="H34" s="390"/>
      <c r="I34" s="390"/>
      <c r="J34" s="390"/>
      <c r="K34" s="390"/>
      <c r="L34" s="390"/>
    </row>
    <row r="35" spans="1:12" ht="70.5" customHeight="1">
      <c r="A35" s="380" t="s">
        <v>398</v>
      </c>
      <c r="B35" s="380"/>
      <c r="C35" s="380"/>
      <c r="D35" s="380"/>
      <c r="E35" s="380"/>
      <c r="F35" s="380"/>
      <c r="G35" s="380"/>
      <c r="H35" s="380"/>
      <c r="I35" s="380"/>
      <c r="J35" s="380"/>
      <c r="K35" s="380"/>
      <c r="L35" s="380"/>
    </row>
  </sheetData>
  <mergeCells count="76">
    <mergeCell ref="A1:L2"/>
    <mergeCell ref="C3:E3"/>
    <mergeCell ref="G3:I3"/>
    <mergeCell ref="J3:K3"/>
    <mergeCell ref="L4:L5"/>
    <mergeCell ref="A4:K4"/>
    <mergeCell ref="A6:A8"/>
    <mergeCell ref="B6:B8"/>
    <mergeCell ref="C5:E5"/>
    <mergeCell ref="L6:L8"/>
    <mergeCell ref="A20:A21"/>
    <mergeCell ref="G12:K17"/>
    <mergeCell ref="D6:E6"/>
    <mergeCell ref="D8:E8"/>
    <mergeCell ref="D7:E7"/>
    <mergeCell ref="B9:B11"/>
    <mergeCell ref="D15:E15"/>
    <mergeCell ref="D16:E16"/>
    <mergeCell ref="D17:E17"/>
    <mergeCell ref="G5:K5"/>
    <mergeCell ref="B20:B21"/>
    <mergeCell ref="D20:E20"/>
    <mergeCell ref="D21:E21"/>
    <mergeCell ref="G20:K21"/>
    <mergeCell ref="A9:A11"/>
    <mergeCell ref="D9:E9"/>
    <mergeCell ref="D10:E10"/>
    <mergeCell ref="D11:E11"/>
    <mergeCell ref="B12:B17"/>
    <mergeCell ref="A12:A17"/>
    <mergeCell ref="D14:E14"/>
    <mergeCell ref="B18:B19"/>
    <mergeCell ref="A18:A19"/>
    <mergeCell ref="D18:E18"/>
    <mergeCell ref="D19:E19"/>
    <mergeCell ref="G18:K19"/>
    <mergeCell ref="D22:E22"/>
    <mergeCell ref="D23:E23"/>
    <mergeCell ref="D24:E24"/>
    <mergeCell ref="A25:A26"/>
    <mergeCell ref="A27:A28"/>
    <mergeCell ref="A22:A24"/>
    <mergeCell ref="D25:E25"/>
    <mergeCell ref="D26:E26"/>
    <mergeCell ref="D27:E27"/>
    <mergeCell ref="B22:B24"/>
    <mergeCell ref="L22:L24"/>
    <mergeCell ref="L20:L21"/>
    <mergeCell ref="L9:L11"/>
    <mergeCell ref="G6:K8"/>
    <mergeCell ref="L12:L17"/>
    <mergeCell ref="L18:L19"/>
    <mergeCell ref="G9:K11"/>
    <mergeCell ref="G22:K24"/>
    <mergeCell ref="C34:L34"/>
    <mergeCell ref="A35:L35"/>
    <mergeCell ref="L25:L26"/>
    <mergeCell ref="L27:L28"/>
    <mergeCell ref="L29:L30"/>
    <mergeCell ref="L31:L32"/>
    <mergeCell ref="A29:A30"/>
    <mergeCell ref="B25:B26"/>
    <mergeCell ref="B27:B28"/>
    <mergeCell ref="D28:E28"/>
    <mergeCell ref="D29:E29"/>
    <mergeCell ref="D30:E30"/>
    <mergeCell ref="D31:E31"/>
    <mergeCell ref="D32:E32"/>
    <mergeCell ref="A31:A32"/>
    <mergeCell ref="B31:B32"/>
    <mergeCell ref="B29:B30"/>
    <mergeCell ref="G25:K26"/>
    <mergeCell ref="G27:K28"/>
    <mergeCell ref="G29:K30"/>
    <mergeCell ref="G31:K33"/>
    <mergeCell ref="C33:E33"/>
  </mergeCells>
  <hyperlinks>
    <hyperlink ref="B3" location="'TOTAL ANALISIS ENCUESTAS 2017'!A1" display="RISARALDA"/>
  </hyperlinks>
  <pageMargins left="0.7" right="0.7" top="0.75" bottom="0.75" header="0.3" footer="0.3"/>
  <pageSetup orientation="portrait" horizontalDpi="4294967295" verticalDpi="4294967295"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40"/>
  <sheetViews>
    <sheetView zoomScale="96" zoomScaleNormal="96"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customWidth="1"/>
    <col min="12" max="12" width="45.14062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c r="A3" s="2" t="s">
        <v>12</v>
      </c>
      <c r="B3" s="286" t="s">
        <v>43</v>
      </c>
      <c r="C3" s="292" t="s">
        <v>13</v>
      </c>
      <c r="D3" s="292"/>
      <c r="E3" s="292"/>
      <c r="F3" s="4">
        <v>130</v>
      </c>
      <c r="G3" s="292" t="s">
        <v>14</v>
      </c>
      <c r="H3" s="292"/>
      <c r="I3" s="292"/>
      <c r="J3" s="397">
        <v>43137</v>
      </c>
      <c r="K3" s="294"/>
      <c r="L3" s="5" t="s">
        <v>44</v>
      </c>
    </row>
    <row r="4" spans="1:12">
      <c r="A4" s="296" t="s">
        <v>11</v>
      </c>
      <c r="B4" s="296"/>
      <c r="C4" s="296"/>
      <c r="D4" s="296"/>
      <c r="E4" s="296"/>
      <c r="F4" s="296"/>
      <c r="G4" s="296"/>
      <c r="H4" s="296"/>
      <c r="I4" s="296"/>
      <c r="J4" s="296"/>
      <c r="K4" s="296"/>
      <c r="L4" s="295" t="s">
        <v>9</v>
      </c>
    </row>
    <row r="5" spans="1:12" ht="30">
      <c r="A5" s="18" t="s">
        <v>2</v>
      </c>
      <c r="B5" s="14" t="s">
        <v>1</v>
      </c>
      <c r="C5" s="295" t="s">
        <v>3</v>
      </c>
      <c r="D5" s="295"/>
      <c r="E5" s="295"/>
      <c r="F5" s="11" t="s">
        <v>7</v>
      </c>
      <c r="G5" s="295" t="s">
        <v>8</v>
      </c>
      <c r="H5" s="295"/>
      <c r="I5" s="295"/>
      <c r="J5" s="295"/>
      <c r="K5" s="295"/>
      <c r="L5" s="295"/>
    </row>
    <row r="6" spans="1:12" ht="61.5" customHeight="1">
      <c r="A6" s="295">
        <v>1</v>
      </c>
      <c r="B6" s="335" t="s">
        <v>10</v>
      </c>
      <c r="C6" s="12">
        <v>1</v>
      </c>
      <c r="D6" s="289" t="s">
        <v>4</v>
      </c>
      <c r="E6" s="289"/>
      <c r="F6" s="5">
        <v>110</v>
      </c>
      <c r="G6" s="292"/>
      <c r="H6" s="292"/>
      <c r="I6" s="292"/>
      <c r="J6" s="292"/>
      <c r="K6" s="309"/>
      <c r="L6" s="398" t="s">
        <v>45</v>
      </c>
    </row>
    <row r="7" spans="1:12" ht="48" customHeight="1">
      <c r="A7" s="295"/>
      <c r="B7" s="335"/>
      <c r="C7" s="12">
        <v>2</v>
      </c>
      <c r="D7" s="335" t="s">
        <v>5</v>
      </c>
      <c r="E7" s="335"/>
      <c r="F7" s="5">
        <v>18</v>
      </c>
      <c r="G7" s="292"/>
      <c r="H7" s="292"/>
      <c r="I7" s="292"/>
      <c r="J7" s="292"/>
      <c r="K7" s="309"/>
      <c r="L7" s="399"/>
    </row>
    <row r="8" spans="1:12" ht="55.5" customHeight="1">
      <c r="A8" s="295"/>
      <c r="B8" s="335"/>
      <c r="C8" s="12">
        <v>3</v>
      </c>
      <c r="D8" s="289" t="s">
        <v>6</v>
      </c>
      <c r="E8" s="289"/>
      <c r="F8" s="5">
        <v>2</v>
      </c>
      <c r="G8" s="292"/>
      <c r="H8" s="292"/>
      <c r="I8" s="292"/>
      <c r="J8" s="292"/>
      <c r="K8" s="309"/>
      <c r="L8" s="400"/>
    </row>
    <row r="9" spans="1:12">
      <c r="A9" s="295">
        <v>2</v>
      </c>
      <c r="B9" s="335" t="s">
        <v>15</v>
      </c>
      <c r="C9" s="12">
        <v>1</v>
      </c>
      <c r="D9" s="289" t="s">
        <v>16</v>
      </c>
      <c r="E9" s="289"/>
      <c r="F9" s="5">
        <v>115</v>
      </c>
      <c r="G9" s="292"/>
      <c r="H9" s="292"/>
      <c r="I9" s="292"/>
      <c r="J9" s="292"/>
      <c r="K9" s="292"/>
      <c r="L9" s="375" t="s">
        <v>46</v>
      </c>
    </row>
    <row r="10" spans="1:12">
      <c r="A10" s="295"/>
      <c r="B10" s="335"/>
      <c r="C10" s="12">
        <v>2</v>
      </c>
      <c r="D10" s="289" t="s">
        <v>17</v>
      </c>
      <c r="E10" s="289"/>
      <c r="F10" s="5">
        <v>14</v>
      </c>
      <c r="G10" s="292"/>
      <c r="H10" s="292"/>
      <c r="I10" s="292"/>
      <c r="J10" s="292"/>
      <c r="K10" s="292"/>
      <c r="L10" s="339"/>
    </row>
    <row r="11" spans="1:12" ht="103.5" customHeight="1">
      <c r="A11" s="295"/>
      <c r="B11" s="335"/>
      <c r="C11" s="12">
        <v>3</v>
      </c>
      <c r="D11" s="289" t="s">
        <v>18</v>
      </c>
      <c r="E11" s="289"/>
      <c r="F11" s="5">
        <v>1</v>
      </c>
      <c r="G11" s="292"/>
      <c r="H11" s="292"/>
      <c r="I11" s="292"/>
      <c r="J11" s="292"/>
      <c r="K11" s="292"/>
      <c r="L11" s="339"/>
    </row>
    <row r="12" spans="1:12">
      <c r="A12" s="295">
        <v>3</v>
      </c>
      <c r="B12" s="335" t="s">
        <v>19</v>
      </c>
      <c r="C12" s="12">
        <v>1</v>
      </c>
      <c r="D12" s="5" t="s">
        <v>20</v>
      </c>
      <c r="E12" s="5"/>
      <c r="F12" s="5">
        <v>9</v>
      </c>
      <c r="G12" s="292"/>
      <c r="H12" s="292"/>
      <c r="I12" s="292"/>
      <c r="J12" s="292"/>
      <c r="K12" s="292"/>
      <c r="L12" s="339" t="s">
        <v>47</v>
      </c>
    </row>
    <row r="13" spans="1:12">
      <c r="A13" s="295"/>
      <c r="B13" s="335"/>
      <c r="C13" s="12">
        <v>2</v>
      </c>
      <c r="D13" s="5" t="s">
        <v>21</v>
      </c>
      <c r="E13" s="5"/>
      <c r="F13" s="5">
        <v>2</v>
      </c>
      <c r="G13" s="292"/>
      <c r="H13" s="292"/>
      <c r="I13" s="292"/>
      <c r="J13" s="292"/>
      <c r="K13" s="292"/>
      <c r="L13" s="339"/>
    </row>
    <row r="14" spans="1:12">
      <c r="A14" s="295"/>
      <c r="B14" s="335"/>
      <c r="C14" s="12">
        <v>3</v>
      </c>
      <c r="D14" s="289" t="s">
        <v>22</v>
      </c>
      <c r="E14" s="289"/>
      <c r="F14" s="5">
        <v>3</v>
      </c>
      <c r="G14" s="292"/>
      <c r="H14" s="292"/>
      <c r="I14" s="292"/>
      <c r="J14" s="292"/>
      <c r="K14" s="292"/>
      <c r="L14" s="339"/>
    </row>
    <row r="15" spans="1:12">
      <c r="A15" s="295"/>
      <c r="B15" s="335"/>
      <c r="C15" s="12">
        <v>4</v>
      </c>
      <c r="D15" s="289" t="s">
        <v>23</v>
      </c>
      <c r="E15" s="289"/>
      <c r="F15" s="5">
        <v>1</v>
      </c>
      <c r="G15" s="292"/>
      <c r="H15" s="292"/>
      <c r="I15" s="292"/>
      <c r="J15" s="292"/>
      <c r="K15" s="292"/>
      <c r="L15" s="339"/>
    </row>
    <row r="16" spans="1:12">
      <c r="A16" s="295"/>
      <c r="B16" s="335"/>
      <c r="C16" s="12">
        <v>5</v>
      </c>
      <c r="D16" s="289" t="s">
        <v>24</v>
      </c>
      <c r="E16" s="289"/>
      <c r="F16" s="5">
        <v>4</v>
      </c>
      <c r="G16" s="292"/>
      <c r="H16" s="292"/>
      <c r="I16" s="292"/>
      <c r="J16" s="292"/>
      <c r="K16" s="292"/>
      <c r="L16" s="339"/>
    </row>
    <row r="17" spans="1:12" ht="48.75" customHeight="1">
      <c r="A17" s="295"/>
      <c r="B17" s="335"/>
      <c r="C17" s="12">
        <v>6</v>
      </c>
      <c r="D17" s="289" t="s">
        <v>25</v>
      </c>
      <c r="E17" s="289"/>
      <c r="F17" s="5">
        <v>109</v>
      </c>
      <c r="G17" s="292"/>
      <c r="H17" s="292"/>
      <c r="I17" s="292"/>
      <c r="J17" s="292"/>
      <c r="K17" s="292"/>
      <c r="L17" s="339"/>
    </row>
    <row r="18" spans="1:12" ht="55.5" customHeight="1">
      <c r="A18" s="295">
        <v>4</v>
      </c>
      <c r="B18" s="335" t="s">
        <v>38</v>
      </c>
      <c r="C18" s="12">
        <v>1</v>
      </c>
      <c r="D18" s="289" t="s">
        <v>26</v>
      </c>
      <c r="E18" s="289"/>
      <c r="F18" s="5">
        <v>124</v>
      </c>
      <c r="G18" s="292"/>
      <c r="H18" s="292"/>
      <c r="I18" s="292"/>
      <c r="J18" s="292"/>
      <c r="K18" s="292"/>
      <c r="L18" s="339" t="s">
        <v>48</v>
      </c>
    </row>
    <row r="19" spans="1:12" ht="66" customHeight="1">
      <c r="A19" s="295"/>
      <c r="B19" s="335"/>
      <c r="C19" s="12">
        <v>2</v>
      </c>
      <c r="D19" s="289" t="s">
        <v>27</v>
      </c>
      <c r="E19" s="289"/>
      <c r="F19" s="5">
        <v>6</v>
      </c>
      <c r="G19" s="292"/>
      <c r="H19" s="292"/>
      <c r="I19" s="292"/>
      <c r="J19" s="292"/>
      <c r="K19" s="292"/>
      <c r="L19" s="339"/>
    </row>
    <row r="20" spans="1:12" ht="65.25" customHeight="1">
      <c r="A20" s="295">
        <v>5</v>
      </c>
      <c r="B20" s="335" t="s">
        <v>30</v>
      </c>
      <c r="C20" s="12">
        <v>1</v>
      </c>
      <c r="D20" s="289" t="s">
        <v>28</v>
      </c>
      <c r="E20" s="289"/>
      <c r="F20" s="5">
        <v>123</v>
      </c>
      <c r="G20" s="292"/>
      <c r="H20" s="292"/>
      <c r="I20" s="292"/>
      <c r="J20" s="292"/>
      <c r="K20" s="292"/>
      <c r="L20" s="339" t="s">
        <v>49</v>
      </c>
    </row>
    <row r="21" spans="1:12" ht="79.5" customHeight="1">
      <c r="A21" s="295"/>
      <c r="B21" s="335"/>
      <c r="C21" s="12">
        <v>2</v>
      </c>
      <c r="D21" s="289" t="s">
        <v>29</v>
      </c>
      <c r="E21" s="289"/>
      <c r="F21" s="5">
        <v>7</v>
      </c>
      <c r="G21" s="292"/>
      <c r="H21" s="292"/>
      <c r="I21" s="292"/>
      <c r="J21" s="292"/>
      <c r="K21" s="292"/>
      <c r="L21" s="339"/>
    </row>
    <row r="22" spans="1:12" ht="42.75" customHeight="1">
      <c r="A22" s="295">
        <v>6</v>
      </c>
      <c r="B22" s="335" t="s">
        <v>31</v>
      </c>
      <c r="C22" s="12">
        <v>1</v>
      </c>
      <c r="D22" s="289" t="s">
        <v>16</v>
      </c>
      <c r="E22" s="289"/>
      <c r="F22" s="5">
        <v>120</v>
      </c>
      <c r="G22" s="292"/>
      <c r="H22" s="292"/>
      <c r="I22" s="292"/>
      <c r="J22" s="292"/>
      <c r="K22" s="292"/>
      <c r="L22" s="339" t="s">
        <v>50</v>
      </c>
    </row>
    <row r="23" spans="1:12" ht="53.25" customHeight="1">
      <c r="A23" s="295"/>
      <c r="B23" s="335"/>
      <c r="C23" s="12">
        <v>2</v>
      </c>
      <c r="D23" s="289" t="s">
        <v>17</v>
      </c>
      <c r="E23" s="289"/>
      <c r="F23" s="5">
        <v>7</v>
      </c>
      <c r="G23" s="292"/>
      <c r="H23" s="292"/>
      <c r="I23" s="292"/>
      <c r="J23" s="292"/>
      <c r="K23" s="292"/>
      <c r="L23" s="339"/>
    </row>
    <row r="24" spans="1:12" ht="75" customHeight="1">
      <c r="A24" s="295"/>
      <c r="B24" s="335"/>
      <c r="C24" s="12">
        <v>3</v>
      </c>
      <c r="D24" s="289" t="s">
        <v>18</v>
      </c>
      <c r="E24" s="289"/>
      <c r="F24" s="5">
        <v>3</v>
      </c>
      <c r="G24" s="292"/>
      <c r="H24" s="292"/>
      <c r="I24" s="292"/>
      <c r="J24" s="292"/>
      <c r="K24" s="292"/>
      <c r="L24" s="339"/>
    </row>
    <row r="25" spans="1:12" ht="57.75" customHeight="1">
      <c r="A25" s="295">
        <v>7</v>
      </c>
      <c r="B25" s="335" t="s">
        <v>32</v>
      </c>
      <c r="C25" s="12">
        <v>1</v>
      </c>
      <c r="D25" s="289" t="s">
        <v>36</v>
      </c>
      <c r="E25" s="289"/>
      <c r="F25" s="5">
        <v>123</v>
      </c>
      <c r="G25" s="292"/>
      <c r="H25" s="292"/>
      <c r="I25" s="292"/>
      <c r="J25" s="292"/>
      <c r="K25" s="292"/>
      <c r="L25" s="339" t="s">
        <v>51</v>
      </c>
    </row>
    <row r="26" spans="1:12" ht="69" customHeight="1">
      <c r="A26" s="295"/>
      <c r="B26" s="335"/>
      <c r="C26" s="12">
        <v>2</v>
      </c>
      <c r="D26" s="289" t="s">
        <v>37</v>
      </c>
      <c r="E26" s="289"/>
      <c r="F26" s="5">
        <v>7</v>
      </c>
      <c r="G26" s="292"/>
      <c r="H26" s="292"/>
      <c r="I26" s="292"/>
      <c r="J26" s="292"/>
      <c r="K26" s="292"/>
      <c r="L26" s="339"/>
    </row>
    <row r="27" spans="1:12" ht="54" customHeight="1">
      <c r="A27" s="295">
        <v>8</v>
      </c>
      <c r="B27" s="335" t="s">
        <v>33</v>
      </c>
      <c r="C27" s="12">
        <v>1</v>
      </c>
      <c r="D27" s="289" t="s">
        <v>36</v>
      </c>
      <c r="E27" s="289"/>
      <c r="F27" s="5">
        <v>121</v>
      </c>
      <c r="G27" s="292"/>
      <c r="H27" s="292"/>
      <c r="I27" s="292"/>
      <c r="J27" s="292"/>
      <c r="K27" s="292"/>
      <c r="L27" s="401" t="s">
        <v>52</v>
      </c>
    </row>
    <row r="28" spans="1:12" ht="59.25" customHeight="1">
      <c r="A28" s="295"/>
      <c r="B28" s="335"/>
      <c r="C28" s="12">
        <v>2</v>
      </c>
      <c r="D28" s="289" t="s">
        <v>37</v>
      </c>
      <c r="E28" s="289"/>
      <c r="F28" s="5">
        <v>9</v>
      </c>
      <c r="G28" s="292"/>
      <c r="H28" s="292"/>
      <c r="I28" s="292"/>
      <c r="J28" s="292"/>
      <c r="K28" s="292"/>
      <c r="L28" s="402"/>
    </row>
    <row r="29" spans="1:12" ht="69.75" customHeight="1">
      <c r="A29" s="295">
        <v>9</v>
      </c>
      <c r="B29" s="335" t="s">
        <v>35</v>
      </c>
      <c r="C29" s="12">
        <v>1</v>
      </c>
      <c r="D29" s="289" t="s">
        <v>36</v>
      </c>
      <c r="E29" s="289"/>
      <c r="F29" s="5">
        <v>127</v>
      </c>
      <c r="G29" s="292"/>
      <c r="H29" s="292"/>
      <c r="I29" s="292"/>
      <c r="J29" s="292"/>
      <c r="K29" s="292"/>
      <c r="L29" s="374" t="s">
        <v>53</v>
      </c>
    </row>
    <row r="30" spans="1:12" ht="81.75" customHeight="1">
      <c r="A30" s="295"/>
      <c r="B30" s="335"/>
      <c r="C30" s="12">
        <v>2</v>
      </c>
      <c r="D30" s="289" t="s">
        <v>37</v>
      </c>
      <c r="E30" s="289"/>
      <c r="F30" s="5">
        <v>3</v>
      </c>
      <c r="G30" s="292"/>
      <c r="H30" s="292"/>
      <c r="I30" s="292"/>
      <c r="J30" s="292"/>
      <c r="K30" s="292"/>
      <c r="L30" s="375"/>
    </row>
    <row r="31" spans="1:12" ht="32.25" customHeight="1">
      <c r="A31" s="300">
        <v>10</v>
      </c>
      <c r="B31" s="306" t="s">
        <v>34</v>
      </c>
      <c r="C31" s="12">
        <v>1</v>
      </c>
      <c r="D31" s="289" t="s">
        <v>36</v>
      </c>
      <c r="E31" s="289"/>
      <c r="F31" s="5">
        <v>128</v>
      </c>
      <c r="G31" s="292"/>
      <c r="H31" s="292"/>
      <c r="I31" s="292"/>
      <c r="J31" s="292"/>
      <c r="K31" s="292"/>
      <c r="L31" s="374" t="s">
        <v>54</v>
      </c>
    </row>
    <row r="32" spans="1:12" ht="32.25" customHeight="1">
      <c r="A32" s="302"/>
      <c r="B32" s="308"/>
      <c r="C32" s="12">
        <v>2</v>
      </c>
      <c r="D32" s="289" t="s">
        <v>37</v>
      </c>
      <c r="E32" s="289"/>
      <c r="F32" s="5">
        <v>2</v>
      </c>
      <c r="G32" s="292"/>
      <c r="H32" s="292"/>
      <c r="I32" s="292"/>
      <c r="J32" s="292"/>
      <c r="K32" s="292"/>
      <c r="L32" s="379"/>
    </row>
    <row r="33" spans="1:12" ht="32.25" customHeight="1">
      <c r="A33" s="10"/>
      <c r="B33" s="10" t="s">
        <v>40</v>
      </c>
      <c r="C33" s="309"/>
      <c r="D33" s="310"/>
      <c r="E33" s="311"/>
      <c r="F33" s="3">
        <v>130</v>
      </c>
      <c r="G33" s="292"/>
      <c r="H33" s="292"/>
      <c r="I33" s="292"/>
      <c r="J33" s="292"/>
      <c r="K33" s="292"/>
      <c r="L33" s="375"/>
    </row>
    <row r="34" spans="1:12" ht="83.25" customHeight="1">
      <c r="A34" s="14">
        <v>11</v>
      </c>
      <c r="B34" s="8" t="s">
        <v>39</v>
      </c>
      <c r="C34" s="403" t="s">
        <v>55</v>
      </c>
      <c r="D34" s="404"/>
      <c r="E34" s="404"/>
      <c r="F34" s="404"/>
      <c r="G34" s="404"/>
      <c r="H34" s="404"/>
      <c r="I34" s="404"/>
      <c r="J34" s="404"/>
      <c r="K34" s="404"/>
      <c r="L34" s="405"/>
    </row>
    <row r="35" spans="1:12" ht="70.5" customHeight="1">
      <c r="A35" s="403" t="s">
        <v>56</v>
      </c>
      <c r="B35" s="404"/>
      <c r="C35" s="404"/>
      <c r="D35" s="404"/>
      <c r="E35" s="404"/>
      <c r="F35" s="404"/>
      <c r="G35" s="404"/>
      <c r="H35" s="404"/>
      <c r="I35" s="404"/>
      <c r="J35" s="404"/>
      <c r="K35" s="404"/>
      <c r="L35" s="405"/>
    </row>
    <row r="40" spans="1:12">
      <c r="F40" s="22"/>
    </row>
  </sheetData>
  <mergeCells count="76">
    <mergeCell ref="C34:L34"/>
    <mergeCell ref="A35:L35"/>
    <mergeCell ref="A31:A32"/>
    <mergeCell ref="B31:B32"/>
    <mergeCell ref="D31:E31"/>
    <mergeCell ref="G31:K33"/>
    <mergeCell ref="L31:L33"/>
    <mergeCell ref="D32:E32"/>
    <mergeCell ref="C33:E33"/>
    <mergeCell ref="A29:A30"/>
    <mergeCell ref="B29:B30"/>
    <mergeCell ref="D29:E29"/>
    <mergeCell ref="G29:K30"/>
    <mergeCell ref="L29:L30"/>
    <mergeCell ref="D30:E30"/>
    <mergeCell ref="A27:A28"/>
    <mergeCell ref="B27:B28"/>
    <mergeCell ref="D27:E27"/>
    <mergeCell ref="G27:K28"/>
    <mergeCell ref="L27:L28"/>
    <mergeCell ref="D28:E28"/>
    <mergeCell ref="A25:A26"/>
    <mergeCell ref="B25:B26"/>
    <mergeCell ref="D25:E25"/>
    <mergeCell ref="G25:K26"/>
    <mergeCell ref="L25:L26"/>
    <mergeCell ref="D26:E26"/>
    <mergeCell ref="A22:A24"/>
    <mergeCell ref="B22:B24"/>
    <mergeCell ref="D22:E22"/>
    <mergeCell ref="G22:K24"/>
    <mergeCell ref="L22:L24"/>
    <mergeCell ref="D23:E23"/>
    <mergeCell ref="D24:E24"/>
    <mergeCell ref="A20:A21"/>
    <mergeCell ref="B20:B21"/>
    <mergeCell ref="D20:E20"/>
    <mergeCell ref="G20:K21"/>
    <mergeCell ref="L20:L21"/>
    <mergeCell ref="D21:E21"/>
    <mergeCell ref="A18:A19"/>
    <mergeCell ref="B18:B19"/>
    <mergeCell ref="D18:E18"/>
    <mergeCell ref="G18:K19"/>
    <mergeCell ref="L18:L19"/>
    <mergeCell ref="D19:E19"/>
    <mergeCell ref="A12:A17"/>
    <mergeCell ref="B12:B17"/>
    <mergeCell ref="G12:K17"/>
    <mergeCell ref="L12:L17"/>
    <mergeCell ref="D14:E14"/>
    <mergeCell ref="D15:E15"/>
    <mergeCell ref="D16:E16"/>
    <mergeCell ref="D17:E17"/>
    <mergeCell ref="A9:A11"/>
    <mergeCell ref="B9:B11"/>
    <mergeCell ref="D9:E9"/>
    <mergeCell ref="G9:K11"/>
    <mergeCell ref="L9:L11"/>
    <mergeCell ref="D10:E10"/>
    <mergeCell ref="D11:E11"/>
    <mergeCell ref="A6:A8"/>
    <mergeCell ref="B6:B8"/>
    <mergeCell ref="D6:E6"/>
    <mergeCell ref="G6:K8"/>
    <mergeCell ref="L6:L8"/>
    <mergeCell ref="D7:E7"/>
    <mergeCell ref="D8:E8"/>
    <mergeCell ref="A1:L2"/>
    <mergeCell ref="C3:E3"/>
    <mergeCell ref="G3:I3"/>
    <mergeCell ref="J3:K3"/>
    <mergeCell ref="A4:K4"/>
    <mergeCell ref="L4:L5"/>
    <mergeCell ref="C5:E5"/>
    <mergeCell ref="G5:K5"/>
  </mergeCells>
  <hyperlinks>
    <hyperlink ref="B3" location="'TOTAL ANALISIS ENCUESTAS 2017'!A1" display="CUNDINAMARCA"/>
  </hyperlinks>
  <pageMargins left="0.7" right="0.7" top="0.75" bottom="0.75" header="0.3" footer="0.3"/>
  <pageSetup orientation="portrait" horizontalDpi="4294967295" verticalDpi="4294967295"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8"/>
  <sheetViews>
    <sheetView zoomScale="90" zoomScaleNormal="90" workbookViewId="0">
      <selection activeCell="B3" sqref="B3"/>
    </sheetView>
  </sheetViews>
  <sheetFormatPr baseColWidth="10" defaultRowHeight="15"/>
  <cols>
    <col min="1" max="1" width="14.5703125" style="23" customWidth="1"/>
    <col min="2" max="2" width="45.140625" style="23" customWidth="1"/>
    <col min="3" max="3" width="5.5703125" style="47" customWidth="1"/>
    <col min="4" max="4" width="8.85546875" style="23" customWidth="1"/>
    <col min="5" max="5" width="14.85546875" style="23" customWidth="1"/>
    <col min="6" max="6" width="10.85546875" style="23" customWidth="1"/>
    <col min="7" max="7" width="9.85546875" style="23" customWidth="1"/>
    <col min="8" max="8" width="19.5703125" style="23" customWidth="1"/>
    <col min="9" max="13" width="11.42578125" style="23"/>
    <col min="14" max="14" width="87.28515625" style="23" customWidth="1"/>
    <col min="15" max="16384" width="11.42578125" style="23"/>
  </cols>
  <sheetData>
    <row r="1" spans="1:14">
      <c r="A1" s="406" t="s">
        <v>59</v>
      </c>
      <c r="B1" s="406"/>
      <c r="C1" s="406"/>
      <c r="D1" s="406"/>
      <c r="E1" s="406"/>
      <c r="F1" s="406"/>
      <c r="G1" s="406"/>
      <c r="H1" s="406"/>
      <c r="I1" s="406"/>
      <c r="J1" s="406"/>
      <c r="K1" s="406"/>
      <c r="L1" s="406"/>
      <c r="M1" s="406"/>
      <c r="N1" s="406"/>
    </row>
    <row r="2" spans="1:14">
      <c r="A2" s="407"/>
      <c r="B2" s="407"/>
      <c r="C2" s="407"/>
      <c r="D2" s="407"/>
      <c r="E2" s="407"/>
      <c r="F2" s="407"/>
      <c r="G2" s="407"/>
      <c r="H2" s="407"/>
      <c r="I2" s="407"/>
      <c r="J2" s="407"/>
      <c r="K2" s="407"/>
      <c r="L2" s="407"/>
      <c r="M2" s="407"/>
      <c r="N2" s="407"/>
    </row>
    <row r="3" spans="1:14">
      <c r="A3" s="24" t="s">
        <v>12</v>
      </c>
      <c r="B3" s="55" t="s">
        <v>60</v>
      </c>
      <c r="C3" s="408" t="s">
        <v>61</v>
      </c>
      <c r="D3" s="408"/>
      <c r="E3" s="408"/>
      <c r="F3" s="26"/>
      <c r="G3" s="27">
        <v>50</v>
      </c>
      <c r="H3" s="25"/>
      <c r="I3" s="408" t="s">
        <v>14</v>
      </c>
      <c r="J3" s="408"/>
      <c r="K3" s="408"/>
      <c r="L3" s="409">
        <v>43137</v>
      </c>
      <c r="M3" s="410"/>
      <c r="N3" s="28" t="s">
        <v>62</v>
      </c>
    </row>
    <row r="4" spans="1:14">
      <c r="A4" s="408" t="s">
        <v>11</v>
      </c>
      <c r="B4" s="408"/>
      <c r="C4" s="408"/>
      <c r="D4" s="408"/>
      <c r="E4" s="408"/>
      <c r="F4" s="408"/>
      <c r="G4" s="408"/>
      <c r="H4" s="408"/>
      <c r="I4" s="408"/>
      <c r="J4" s="408"/>
      <c r="K4" s="408"/>
      <c r="L4" s="408"/>
      <c r="M4" s="408"/>
      <c r="N4" s="411" t="s">
        <v>9</v>
      </c>
    </row>
    <row r="5" spans="1:14" ht="30">
      <c r="A5" s="29" t="s">
        <v>63</v>
      </c>
      <c r="B5" s="30" t="s">
        <v>1</v>
      </c>
      <c r="C5" s="411" t="s">
        <v>3</v>
      </c>
      <c r="D5" s="411"/>
      <c r="E5" s="411"/>
      <c r="F5" s="31" t="s">
        <v>64</v>
      </c>
      <c r="G5" s="32" t="s">
        <v>65</v>
      </c>
      <c r="H5" s="33" t="s">
        <v>66</v>
      </c>
      <c r="I5" s="411" t="s">
        <v>8</v>
      </c>
      <c r="J5" s="411"/>
      <c r="K5" s="411"/>
      <c r="L5" s="411"/>
      <c r="M5" s="411"/>
      <c r="N5" s="411"/>
    </row>
    <row r="6" spans="1:14" ht="35.25" customHeight="1">
      <c r="A6" s="418">
        <v>1</v>
      </c>
      <c r="B6" s="398" t="s">
        <v>67</v>
      </c>
      <c r="C6" s="34">
        <v>1</v>
      </c>
      <c r="D6" s="415" t="s">
        <v>4</v>
      </c>
      <c r="E6" s="415"/>
      <c r="F6" s="35">
        <f>SUM(G6*100%)/50</f>
        <v>0.88</v>
      </c>
      <c r="G6" s="28">
        <v>44</v>
      </c>
      <c r="H6" s="423"/>
      <c r="I6" s="426"/>
      <c r="J6" s="427"/>
      <c r="K6" s="427"/>
      <c r="L6" s="427"/>
      <c r="M6" s="428"/>
      <c r="N6" s="412" t="s">
        <v>68</v>
      </c>
    </row>
    <row r="7" spans="1:14" ht="34.5" customHeight="1">
      <c r="A7" s="419"/>
      <c r="B7" s="421"/>
      <c r="C7" s="34">
        <v>2</v>
      </c>
      <c r="D7" s="435" t="s">
        <v>5</v>
      </c>
      <c r="E7" s="435"/>
      <c r="F7" s="36">
        <f>SUM(G7*100%)/50</f>
        <v>0.12</v>
      </c>
      <c r="G7" s="28">
        <v>6</v>
      </c>
      <c r="H7" s="424"/>
      <c r="I7" s="429"/>
      <c r="J7" s="430"/>
      <c r="K7" s="430"/>
      <c r="L7" s="430"/>
      <c r="M7" s="431"/>
      <c r="N7" s="413"/>
    </row>
    <row r="8" spans="1:14" ht="27" customHeight="1">
      <c r="A8" s="419"/>
      <c r="B8" s="421"/>
      <c r="C8" s="34">
        <v>3</v>
      </c>
      <c r="D8" s="415" t="s">
        <v>6</v>
      </c>
      <c r="E8" s="415"/>
      <c r="F8" s="37">
        <f>SUM(G8*100%)/50</f>
        <v>0</v>
      </c>
      <c r="G8" s="28">
        <v>0</v>
      </c>
      <c r="H8" s="424"/>
      <c r="I8" s="429"/>
      <c r="J8" s="430"/>
      <c r="K8" s="430"/>
      <c r="L8" s="430"/>
      <c r="M8" s="431"/>
      <c r="N8" s="413"/>
    </row>
    <row r="9" spans="1:14" ht="27.75" customHeight="1">
      <c r="A9" s="420"/>
      <c r="B9" s="422"/>
      <c r="C9" s="34">
        <v>4</v>
      </c>
      <c r="D9" s="416" t="s">
        <v>69</v>
      </c>
      <c r="E9" s="417"/>
      <c r="F9" s="38">
        <f t="shared" ref="F9:F42" si="0">SUM(G9*100%)/50</f>
        <v>0</v>
      </c>
      <c r="G9" s="39">
        <v>0</v>
      </c>
      <c r="H9" s="425"/>
      <c r="I9" s="432"/>
      <c r="J9" s="433"/>
      <c r="K9" s="433"/>
      <c r="L9" s="433"/>
      <c r="M9" s="434"/>
      <c r="N9" s="414"/>
    </row>
    <row r="10" spans="1:14" ht="27.75" customHeight="1">
      <c r="A10" s="418">
        <v>2</v>
      </c>
      <c r="B10" s="436" t="s">
        <v>70</v>
      </c>
      <c r="C10" s="34">
        <v>1</v>
      </c>
      <c r="D10" s="415" t="s">
        <v>16</v>
      </c>
      <c r="E10" s="415"/>
      <c r="F10" s="35">
        <f t="shared" si="0"/>
        <v>0.76</v>
      </c>
      <c r="G10" s="28">
        <v>38</v>
      </c>
      <c r="H10" s="423" t="s">
        <v>71</v>
      </c>
      <c r="I10" s="426"/>
      <c r="J10" s="427"/>
      <c r="K10" s="427"/>
      <c r="L10" s="427"/>
      <c r="M10" s="428"/>
      <c r="N10" s="412" t="s">
        <v>72</v>
      </c>
    </row>
    <row r="11" spans="1:14" ht="29.25" customHeight="1">
      <c r="A11" s="419"/>
      <c r="B11" s="419"/>
      <c r="C11" s="34">
        <v>2</v>
      </c>
      <c r="D11" s="415" t="s">
        <v>17</v>
      </c>
      <c r="E11" s="415"/>
      <c r="F11" s="35">
        <f t="shared" si="0"/>
        <v>0.2</v>
      </c>
      <c r="G11" s="28">
        <v>10</v>
      </c>
      <c r="H11" s="424"/>
      <c r="I11" s="429"/>
      <c r="J11" s="430"/>
      <c r="K11" s="430"/>
      <c r="L11" s="430"/>
      <c r="M11" s="431"/>
      <c r="N11" s="413"/>
    </row>
    <row r="12" spans="1:14" ht="27.75" customHeight="1">
      <c r="A12" s="419"/>
      <c r="B12" s="419"/>
      <c r="C12" s="34">
        <v>3</v>
      </c>
      <c r="D12" s="415" t="s">
        <v>18</v>
      </c>
      <c r="E12" s="415"/>
      <c r="F12" s="35">
        <f t="shared" si="0"/>
        <v>0.02</v>
      </c>
      <c r="G12" s="28">
        <v>1</v>
      </c>
      <c r="H12" s="424"/>
      <c r="I12" s="429"/>
      <c r="J12" s="430"/>
      <c r="K12" s="430"/>
      <c r="L12" s="430"/>
      <c r="M12" s="431"/>
      <c r="N12" s="413"/>
    </row>
    <row r="13" spans="1:14" ht="26.25" customHeight="1">
      <c r="A13" s="420"/>
      <c r="B13" s="420"/>
      <c r="C13" s="34">
        <v>4</v>
      </c>
      <c r="D13" s="416" t="s">
        <v>69</v>
      </c>
      <c r="E13" s="417"/>
      <c r="F13" s="38">
        <f t="shared" si="0"/>
        <v>0.02</v>
      </c>
      <c r="G13" s="39">
        <v>1</v>
      </c>
      <c r="H13" s="425"/>
      <c r="I13" s="432"/>
      <c r="J13" s="433"/>
      <c r="K13" s="433"/>
      <c r="L13" s="433"/>
      <c r="M13" s="434"/>
      <c r="N13" s="414"/>
    </row>
    <row r="14" spans="1:14" ht="26.25" customHeight="1">
      <c r="A14" s="418">
        <v>3</v>
      </c>
      <c r="B14" s="437" t="s">
        <v>19</v>
      </c>
      <c r="C14" s="34">
        <v>1</v>
      </c>
      <c r="D14" s="28" t="s">
        <v>20</v>
      </c>
      <c r="E14" s="28"/>
      <c r="F14" s="35">
        <f t="shared" si="0"/>
        <v>0.14000000000000001</v>
      </c>
      <c r="G14" s="28">
        <v>7</v>
      </c>
      <c r="H14" s="423"/>
      <c r="I14" s="426"/>
      <c r="J14" s="427"/>
      <c r="K14" s="427"/>
      <c r="L14" s="427"/>
      <c r="M14" s="428"/>
      <c r="N14" s="412" t="s">
        <v>73</v>
      </c>
    </row>
    <row r="15" spans="1:14" ht="27.75" customHeight="1">
      <c r="A15" s="419"/>
      <c r="B15" s="421"/>
      <c r="C15" s="34">
        <v>2</v>
      </c>
      <c r="D15" s="28" t="s">
        <v>21</v>
      </c>
      <c r="E15" s="28"/>
      <c r="F15" s="35">
        <f t="shared" si="0"/>
        <v>0</v>
      </c>
      <c r="G15" s="28">
        <v>0</v>
      </c>
      <c r="H15" s="424"/>
      <c r="I15" s="429"/>
      <c r="J15" s="430"/>
      <c r="K15" s="430"/>
      <c r="L15" s="430"/>
      <c r="M15" s="431"/>
      <c r="N15" s="438"/>
    </row>
    <row r="16" spans="1:14" ht="27" customHeight="1">
      <c r="A16" s="419"/>
      <c r="B16" s="421"/>
      <c r="C16" s="34">
        <v>3</v>
      </c>
      <c r="D16" s="415" t="s">
        <v>22</v>
      </c>
      <c r="E16" s="415"/>
      <c r="F16" s="35">
        <f t="shared" si="0"/>
        <v>0.02</v>
      </c>
      <c r="G16" s="28">
        <v>1</v>
      </c>
      <c r="H16" s="424"/>
      <c r="I16" s="429"/>
      <c r="J16" s="430"/>
      <c r="K16" s="430"/>
      <c r="L16" s="430"/>
      <c r="M16" s="431"/>
      <c r="N16" s="438"/>
    </row>
    <row r="17" spans="1:14" ht="31.5" customHeight="1">
      <c r="A17" s="419"/>
      <c r="B17" s="421"/>
      <c r="C17" s="34">
        <v>4</v>
      </c>
      <c r="D17" s="415" t="s">
        <v>23</v>
      </c>
      <c r="E17" s="415"/>
      <c r="F17" s="35">
        <f t="shared" si="0"/>
        <v>0.04</v>
      </c>
      <c r="G17" s="28">
        <v>2</v>
      </c>
      <c r="H17" s="424"/>
      <c r="I17" s="429"/>
      <c r="J17" s="430"/>
      <c r="K17" s="430"/>
      <c r="L17" s="430"/>
      <c r="M17" s="431"/>
      <c r="N17" s="438"/>
    </row>
    <row r="18" spans="1:14" ht="26.25" customHeight="1">
      <c r="A18" s="419"/>
      <c r="B18" s="421"/>
      <c r="C18" s="34">
        <v>5</v>
      </c>
      <c r="D18" s="415" t="s">
        <v>24</v>
      </c>
      <c r="E18" s="415"/>
      <c r="F18" s="35">
        <f t="shared" si="0"/>
        <v>0.02</v>
      </c>
      <c r="G18" s="28">
        <v>1</v>
      </c>
      <c r="H18" s="424"/>
      <c r="I18" s="429"/>
      <c r="J18" s="430"/>
      <c r="K18" s="430"/>
      <c r="L18" s="430"/>
      <c r="M18" s="431"/>
      <c r="N18" s="438"/>
    </row>
    <row r="19" spans="1:14" ht="23.25" customHeight="1">
      <c r="A19" s="419"/>
      <c r="B19" s="421"/>
      <c r="C19" s="34">
        <v>6</v>
      </c>
      <c r="D19" s="415" t="s">
        <v>25</v>
      </c>
      <c r="E19" s="415"/>
      <c r="F19" s="35">
        <f t="shared" si="0"/>
        <v>0.78</v>
      </c>
      <c r="G19" s="28">
        <v>39</v>
      </c>
      <c r="H19" s="424"/>
      <c r="I19" s="429"/>
      <c r="J19" s="430"/>
      <c r="K19" s="430"/>
      <c r="L19" s="430"/>
      <c r="M19" s="431"/>
      <c r="N19" s="438"/>
    </row>
    <row r="20" spans="1:14" ht="22.5" customHeight="1">
      <c r="A20" s="420"/>
      <c r="B20" s="422"/>
      <c r="C20" s="34">
        <v>7</v>
      </c>
      <c r="D20" s="416" t="s">
        <v>69</v>
      </c>
      <c r="E20" s="417"/>
      <c r="F20" s="38">
        <f t="shared" si="0"/>
        <v>0</v>
      </c>
      <c r="G20" s="39">
        <v>0</v>
      </c>
      <c r="H20" s="425"/>
      <c r="I20" s="432"/>
      <c r="J20" s="433"/>
      <c r="K20" s="433"/>
      <c r="L20" s="433"/>
      <c r="M20" s="434"/>
      <c r="N20" s="439"/>
    </row>
    <row r="21" spans="1:14" ht="35.25" customHeight="1">
      <c r="A21" s="418">
        <v>4</v>
      </c>
      <c r="B21" s="437" t="s">
        <v>38</v>
      </c>
      <c r="C21" s="34">
        <v>1</v>
      </c>
      <c r="D21" s="415" t="s">
        <v>26</v>
      </c>
      <c r="E21" s="415"/>
      <c r="F21" s="35">
        <f t="shared" si="0"/>
        <v>1</v>
      </c>
      <c r="G21" s="28">
        <v>50</v>
      </c>
      <c r="H21" s="423"/>
      <c r="I21" s="426"/>
      <c r="J21" s="427"/>
      <c r="K21" s="427"/>
      <c r="L21" s="427"/>
      <c r="M21" s="428"/>
      <c r="N21" s="440" t="s">
        <v>74</v>
      </c>
    </row>
    <row r="22" spans="1:14" ht="33" customHeight="1">
      <c r="A22" s="419"/>
      <c r="B22" s="421"/>
      <c r="C22" s="34">
        <v>2</v>
      </c>
      <c r="D22" s="415" t="s">
        <v>27</v>
      </c>
      <c r="E22" s="415"/>
      <c r="F22" s="35">
        <f t="shared" si="0"/>
        <v>0</v>
      </c>
      <c r="G22" s="28">
        <v>0</v>
      </c>
      <c r="H22" s="424"/>
      <c r="I22" s="429"/>
      <c r="J22" s="430"/>
      <c r="K22" s="430"/>
      <c r="L22" s="430"/>
      <c r="M22" s="431"/>
      <c r="N22" s="441"/>
    </row>
    <row r="23" spans="1:14" ht="36" customHeight="1">
      <c r="A23" s="420"/>
      <c r="B23" s="422"/>
      <c r="C23" s="34">
        <v>3</v>
      </c>
      <c r="D23" s="416" t="s">
        <v>69</v>
      </c>
      <c r="E23" s="417"/>
      <c r="F23" s="38">
        <f t="shared" si="0"/>
        <v>0</v>
      </c>
      <c r="G23" s="39">
        <v>0</v>
      </c>
      <c r="H23" s="425"/>
      <c r="I23" s="432"/>
      <c r="J23" s="433"/>
      <c r="K23" s="433"/>
      <c r="L23" s="433"/>
      <c r="M23" s="434"/>
      <c r="N23" s="441"/>
    </row>
    <row r="24" spans="1:14" ht="36.75" customHeight="1">
      <c r="A24" s="418">
        <v>5</v>
      </c>
      <c r="B24" s="437" t="s">
        <v>30</v>
      </c>
      <c r="C24" s="34">
        <v>1</v>
      </c>
      <c r="D24" s="415" t="s">
        <v>28</v>
      </c>
      <c r="E24" s="415"/>
      <c r="F24" s="35">
        <f t="shared" si="0"/>
        <v>0.86</v>
      </c>
      <c r="G24" s="28">
        <v>43</v>
      </c>
      <c r="H24" s="442" t="s">
        <v>75</v>
      </c>
      <c r="I24" s="426"/>
      <c r="J24" s="427"/>
      <c r="K24" s="427"/>
      <c r="L24" s="427"/>
      <c r="M24" s="428"/>
      <c r="N24" s="440" t="s">
        <v>76</v>
      </c>
    </row>
    <row r="25" spans="1:14" ht="39.75" customHeight="1">
      <c r="A25" s="419"/>
      <c r="B25" s="421"/>
      <c r="C25" s="34">
        <v>2</v>
      </c>
      <c r="D25" s="415" t="s">
        <v>29</v>
      </c>
      <c r="E25" s="415"/>
      <c r="F25" s="35">
        <f t="shared" si="0"/>
        <v>0</v>
      </c>
      <c r="G25" s="28">
        <v>0</v>
      </c>
      <c r="H25" s="443"/>
      <c r="I25" s="429"/>
      <c r="J25" s="430"/>
      <c r="K25" s="430"/>
      <c r="L25" s="430"/>
      <c r="M25" s="431"/>
      <c r="N25" s="441"/>
    </row>
    <row r="26" spans="1:14" ht="36.75" customHeight="1">
      <c r="A26" s="420"/>
      <c r="B26" s="422"/>
      <c r="C26" s="34">
        <v>3</v>
      </c>
      <c r="D26" s="416" t="s">
        <v>69</v>
      </c>
      <c r="E26" s="417"/>
      <c r="F26" s="38">
        <f t="shared" si="0"/>
        <v>0.14000000000000001</v>
      </c>
      <c r="G26" s="39">
        <v>7</v>
      </c>
      <c r="H26" s="444"/>
      <c r="I26" s="432"/>
      <c r="J26" s="433"/>
      <c r="K26" s="433"/>
      <c r="L26" s="433"/>
      <c r="M26" s="434"/>
      <c r="N26" s="441"/>
    </row>
    <row r="27" spans="1:14" ht="38.25" customHeight="1">
      <c r="A27" s="418">
        <v>6</v>
      </c>
      <c r="B27" s="437" t="s">
        <v>31</v>
      </c>
      <c r="C27" s="34">
        <v>1</v>
      </c>
      <c r="D27" s="415" t="s">
        <v>41</v>
      </c>
      <c r="E27" s="415"/>
      <c r="F27" s="35">
        <f t="shared" si="0"/>
        <v>0.94</v>
      </c>
      <c r="G27" s="28">
        <v>47</v>
      </c>
      <c r="H27" s="442" t="s">
        <v>77</v>
      </c>
      <c r="I27" s="426"/>
      <c r="J27" s="427"/>
      <c r="K27" s="427"/>
      <c r="L27" s="427"/>
      <c r="M27" s="428"/>
      <c r="N27" s="440" t="s">
        <v>78</v>
      </c>
    </row>
    <row r="28" spans="1:14" ht="33.75" customHeight="1">
      <c r="A28" s="419"/>
      <c r="B28" s="421"/>
      <c r="C28" s="34">
        <v>2</v>
      </c>
      <c r="D28" s="415" t="s">
        <v>79</v>
      </c>
      <c r="E28" s="415"/>
      <c r="F28" s="35">
        <f t="shared" si="0"/>
        <v>0</v>
      </c>
      <c r="G28" s="28">
        <v>0</v>
      </c>
      <c r="H28" s="443"/>
      <c r="I28" s="429"/>
      <c r="J28" s="430"/>
      <c r="K28" s="430"/>
      <c r="L28" s="430"/>
      <c r="M28" s="431"/>
      <c r="N28" s="441"/>
    </row>
    <row r="29" spans="1:14" ht="35.25" customHeight="1">
      <c r="A29" s="419"/>
      <c r="B29" s="421"/>
      <c r="C29" s="34">
        <v>3</v>
      </c>
      <c r="D29" s="415" t="s">
        <v>80</v>
      </c>
      <c r="E29" s="415"/>
      <c r="F29" s="35">
        <f t="shared" si="0"/>
        <v>0.02</v>
      </c>
      <c r="G29" s="28">
        <v>1</v>
      </c>
      <c r="H29" s="443"/>
      <c r="I29" s="429"/>
      <c r="J29" s="430"/>
      <c r="K29" s="430"/>
      <c r="L29" s="430"/>
      <c r="M29" s="431"/>
      <c r="N29" s="441"/>
    </row>
    <row r="30" spans="1:14" ht="26.25" customHeight="1">
      <c r="A30" s="420"/>
      <c r="B30" s="422"/>
      <c r="C30" s="34">
        <v>4</v>
      </c>
      <c r="D30" s="416" t="s">
        <v>69</v>
      </c>
      <c r="E30" s="417"/>
      <c r="F30" s="38">
        <f t="shared" si="0"/>
        <v>0.04</v>
      </c>
      <c r="G30" s="39">
        <v>2</v>
      </c>
      <c r="H30" s="444"/>
      <c r="I30" s="432"/>
      <c r="J30" s="433"/>
      <c r="K30" s="433"/>
      <c r="L30" s="433"/>
      <c r="M30" s="434"/>
      <c r="N30" s="441"/>
    </row>
    <row r="31" spans="1:14" ht="40.5" customHeight="1">
      <c r="A31" s="418">
        <v>7</v>
      </c>
      <c r="B31" s="437" t="s">
        <v>32</v>
      </c>
      <c r="C31" s="34">
        <v>1</v>
      </c>
      <c r="D31" s="415" t="s">
        <v>36</v>
      </c>
      <c r="E31" s="415"/>
      <c r="F31" s="35">
        <f t="shared" si="0"/>
        <v>0.96</v>
      </c>
      <c r="G31" s="28">
        <v>48</v>
      </c>
      <c r="H31" s="423" t="s">
        <v>81</v>
      </c>
      <c r="I31" s="426"/>
      <c r="J31" s="427"/>
      <c r="K31" s="427"/>
      <c r="L31" s="427"/>
      <c r="M31" s="428"/>
      <c r="N31" s="440" t="s">
        <v>82</v>
      </c>
    </row>
    <row r="32" spans="1:14" ht="37.5" customHeight="1">
      <c r="A32" s="419"/>
      <c r="B32" s="421"/>
      <c r="C32" s="34">
        <v>2</v>
      </c>
      <c r="D32" s="415" t="s">
        <v>37</v>
      </c>
      <c r="E32" s="415"/>
      <c r="F32" s="35">
        <f t="shared" si="0"/>
        <v>0.02</v>
      </c>
      <c r="G32" s="28">
        <v>1</v>
      </c>
      <c r="H32" s="424"/>
      <c r="I32" s="429"/>
      <c r="J32" s="430"/>
      <c r="K32" s="430"/>
      <c r="L32" s="430"/>
      <c r="M32" s="431"/>
      <c r="N32" s="441"/>
    </row>
    <row r="33" spans="1:14" ht="40.5" customHeight="1">
      <c r="A33" s="420"/>
      <c r="B33" s="422"/>
      <c r="C33" s="34">
        <v>3</v>
      </c>
      <c r="D33" s="416" t="s">
        <v>69</v>
      </c>
      <c r="E33" s="417"/>
      <c r="F33" s="38">
        <f t="shared" si="0"/>
        <v>0.02</v>
      </c>
      <c r="G33" s="39">
        <v>1</v>
      </c>
      <c r="H33" s="425"/>
      <c r="I33" s="432"/>
      <c r="J33" s="433"/>
      <c r="K33" s="433"/>
      <c r="L33" s="433"/>
      <c r="M33" s="434"/>
      <c r="N33" s="441"/>
    </row>
    <row r="34" spans="1:14" ht="41.25" customHeight="1">
      <c r="A34" s="418">
        <v>8</v>
      </c>
      <c r="B34" s="437" t="s">
        <v>33</v>
      </c>
      <c r="C34" s="34">
        <v>1</v>
      </c>
      <c r="D34" s="415" t="s">
        <v>36</v>
      </c>
      <c r="E34" s="415"/>
      <c r="F34" s="35">
        <f t="shared" si="0"/>
        <v>0.98</v>
      </c>
      <c r="G34" s="28">
        <v>49</v>
      </c>
      <c r="H34" s="423"/>
      <c r="I34" s="426"/>
      <c r="J34" s="427"/>
      <c r="K34" s="427"/>
      <c r="L34" s="427"/>
      <c r="M34" s="428"/>
      <c r="N34" s="440" t="s">
        <v>83</v>
      </c>
    </row>
    <row r="35" spans="1:14" ht="39" customHeight="1">
      <c r="A35" s="419"/>
      <c r="B35" s="421"/>
      <c r="C35" s="34">
        <v>2</v>
      </c>
      <c r="D35" s="415" t="s">
        <v>37</v>
      </c>
      <c r="E35" s="415"/>
      <c r="F35" s="35">
        <f t="shared" si="0"/>
        <v>0.02</v>
      </c>
      <c r="G35" s="28">
        <v>1</v>
      </c>
      <c r="H35" s="424"/>
      <c r="I35" s="429"/>
      <c r="J35" s="430"/>
      <c r="K35" s="430"/>
      <c r="L35" s="430"/>
      <c r="M35" s="431"/>
      <c r="N35" s="440"/>
    </row>
    <row r="36" spans="1:14" ht="40.5" customHeight="1">
      <c r="A36" s="420"/>
      <c r="B36" s="422"/>
      <c r="C36" s="34">
        <v>3</v>
      </c>
      <c r="D36" s="416" t="s">
        <v>69</v>
      </c>
      <c r="E36" s="417"/>
      <c r="F36" s="38">
        <f t="shared" si="0"/>
        <v>0</v>
      </c>
      <c r="G36" s="39">
        <v>0</v>
      </c>
      <c r="H36" s="425"/>
      <c r="I36" s="432"/>
      <c r="J36" s="433"/>
      <c r="K36" s="433"/>
      <c r="L36" s="433"/>
      <c r="M36" s="434"/>
      <c r="N36" s="440"/>
    </row>
    <row r="37" spans="1:14" ht="37.5" customHeight="1">
      <c r="A37" s="418">
        <v>9</v>
      </c>
      <c r="B37" s="398" t="s">
        <v>35</v>
      </c>
      <c r="C37" s="34">
        <v>1</v>
      </c>
      <c r="D37" s="415" t="s">
        <v>36</v>
      </c>
      <c r="E37" s="415"/>
      <c r="F37" s="35">
        <f t="shared" si="0"/>
        <v>0.98</v>
      </c>
      <c r="G37" s="28">
        <v>49</v>
      </c>
      <c r="H37" s="445"/>
      <c r="I37" s="426"/>
      <c r="J37" s="427"/>
      <c r="K37" s="427"/>
      <c r="L37" s="427"/>
      <c r="M37" s="428"/>
      <c r="N37" s="440" t="s">
        <v>84</v>
      </c>
    </row>
    <row r="38" spans="1:14" ht="39.75" customHeight="1">
      <c r="A38" s="419"/>
      <c r="B38" s="421"/>
      <c r="C38" s="34">
        <v>2</v>
      </c>
      <c r="D38" s="415" t="s">
        <v>37</v>
      </c>
      <c r="E38" s="415"/>
      <c r="F38" s="35">
        <f t="shared" si="0"/>
        <v>0.02</v>
      </c>
      <c r="G38" s="28">
        <v>1</v>
      </c>
      <c r="H38" s="445"/>
      <c r="I38" s="429"/>
      <c r="J38" s="430"/>
      <c r="K38" s="430"/>
      <c r="L38" s="430"/>
      <c r="M38" s="431"/>
      <c r="N38" s="441"/>
    </row>
    <row r="39" spans="1:14" ht="43.5" customHeight="1">
      <c r="A39" s="420"/>
      <c r="B39" s="422"/>
      <c r="C39" s="34">
        <v>3</v>
      </c>
      <c r="D39" s="416" t="s">
        <v>69</v>
      </c>
      <c r="E39" s="417"/>
      <c r="F39" s="38">
        <f t="shared" si="0"/>
        <v>0</v>
      </c>
      <c r="G39" s="39">
        <v>0</v>
      </c>
      <c r="H39" s="445"/>
      <c r="I39" s="432"/>
      <c r="J39" s="433"/>
      <c r="K39" s="433"/>
      <c r="L39" s="433"/>
      <c r="M39" s="434"/>
      <c r="N39" s="441"/>
    </row>
    <row r="40" spans="1:14" ht="35.25" customHeight="1">
      <c r="A40" s="418">
        <v>10</v>
      </c>
      <c r="B40" s="398" t="s">
        <v>34</v>
      </c>
      <c r="C40" s="34">
        <v>1</v>
      </c>
      <c r="D40" s="415" t="s">
        <v>36</v>
      </c>
      <c r="E40" s="415"/>
      <c r="F40" s="35">
        <f t="shared" si="0"/>
        <v>0.98</v>
      </c>
      <c r="G40" s="28">
        <v>49</v>
      </c>
      <c r="H40" s="445"/>
      <c r="I40" s="445"/>
      <c r="J40" s="445"/>
      <c r="K40" s="445"/>
      <c r="L40" s="445"/>
      <c r="M40" s="445"/>
      <c r="N40" s="440" t="s">
        <v>85</v>
      </c>
    </row>
    <row r="41" spans="1:14" ht="36.75" customHeight="1">
      <c r="A41" s="419"/>
      <c r="B41" s="421"/>
      <c r="C41" s="34">
        <v>2</v>
      </c>
      <c r="D41" s="415" t="s">
        <v>37</v>
      </c>
      <c r="E41" s="415"/>
      <c r="F41" s="35">
        <f t="shared" si="0"/>
        <v>0.02</v>
      </c>
      <c r="G41" s="28">
        <v>1</v>
      </c>
      <c r="H41" s="445"/>
      <c r="I41" s="445"/>
      <c r="J41" s="445"/>
      <c r="K41" s="445"/>
      <c r="L41" s="445"/>
      <c r="M41" s="445"/>
      <c r="N41" s="441"/>
    </row>
    <row r="42" spans="1:14" ht="38.25" customHeight="1">
      <c r="A42" s="420"/>
      <c r="B42" s="422"/>
      <c r="C42" s="40">
        <v>3</v>
      </c>
      <c r="D42" s="416" t="s">
        <v>69</v>
      </c>
      <c r="E42" s="417"/>
      <c r="F42" s="38">
        <f t="shared" si="0"/>
        <v>0</v>
      </c>
      <c r="G42" s="39">
        <v>0</v>
      </c>
      <c r="H42" s="445"/>
      <c r="I42" s="445"/>
      <c r="J42" s="445"/>
      <c r="K42" s="445"/>
      <c r="L42" s="445"/>
      <c r="M42" s="445"/>
      <c r="N42" s="441"/>
    </row>
    <row r="43" spans="1:14" ht="48.75" customHeight="1">
      <c r="A43" s="41"/>
      <c r="B43" s="42" t="s">
        <v>40</v>
      </c>
      <c r="C43" s="454" t="s">
        <v>86</v>
      </c>
      <c r="D43" s="455"/>
      <c r="E43" s="456"/>
      <c r="F43" s="43">
        <v>1</v>
      </c>
      <c r="G43" s="44">
        <v>50</v>
      </c>
      <c r="H43" s="25"/>
      <c r="I43" s="445"/>
      <c r="J43" s="445"/>
      <c r="K43" s="445"/>
      <c r="L43" s="445"/>
      <c r="M43" s="445"/>
      <c r="N43" s="441"/>
    </row>
    <row r="44" spans="1:14" ht="139.5" customHeight="1">
      <c r="A44" s="45">
        <v>11</v>
      </c>
      <c r="B44" s="46" t="s">
        <v>39</v>
      </c>
      <c r="C44" s="446" t="s">
        <v>87</v>
      </c>
      <c r="D44" s="447"/>
      <c r="E44" s="447"/>
      <c r="F44" s="447"/>
      <c r="G44" s="447"/>
      <c r="H44" s="447"/>
      <c r="I44" s="447"/>
      <c r="J44" s="447"/>
      <c r="K44" s="447"/>
      <c r="L44" s="447"/>
      <c r="M44" s="447"/>
      <c r="N44" s="448"/>
    </row>
    <row r="45" spans="1:14" ht="129.75" customHeight="1">
      <c r="A45" s="449" t="s">
        <v>88</v>
      </c>
      <c r="B45" s="450"/>
      <c r="C45" s="450"/>
      <c r="D45" s="450"/>
      <c r="E45" s="450"/>
      <c r="F45" s="450"/>
      <c r="G45" s="450"/>
      <c r="H45" s="450"/>
      <c r="I45" s="450"/>
      <c r="J45" s="450"/>
      <c r="K45" s="450"/>
      <c r="L45" s="450"/>
      <c r="M45" s="450"/>
      <c r="N45" s="451"/>
    </row>
    <row r="48" spans="1:14" ht="13.5" customHeight="1">
      <c r="A48" s="452"/>
      <c r="B48" s="453"/>
      <c r="C48" s="453"/>
      <c r="D48" s="453"/>
      <c r="E48" s="453"/>
      <c r="F48" s="453"/>
      <c r="G48" s="453"/>
      <c r="H48" s="453"/>
      <c r="I48" s="453"/>
      <c r="J48" s="453"/>
      <c r="K48" s="453"/>
      <c r="L48" s="453"/>
      <c r="M48" s="453"/>
      <c r="N48" s="453"/>
    </row>
  </sheetData>
  <mergeCells count="97">
    <mergeCell ref="I37:M39"/>
    <mergeCell ref="C44:N44"/>
    <mergeCell ref="A45:N45"/>
    <mergeCell ref="A48:N48"/>
    <mergeCell ref="A40:A42"/>
    <mergeCell ref="B40:B42"/>
    <mergeCell ref="D40:E40"/>
    <mergeCell ref="H40:H42"/>
    <mergeCell ref="I40:M43"/>
    <mergeCell ref="N40:N43"/>
    <mergeCell ref="D41:E41"/>
    <mergeCell ref="D42:E42"/>
    <mergeCell ref="C43:E43"/>
    <mergeCell ref="I31:M33"/>
    <mergeCell ref="N37:N39"/>
    <mergeCell ref="D38:E38"/>
    <mergeCell ref="D39:E39"/>
    <mergeCell ref="A34:A36"/>
    <mergeCell ref="B34:B36"/>
    <mergeCell ref="D34:E34"/>
    <mergeCell ref="H34:H36"/>
    <mergeCell ref="I34:M36"/>
    <mergeCell ref="N34:N36"/>
    <mergeCell ref="D35:E35"/>
    <mergeCell ref="D36:E36"/>
    <mergeCell ref="A37:A39"/>
    <mergeCell ref="B37:B39"/>
    <mergeCell ref="D37:E37"/>
    <mergeCell ref="H37:H39"/>
    <mergeCell ref="N31:N33"/>
    <mergeCell ref="D32:E32"/>
    <mergeCell ref="D33:E33"/>
    <mergeCell ref="A27:A30"/>
    <mergeCell ref="B27:B30"/>
    <mergeCell ref="D27:E27"/>
    <mergeCell ref="H27:H30"/>
    <mergeCell ref="I27:M30"/>
    <mergeCell ref="N27:N30"/>
    <mergeCell ref="D28:E28"/>
    <mergeCell ref="D29:E29"/>
    <mergeCell ref="D30:E30"/>
    <mergeCell ref="A31:A33"/>
    <mergeCell ref="B31:B33"/>
    <mergeCell ref="D31:E31"/>
    <mergeCell ref="H31:H33"/>
    <mergeCell ref="N24:N26"/>
    <mergeCell ref="D25:E25"/>
    <mergeCell ref="D26:E26"/>
    <mergeCell ref="A21:A23"/>
    <mergeCell ref="B21:B23"/>
    <mergeCell ref="D21:E21"/>
    <mergeCell ref="H21:H23"/>
    <mergeCell ref="I21:M23"/>
    <mergeCell ref="N21:N23"/>
    <mergeCell ref="D22:E22"/>
    <mergeCell ref="D23:E23"/>
    <mergeCell ref="A24:A26"/>
    <mergeCell ref="B24:B26"/>
    <mergeCell ref="D24:E24"/>
    <mergeCell ref="H24:H26"/>
    <mergeCell ref="I24:M26"/>
    <mergeCell ref="N14:N20"/>
    <mergeCell ref="D16:E16"/>
    <mergeCell ref="D17:E17"/>
    <mergeCell ref="D18:E18"/>
    <mergeCell ref="D19:E19"/>
    <mergeCell ref="D20:E20"/>
    <mergeCell ref="H10:H13"/>
    <mergeCell ref="I10:M13"/>
    <mergeCell ref="A14:A20"/>
    <mergeCell ref="B14:B20"/>
    <mergeCell ref="H14:H20"/>
    <mergeCell ref="I14:M20"/>
    <mergeCell ref="N10:N13"/>
    <mergeCell ref="D11:E11"/>
    <mergeCell ref="D12:E12"/>
    <mergeCell ref="D13:E13"/>
    <mergeCell ref="A6:A9"/>
    <mergeCell ref="B6:B9"/>
    <mergeCell ref="D6:E6"/>
    <mergeCell ref="H6:H9"/>
    <mergeCell ref="I6:M9"/>
    <mergeCell ref="N6:N9"/>
    <mergeCell ref="D7:E7"/>
    <mergeCell ref="D8:E8"/>
    <mergeCell ref="D9:E9"/>
    <mergeCell ref="A10:A13"/>
    <mergeCell ref="B10:B13"/>
    <mergeCell ref="D10:E10"/>
    <mergeCell ref="A1:N2"/>
    <mergeCell ref="C3:E3"/>
    <mergeCell ref="I3:K3"/>
    <mergeCell ref="L3:M3"/>
    <mergeCell ref="A4:M4"/>
    <mergeCell ref="N4:N5"/>
    <mergeCell ref="C5:E5"/>
    <mergeCell ref="I5:M5"/>
  </mergeCells>
  <hyperlinks>
    <hyperlink ref="B3" location="'TOTAL ANALISIS ENCUESTAS 2017'!A1" display="META"/>
  </hyperlinks>
  <pageMargins left="0.7" right="0.7" top="0.75" bottom="0.75" header="0.3" footer="0.3"/>
  <pageSetup orientation="portrait" horizontalDpi="4294967295" verticalDpi="4294967295"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3"/>
  <sheetViews>
    <sheetView zoomScale="86" zoomScaleNormal="86" workbookViewId="0">
      <selection activeCell="B3" sqref="B3"/>
    </sheetView>
  </sheetViews>
  <sheetFormatPr baseColWidth="10" defaultRowHeight="15"/>
  <cols>
    <col min="1" max="1" width="14.5703125" customWidth="1"/>
    <col min="2" max="2" width="37.140625" customWidth="1"/>
    <col min="3" max="3" width="5.5703125" style="1" customWidth="1"/>
    <col min="4" max="4" width="20.7109375" customWidth="1"/>
    <col min="5" max="5" width="19.42578125" customWidth="1"/>
    <col min="10" max="10" width="27" customWidth="1"/>
    <col min="11" max="11" width="45.140625" style="54" customWidth="1"/>
  </cols>
  <sheetData>
    <row r="1" spans="1:11">
      <c r="A1" s="290" t="s">
        <v>0</v>
      </c>
      <c r="B1" s="290"/>
      <c r="C1" s="290"/>
      <c r="D1" s="290"/>
      <c r="E1" s="290"/>
      <c r="F1" s="290"/>
      <c r="G1" s="290"/>
      <c r="H1" s="290"/>
      <c r="I1" s="290"/>
      <c r="J1" s="290"/>
      <c r="K1" s="290"/>
    </row>
    <row r="2" spans="1:11">
      <c r="A2" s="291"/>
      <c r="B2" s="291"/>
      <c r="C2" s="291"/>
      <c r="D2" s="291"/>
      <c r="E2" s="291"/>
      <c r="F2" s="291"/>
      <c r="G2" s="291"/>
      <c r="H2" s="291"/>
      <c r="I2" s="291"/>
      <c r="J2" s="291"/>
      <c r="K2" s="291"/>
    </row>
    <row r="3" spans="1:11">
      <c r="A3" s="2" t="s">
        <v>12</v>
      </c>
      <c r="B3" s="286" t="s">
        <v>89</v>
      </c>
      <c r="C3" s="292" t="s">
        <v>61</v>
      </c>
      <c r="D3" s="292"/>
      <c r="E3" s="4">
        <v>10</v>
      </c>
      <c r="F3" s="292" t="s">
        <v>14</v>
      </c>
      <c r="G3" s="292"/>
      <c r="H3" s="292"/>
      <c r="I3" s="294" t="s">
        <v>90</v>
      </c>
      <c r="J3" s="294"/>
      <c r="K3" s="10" t="s">
        <v>91</v>
      </c>
    </row>
    <row r="4" spans="1:11">
      <c r="A4" s="296" t="s">
        <v>11</v>
      </c>
      <c r="B4" s="296"/>
      <c r="C4" s="296"/>
      <c r="D4" s="296"/>
      <c r="E4" s="296"/>
      <c r="F4" s="296"/>
      <c r="G4" s="296"/>
      <c r="H4" s="296"/>
      <c r="I4" s="296"/>
      <c r="J4" s="296"/>
      <c r="K4" s="295" t="s">
        <v>9</v>
      </c>
    </row>
    <row r="5" spans="1:11" ht="30">
      <c r="A5" s="18" t="s">
        <v>2</v>
      </c>
      <c r="B5" s="14" t="s">
        <v>1</v>
      </c>
      <c r="C5" s="295" t="s">
        <v>3</v>
      </c>
      <c r="D5" s="295"/>
      <c r="E5" s="11" t="s">
        <v>92</v>
      </c>
      <c r="F5" s="382" t="s">
        <v>8</v>
      </c>
      <c r="G5" s="382"/>
      <c r="H5" s="382"/>
      <c r="I5" s="382"/>
      <c r="J5" s="382"/>
      <c r="K5" s="295"/>
    </row>
    <row r="6" spans="1:11" ht="16.5" customHeight="1">
      <c r="A6" s="295">
        <v>1</v>
      </c>
      <c r="B6" s="335" t="s">
        <v>10</v>
      </c>
      <c r="C6" s="12">
        <v>1</v>
      </c>
      <c r="D6" s="15" t="s">
        <v>4</v>
      </c>
      <c r="E6" s="5">
        <v>9</v>
      </c>
      <c r="F6" s="292"/>
      <c r="G6" s="292"/>
      <c r="H6" s="292"/>
      <c r="I6" s="292"/>
      <c r="J6" s="292"/>
      <c r="K6" s="380" t="s">
        <v>93</v>
      </c>
    </row>
    <row r="7" spans="1:11" ht="30" customHeight="1">
      <c r="A7" s="295"/>
      <c r="B7" s="335"/>
      <c r="C7" s="12">
        <v>2</v>
      </c>
      <c r="D7" s="18" t="s">
        <v>5</v>
      </c>
      <c r="E7" s="5"/>
      <c r="F7" s="292"/>
      <c r="G7" s="292"/>
      <c r="H7" s="292"/>
      <c r="I7" s="292"/>
      <c r="J7" s="292"/>
      <c r="K7" s="380"/>
    </row>
    <row r="8" spans="1:11" ht="76.5" customHeight="1">
      <c r="A8" s="295"/>
      <c r="B8" s="335"/>
      <c r="C8" s="12">
        <v>3</v>
      </c>
      <c r="D8" s="48" t="s">
        <v>94</v>
      </c>
      <c r="E8" s="5"/>
      <c r="F8" s="292"/>
      <c r="G8" s="292"/>
      <c r="H8" s="292"/>
      <c r="I8" s="292"/>
      <c r="J8" s="292"/>
      <c r="K8" s="380"/>
    </row>
    <row r="9" spans="1:11" ht="108.75" customHeight="1">
      <c r="A9" s="295"/>
      <c r="B9" s="335"/>
      <c r="C9" s="12">
        <v>4</v>
      </c>
      <c r="D9" s="15" t="s">
        <v>95</v>
      </c>
      <c r="E9" s="5">
        <v>1</v>
      </c>
      <c r="F9" s="292"/>
      <c r="G9" s="292"/>
      <c r="H9" s="292"/>
      <c r="I9" s="292"/>
      <c r="J9" s="292"/>
      <c r="K9" s="380"/>
    </row>
    <row r="10" spans="1:11" ht="29.25" customHeight="1">
      <c r="A10" s="14"/>
      <c r="B10" s="18" t="s">
        <v>1</v>
      </c>
      <c r="C10" s="12"/>
      <c r="D10" s="13" t="s">
        <v>96</v>
      </c>
      <c r="E10" s="10" t="s">
        <v>7</v>
      </c>
      <c r="F10" s="309" t="s">
        <v>8</v>
      </c>
      <c r="G10" s="310"/>
      <c r="H10" s="310"/>
      <c r="I10" s="310"/>
      <c r="J10" s="311"/>
      <c r="K10" s="49"/>
    </row>
    <row r="11" spans="1:11">
      <c r="A11" s="295">
        <v>2</v>
      </c>
      <c r="B11" s="335" t="s">
        <v>15</v>
      </c>
      <c r="C11" s="12">
        <v>1</v>
      </c>
      <c r="D11" s="15" t="s">
        <v>16</v>
      </c>
      <c r="E11" s="5">
        <v>8</v>
      </c>
      <c r="F11" s="292"/>
      <c r="G11" s="292"/>
      <c r="H11" s="292"/>
      <c r="I11" s="292"/>
      <c r="J11" s="292"/>
      <c r="K11" s="380" t="s">
        <v>97</v>
      </c>
    </row>
    <row r="12" spans="1:11">
      <c r="A12" s="295"/>
      <c r="B12" s="335"/>
      <c r="C12" s="12">
        <v>2</v>
      </c>
      <c r="D12" s="15" t="s">
        <v>17</v>
      </c>
      <c r="E12" s="5">
        <v>1</v>
      </c>
      <c r="F12" s="292"/>
      <c r="G12" s="292"/>
      <c r="H12" s="292"/>
      <c r="I12" s="292"/>
      <c r="J12" s="292"/>
      <c r="K12" s="380"/>
    </row>
    <row r="13" spans="1:11">
      <c r="A13" s="295"/>
      <c r="B13" s="335"/>
      <c r="C13" s="12">
        <v>3</v>
      </c>
      <c r="D13" s="15" t="s">
        <v>18</v>
      </c>
      <c r="E13" s="5"/>
      <c r="F13" s="292"/>
      <c r="G13" s="292"/>
      <c r="H13" s="292"/>
      <c r="I13" s="292"/>
      <c r="J13" s="292"/>
      <c r="K13" s="380"/>
    </row>
    <row r="14" spans="1:11" ht="183" customHeight="1">
      <c r="A14" s="295"/>
      <c r="B14" s="335"/>
      <c r="C14" s="12">
        <v>3</v>
      </c>
      <c r="D14" s="15" t="s">
        <v>95</v>
      </c>
      <c r="E14" s="5">
        <v>1</v>
      </c>
      <c r="F14" s="292"/>
      <c r="G14" s="292"/>
      <c r="H14" s="292"/>
      <c r="I14" s="292"/>
      <c r="J14" s="292"/>
      <c r="K14" s="380"/>
    </row>
    <row r="15" spans="1:11" ht="34.5" customHeight="1">
      <c r="A15" s="14"/>
      <c r="B15" s="14" t="s">
        <v>1</v>
      </c>
      <c r="C15" s="295" t="s">
        <v>3</v>
      </c>
      <c r="D15" s="295"/>
      <c r="E15" s="11" t="s">
        <v>98</v>
      </c>
      <c r="F15" s="309" t="s">
        <v>8</v>
      </c>
      <c r="G15" s="310"/>
      <c r="H15" s="310"/>
      <c r="I15" s="310"/>
      <c r="J15" s="311"/>
      <c r="K15" s="50"/>
    </row>
    <row r="16" spans="1:11" ht="15" customHeight="1">
      <c r="A16" s="295">
        <v>3</v>
      </c>
      <c r="B16" s="374" t="s">
        <v>19</v>
      </c>
      <c r="C16" s="12">
        <v>1</v>
      </c>
      <c r="D16" s="5" t="s">
        <v>20</v>
      </c>
      <c r="E16" s="5">
        <v>1</v>
      </c>
      <c r="F16" s="292"/>
      <c r="G16" s="292"/>
      <c r="H16" s="292"/>
      <c r="I16" s="292"/>
      <c r="J16" s="292"/>
      <c r="K16" s="371" t="s">
        <v>99</v>
      </c>
    </row>
    <row r="17" spans="1:11">
      <c r="A17" s="295"/>
      <c r="B17" s="379"/>
      <c r="C17" s="12">
        <v>2</v>
      </c>
      <c r="D17" s="5" t="s">
        <v>21</v>
      </c>
      <c r="E17" s="5">
        <v>0</v>
      </c>
      <c r="F17" s="292"/>
      <c r="G17" s="292"/>
      <c r="H17" s="292"/>
      <c r="I17" s="292"/>
      <c r="J17" s="292"/>
      <c r="K17" s="372"/>
    </row>
    <row r="18" spans="1:11">
      <c r="A18" s="295"/>
      <c r="B18" s="379"/>
      <c r="C18" s="12">
        <v>3</v>
      </c>
      <c r="D18" s="15" t="s">
        <v>22</v>
      </c>
      <c r="E18" s="5">
        <v>0</v>
      </c>
      <c r="F18" s="292"/>
      <c r="G18" s="292"/>
      <c r="H18" s="292"/>
      <c r="I18" s="292"/>
      <c r="J18" s="292"/>
      <c r="K18" s="372"/>
    </row>
    <row r="19" spans="1:11">
      <c r="A19" s="295"/>
      <c r="B19" s="379"/>
      <c r="C19" s="12">
        <v>4</v>
      </c>
      <c r="D19" s="15" t="s">
        <v>23</v>
      </c>
      <c r="E19" s="5">
        <v>0</v>
      </c>
      <c r="F19" s="292"/>
      <c r="G19" s="292"/>
      <c r="H19" s="292"/>
      <c r="I19" s="292"/>
      <c r="J19" s="292"/>
      <c r="K19" s="372"/>
    </row>
    <row r="20" spans="1:11">
      <c r="A20" s="295"/>
      <c r="B20" s="379"/>
      <c r="C20" s="12">
        <v>5</v>
      </c>
      <c r="D20" s="15" t="s">
        <v>24</v>
      </c>
      <c r="E20" s="5">
        <v>0</v>
      </c>
      <c r="F20" s="292"/>
      <c r="G20" s="292"/>
      <c r="H20" s="292"/>
      <c r="I20" s="292"/>
      <c r="J20" s="292"/>
      <c r="K20" s="372"/>
    </row>
    <row r="21" spans="1:11" ht="163.5" customHeight="1">
      <c r="A21" s="295"/>
      <c r="B21" s="375"/>
      <c r="C21" s="12">
        <v>6</v>
      </c>
      <c r="D21" s="15" t="s">
        <v>25</v>
      </c>
      <c r="E21" s="5">
        <v>9</v>
      </c>
      <c r="F21" s="292"/>
      <c r="G21" s="292"/>
      <c r="H21" s="292"/>
      <c r="I21" s="292"/>
      <c r="J21" s="292"/>
      <c r="K21" s="373"/>
    </row>
    <row r="22" spans="1:11" ht="28.5" customHeight="1">
      <c r="A22" s="14"/>
      <c r="B22" s="14" t="s">
        <v>1</v>
      </c>
      <c r="C22" s="295" t="s">
        <v>3</v>
      </c>
      <c r="D22" s="295"/>
      <c r="E22" s="11" t="s">
        <v>100</v>
      </c>
      <c r="F22" s="309" t="s">
        <v>8</v>
      </c>
      <c r="G22" s="310"/>
      <c r="H22" s="310"/>
      <c r="I22" s="310"/>
      <c r="J22" s="311"/>
      <c r="K22" s="51"/>
    </row>
    <row r="23" spans="1:11" ht="35.25" customHeight="1">
      <c r="A23" s="295">
        <v>4</v>
      </c>
      <c r="B23" s="335" t="s">
        <v>38</v>
      </c>
      <c r="C23" s="12">
        <v>1</v>
      </c>
      <c r="D23" s="15" t="s">
        <v>26</v>
      </c>
      <c r="E23" s="5">
        <v>9</v>
      </c>
      <c r="F23" s="292"/>
      <c r="G23" s="292"/>
      <c r="H23" s="292"/>
      <c r="I23" s="292"/>
      <c r="J23" s="292"/>
      <c r="K23" s="380" t="s">
        <v>101</v>
      </c>
    </row>
    <row r="24" spans="1:11" ht="35.25" customHeight="1">
      <c r="A24" s="295"/>
      <c r="B24" s="335"/>
      <c r="C24" s="12">
        <v>2</v>
      </c>
      <c r="D24" s="15" t="s">
        <v>27</v>
      </c>
      <c r="E24" s="5"/>
      <c r="F24" s="292"/>
      <c r="G24" s="292"/>
      <c r="H24" s="292"/>
      <c r="I24" s="292"/>
      <c r="J24" s="292"/>
      <c r="K24" s="380"/>
    </row>
    <row r="25" spans="1:11" ht="218.25" customHeight="1">
      <c r="A25" s="295"/>
      <c r="B25" s="335"/>
      <c r="C25" s="12">
        <v>3</v>
      </c>
      <c r="D25" s="15" t="s">
        <v>95</v>
      </c>
      <c r="E25" s="5">
        <v>1</v>
      </c>
      <c r="F25" s="292"/>
      <c r="G25" s="292"/>
      <c r="H25" s="292"/>
      <c r="I25" s="292"/>
      <c r="J25" s="292"/>
      <c r="K25" s="380"/>
    </row>
    <row r="26" spans="1:11" ht="35.25" customHeight="1">
      <c r="A26" s="14"/>
      <c r="B26" s="14" t="s">
        <v>1</v>
      </c>
      <c r="C26" s="295" t="s">
        <v>3</v>
      </c>
      <c r="D26" s="295"/>
      <c r="E26" s="11" t="s">
        <v>92</v>
      </c>
      <c r="F26" s="309" t="s">
        <v>8</v>
      </c>
      <c r="G26" s="310"/>
      <c r="H26" s="310"/>
      <c r="I26" s="310"/>
      <c r="J26" s="311"/>
      <c r="K26" s="49"/>
    </row>
    <row r="27" spans="1:11" ht="25.5" customHeight="1">
      <c r="A27" s="295">
        <v>5</v>
      </c>
      <c r="B27" s="335" t="s">
        <v>30</v>
      </c>
      <c r="C27" s="12">
        <v>1</v>
      </c>
      <c r="D27" s="15" t="s">
        <v>28</v>
      </c>
      <c r="E27" s="5">
        <v>8</v>
      </c>
      <c r="F27" s="292"/>
      <c r="G27" s="292"/>
      <c r="H27" s="292"/>
      <c r="I27" s="292"/>
      <c r="J27" s="292"/>
      <c r="K27" s="380" t="s">
        <v>102</v>
      </c>
    </row>
    <row r="28" spans="1:11" ht="25.5" customHeight="1">
      <c r="A28" s="295"/>
      <c r="B28" s="335"/>
      <c r="C28" s="12">
        <v>2</v>
      </c>
      <c r="D28" s="15" t="s">
        <v>29</v>
      </c>
      <c r="E28" s="5"/>
      <c r="F28" s="292"/>
      <c r="G28" s="292"/>
      <c r="H28" s="292"/>
      <c r="I28" s="292"/>
      <c r="J28" s="292"/>
      <c r="K28" s="380"/>
    </row>
    <row r="29" spans="1:11" ht="174" customHeight="1">
      <c r="A29" s="295"/>
      <c r="B29" s="335"/>
      <c r="C29" s="12">
        <v>3</v>
      </c>
      <c r="D29" s="15" t="s">
        <v>95</v>
      </c>
      <c r="E29" s="5">
        <v>2</v>
      </c>
      <c r="F29" s="292"/>
      <c r="G29" s="292"/>
      <c r="H29" s="292"/>
      <c r="I29" s="292"/>
      <c r="J29" s="292"/>
      <c r="K29" s="380"/>
    </row>
    <row r="30" spans="1:11" ht="25.5" customHeight="1">
      <c r="A30" s="14"/>
      <c r="B30" s="14" t="s">
        <v>1</v>
      </c>
      <c r="C30" s="295" t="s">
        <v>3</v>
      </c>
      <c r="D30" s="295"/>
      <c r="E30" s="11" t="s">
        <v>98</v>
      </c>
      <c r="F30" s="309" t="s">
        <v>8</v>
      </c>
      <c r="G30" s="310"/>
      <c r="H30" s="310"/>
      <c r="I30" s="310"/>
      <c r="J30" s="311"/>
      <c r="K30" s="49"/>
    </row>
    <row r="31" spans="1:11" ht="18.75" customHeight="1">
      <c r="A31" s="295">
        <v>6</v>
      </c>
      <c r="B31" s="335" t="s">
        <v>31</v>
      </c>
      <c r="C31" s="12">
        <v>1</v>
      </c>
      <c r="D31" s="15" t="s">
        <v>16</v>
      </c>
      <c r="E31" s="5">
        <v>8</v>
      </c>
      <c r="F31" s="292"/>
      <c r="G31" s="292"/>
      <c r="H31" s="292"/>
      <c r="I31" s="292"/>
      <c r="J31" s="292"/>
      <c r="K31" s="380" t="s">
        <v>103</v>
      </c>
    </row>
    <row r="32" spans="1:11" ht="18.75" customHeight="1">
      <c r="A32" s="295"/>
      <c r="B32" s="335"/>
      <c r="C32" s="12">
        <v>2</v>
      </c>
      <c r="D32" s="15" t="s">
        <v>17</v>
      </c>
      <c r="E32" s="5"/>
      <c r="F32" s="292"/>
      <c r="G32" s="292"/>
      <c r="H32" s="292"/>
      <c r="I32" s="292"/>
      <c r="J32" s="292"/>
      <c r="K32" s="380"/>
    </row>
    <row r="33" spans="1:11" ht="18.75" customHeight="1">
      <c r="A33" s="295"/>
      <c r="B33" s="335"/>
      <c r="C33" s="12">
        <v>3</v>
      </c>
      <c r="D33" s="15" t="s">
        <v>18</v>
      </c>
      <c r="E33" s="5"/>
      <c r="F33" s="292"/>
      <c r="G33" s="292"/>
      <c r="H33" s="292"/>
      <c r="I33" s="292"/>
      <c r="J33" s="292"/>
      <c r="K33" s="380"/>
    </row>
    <row r="34" spans="1:11" ht="179.25" customHeight="1">
      <c r="A34" s="295"/>
      <c r="B34" s="335"/>
      <c r="C34" s="12">
        <v>4</v>
      </c>
      <c r="D34" s="15" t="s">
        <v>95</v>
      </c>
      <c r="E34" s="5">
        <v>2</v>
      </c>
      <c r="F34" s="292"/>
      <c r="G34" s="292"/>
      <c r="H34" s="292"/>
      <c r="I34" s="292"/>
      <c r="J34" s="292"/>
      <c r="K34" s="380"/>
    </row>
    <row r="35" spans="1:11" ht="45.75" customHeight="1">
      <c r="A35" s="14"/>
      <c r="B35" s="14" t="s">
        <v>1</v>
      </c>
      <c r="C35" s="295" t="s">
        <v>3</v>
      </c>
      <c r="D35" s="295"/>
      <c r="E35" s="11" t="s">
        <v>92</v>
      </c>
      <c r="F35" s="309" t="s">
        <v>8</v>
      </c>
      <c r="G35" s="310"/>
      <c r="H35" s="310"/>
      <c r="I35" s="310"/>
      <c r="J35" s="311"/>
      <c r="K35" s="50"/>
    </row>
    <row r="36" spans="1:11" ht="24" customHeight="1">
      <c r="A36" s="295">
        <v>7</v>
      </c>
      <c r="B36" s="335" t="s">
        <v>32</v>
      </c>
      <c r="C36" s="12">
        <v>1</v>
      </c>
      <c r="D36" s="15" t="s">
        <v>36</v>
      </c>
      <c r="E36" s="5">
        <v>9</v>
      </c>
      <c r="F36" s="292"/>
      <c r="G36" s="292"/>
      <c r="H36" s="292"/>
      <c r="I36" s="292"/>
      <c r="J36" s="292"/>
      <c r="K36" s="371" t="s">
        <v>104</v>
      </c>
    </row>
    <row r="37" spans="1:11" ht="24" customHeight="1">
      <c r="A37" s="295"/>
      <c r="B37" s="335"/>
      <c r="C37" s="12">
        <v>2</v>
      </c>
      <c r="D37" s="52" t="s">
        <v>37</v>
      </c>
      <c r="E37" s="5"/>
      <c r="F37" s="292"/>
      <c r="G37" s="292"/>
      <c r="H37" s="292"/>
      <c r="I37" s="292"/>
      <c r="J37" s="292"/>
      <c r="K37" s="372"/>
    </row>
    <row r="38" spans="1:11" ht="180" customHeight="1">
      <c r="A38" s="295"/>
      <c r="B38" s="335"/>
      <c r="C38" s="12">
        <v>3</v>
      </c>
      <c r="D38" s="15" t="s">
        <v>95</v>
      </c>
      <c r="E38" s="5">
        <v>1</v>
      </c>
      <c r="F38" s="292"/>
      <c r="G38" s="292"/>
      <c r="H38" s="292"/>
      <c r="I38" s="292"/>
      <c r="J38" s="292"/>
      <c r="K38" s="373"/>
    </row>
    <row r="39" spans="1:11" ht="48.75" customHeight="1">
      <c r="A39" s="14"/>
      <c r="B39" s="14" t="s">
        <v>1</v>
      </c>
      <c r="C39" s="295" t="s">
        <v>3</v>
      </c>
      <c r="D39" s="295"/>
      <c r="E39" s="11" t="s">
        <v>92</v>
      </c>
      <c r="F39" s="309" t="s">
        <v>8</v>
      </c>
      <c r="G39" s="310"/>
      <c r="H39" s="310"/>
      <c r="I39" s="310"/>
      <c r="J39" s="311"/>
      <c r="K39" s="53"/>
    </row>
    <row r="40" spans="1:11" ht="41.25" customHeight="1">
      <c r="A40" s="295">
        <v>8</v>
      </c>
      <c r="B40" s="335" t="s">
        <v>33</v>
      </c>
      <c r="C40" s="12">
        <v>1</v>
      </c>
      <c r="D40" s="15" t="s">
        <v>36</v>
      </c>
      <c r="E40" s="5">
        <v>9</v>
      </c>
      <c r="F40" s="292"/>
      <c r="G40" s="292"/>
      <c r="H40" s="292"/>
      <c r="I40" s="292"/>
      <c r="J40" s="292"/>
      <c r="K40" s="371" t="s">
        <v>105</v>
      </c>
    </row>
    <row r="41" spans="1:11" ht="41.25" customHeight="1">
      <c r="A41" s="295"/>
      <c r="B41" s="335"/>
      <c r="C41" s="12">
        <v>2</v>
      </c>
      <c r="D41" s="52" t="s">
        <v>37</v>
      </c>
      <c r="E41" s="5"/>
      <c r="F41" s="292"/>
      <c r="G41" s="292"/>
      <c r="H41" s="292"/>
      <c r="I41" s="292"/>
      <c r="J41" s="292"/>
      <c r="K41" s="372"/>
    </row>
    <row r="42" spans="1:11" ht="119.25" customHeight="1">
      <c r="A42" s="295"/>
      <c r="B42" s="335"/>
      <c r="C42" s="12">
        <v>3</v>
      </c>
      <c r="D42" s="15" t="s">
        <v>95</v>
      </c>
      <c r="E42" s="5">
        <v>1</v>
      </c>
      <c r="F42" s="292"/>
      <c r="G42" s="292"/>
      <c r="H42" s="292"/>
      <c r="I42" s="292"/>
      <c r="J42" s="292"/>
      <c r="K42" s="373"/>
    </row>
    <row r="43" spans="1:11" ht="41.25" customHeight="1">
      <c r="A43" s="14"/>
      <c r="B43" s="14" t="s">
        <v>1</v>
      </c>
      <c r="C43" s="457" t="s">
        <v>3</v>
      </c>
      <c r="D43" s="338"/>
      <c r="E43" s="11" t="s">
        <v>92</v>
      </c>
      <c r="F43" s="309" t="s">
        <v>8</v>
      </c>
      <c r="G43" s="310"/>
      <c r="H43" s="310"/>
      <c r="I43" s="310"/>
      <c r="J43" s="311"/>
      <c r="K43" s="53"/>
    </row>
    <row r="44" spans="1:11" ht="27" customHeight="1">
      <c r="A44" s="295">
        <v>9</v>
      </c>
      <c r="B44" s="335" t="s">
        <v>35</v>
      </c>
      <c r="C44" s="12">
        <v>1</v>
      </c>
      <c r="D44" s="15" t="s">
        <v>36</v>
      </c>
      <c r="E44" s="5">
        <v>9</v>
      </c>
      <c r="F44" s="292"/>
      <c r="G44" s="292"/>
      <c r="H44" s="292"/>
      <c r="I44" s="292"/>
      <c r="J44" s="292"/>
      <c r="K44" s="371" t="s">
        <v>106</v>
      </c>
    </row>
    <row r="45" spans="1:11" ht="27" customHeight="1">
      <c r="A45" s="295"/>
      <c r="B45" s="335"/>
      <c r="C45" s="12">
        <v>2</v>
      </c>
      <c r="D45" s="15" t="s">
        <v>107</v>
      </c>
      <c r="E45" s="5"/>
      <c r="F45" s="292"/>
      <c r="G45" s="292"/>
      <c r="H45" s="292"/>
      <c r="I45" s="292"/>
      <c r="J45" s="292"/>
      <c r="K45" s="372"/>
    </row>
    <row r="46" spans="1:11" ht="204.75" customHeight="1">
      <c r="A46" s="295"/>
      <c r="B46" s="335"/>
      <c r="C46" s="12">
        <v>3</v>
      </c>
      <c r="D46" s="15" t="s">
        <v>95</v>
      </c>
      <c r="E46" s="5">
        <v>1</v>
      </c>
      <c r="F46" s="292"/>
      <c r="G46" s="292"/>
      <c r="H46" s="292"/>
      <c r="I46" s="292"/>
      <c r="J46" s="292"/>
      <c r="K46" s="373"/>
    </row>
    <row r="47" spans="1:11" ht="27" customHeight="1">
      <c r="A47" s="16"/>
      <c r="B47" s="17" t="s">
        <v>1</v>
      </c>
      <c r="C47" s="12"/>
      <c r="D47" s="15" t="s">
        <v>96</v>
      </c>
      <c r="E47" s="5" t="s">
        <v>92</v>
      </c>
      <c r="F47" s="309" t="s">
        <v>8</v>
      </c>
      <c r="G47" s="310"/>
      <c r="H47" s="310"/>
      <c r="I47" s="310"/>
      <c r="J47" s="311"/>
      <c r="K47" s="53"/>
    </row>
    <row r="48" spans="1:11" ht="32.25" customHeight="1">
      <c r="A48" s="300">
        <v>10</v>
      </c>
      <c r="B48" s="306" t="s">
        <v>34</v>
      </c>
      <c r="C48" s="12">
        <v>1</v>
      </c>
      <c r="D48" s="15" t="s">
        <v>36</v>
      </c>
      <c r="E48" s="5">
        <v>8</v>
      </c>
      <c r="F48" s="292"/>
      <c r="G48" s="292"/>
      <c r="H48" s="292"/>
      <c r="I48" s="292"/>
      <c r="J48" s="292"/>
      <c r="K48" s="371" t="s">
        <v>108</v>
      </c>
    </row>
    <row r="49" spans="1:11" ht="32.25" customHeight="1">
      <c r="A49" s="301"/>
      <c r="B49" s="307"/>
      <c r="C49" s="12">
        <v>2</v>
      </c>
      <c r="D49" s="15" t="s">
        <v>37</v>
      </c>
      <c r="E49" s="5"/>
      <c r="F49" s="292"/>
      <c r="G49" s="292"/>
      <c r="H49" s="292"/>
      <c r="I49" s="292"/>
      <c r="J49" s="292"/>
      <c r="K49" s="372"/>
    </row>
    <row r="50" spans="1:11" ht="177" customHeight="1">
      <c r="A50" s="302"/>
      <c r="B50" s="308"/>
      <c r="C50" s="12">
        <v>3</v>
      </c>
      <c r="D50" s="15" t="s">
        <v>95</v>
      </c>
      <c r="E50" s="5">
        <v>2</v>
      </c>
      <c r="F50" s="292"/>
      <c r="G50" s="292"/>
      <c r="H50" s="292"/>
      <c r="I50" s="292"/>
      <c r="J50" s="292"/>
      <c r="K50" s="373"/>
    </row>
    <row r="51" spans="1:11" ht="32.25" customHeight="1">
      <c r="A51" s="10"/>
      <c r="B51" s="10" t="s">
        <v>40</v>
      </c>
      <c r="C51" s="309"/>
      <c r="D51" s="310"/>
      <c r="E51" s="3">
        <v>10</v>
      </c>
      <c r="F51" s="292"/>
      <c r="G51" s="292"/>
      <c r="H51" s="292"/>
      <c r="I51" s="292"/>
      <c r="J51" s="292"/>
      <c r="K51" s="10"/>
    </row>
    <row r="52" spans="1:11" ht="68.25" customHeight="1">
      <c r="A52" s="14">
        <v>11</v>
      </c>
      <c r="B52" s="8" t="s">
        <v>39</v>
      </c>
      <c r="C52" s="376" t="s">
        <v>109</v>
      </c>
      <c r="D52" s="458"/>
      <c r="E52" s="458"/>
      <c r="F52" s="458"/>
      <c r="G52" s="458"/>
      <c r="H52" s="458"/>
      <c r="I52" s="458"/>
      <c r="J52" s="458"/>
      <c r="K52" s="459"/>
    </row>
    <row r="53" spans="1:11" ht="70.5" customHeight="1">
      <c r="A53" s="334" t="s">
        <v>110</v>
      </c>
      <c r="B53" s="334"/>
      <c r="C53" s="334"/>
      <c r="D53" s="334"/>
      <c r="E53" s="334"/>
      <c r="F53" s="334"/>
      <c r="G53" s="334"/>
      <c r="H53" s="334"/>
      <c r="I53" s="334"/>
      <c r="J53" s="334"/>
      <c r="K53" s="334"/>
    </row>
  </sheetData>
  <mergeCells count="67">
    <mergeCell ref="C52:K52"/>
    <mergeCell ref="A53:K53"/>
    <mergeCell ref="F47:J47"/>
    <mergeCell ref="A48:A50"/>
    <mergeCell ref="B48:B50"/>
    <mergeCell ref="F48:J51"/>
    <mergeCell ref="K48:K50"/>
    <mergeCell ref="C51:D51"/>
    <mergeCell ref="K44:K46"/>
    <mergeCell ref="C39:D39"/>
    <mergeCell ref="F39:J39"/>
    <mergeCell ref="A40:A42"/>
    <mergeCell ref="B40:B42"/>
    <mergeCell ref="F40:J42"/>
    <mergeCell ref="K40:K42"/>
    <mergeCell ref="C43:D43"/>
    <mergeCell ref="F43:J43"/>
    <mergeCell ref="A44:A46"/>
    <mergeCell ref="B44:B46"/>
    <mergeCell ref="F44:J46"/>
    <mergeCell ref="K36:K38"/>
    <mergeCell ref="C30:D30"/>
    <mergeCell ref="F30:J30"/>
    <mergeCell ref="A31:A34"/>
    <mergeCell ref="B31:B34"/>
    <mergeCell ref="F31:J34"/>
    <mergeCell ref="K31:K34"/>
    <mergeCell ref="C35:D35"/>
    <mergeCell ref="F35:J35"/>
    <mergeCell ref="A36:A38"/>
    <mergeCell ref="B36:B38"/>
    <mergeCell ref="F36:J38"/>
    <mergeCell ref="K27:K29"/>
    <mergeCell ref="C22:D22"/>
    <mergeCell ref="F22:J22"/>
    <mergeCell ref="A23:A25"/>
    <mergeCell ref="B23:B25"/>
    <mergeCell ref="F23:J25"/>
    <mergeCell ref="K23:K25"/>
    <mergeCell ref="C26:D26"/>
    <mergeCell ref="F26:J26"/>
    <mergeCell ref="A27:A29"/>
    <mergeCell ref="B27:B29"/>
    <mergeCell ref="F27:J29"/>
    <mergeCell ref="K16:K21"/>
    <mergeCell ref="A6:A9"/>
    <mergeCell ref="B6:B9"/>
    <mergeCell ref="F6:J9"/>
    <mergeCell ref="K6:K9"/>
    <mergeCell ref="F10:J10"/>
    <mergeCell ref="A11:A14"/>
    <mergeCell ref="B11:B14"/>
    <mergeCell ref="F11:J14"/>
    <mergeCell ref="K11:K14"/>
    <mergeCell ref="C15:D15"/>
    <mergeCell ref="F15:J15"/>
    <mergeCell ref="A16:A21"/>
    <mergeCell ref="B16:B21"/>
    <mergeCell ref="F16:J21"/>
    <mergeCell ref="A1:K2"/>
    <mergeCell ref="C3:D3"/>
    <mergeCell ref="F3:H3"/>
    <mergeCell ref="I3:J3"/>
    <mergeCell ref="A4:J4"/>
    <mergeCell ref="K4:K5"/>
    <mergeCell ref="C5:D5"/>
    <mergeCell ref="F5:J5"/>
  </mergeCells>
  <hyperlinks>
    <hyperlink ref="B3" location="'TOTAL ANALISIS ENCUESTAS 2017'!A1" display="VICHADA"/>
  </hyperlinks>
  <pageMargins left="0.7" right="0.7" top="0.75" bottom="0.75" header="0.3" footer="0.3"/>
  <pageSetup orientation="portrait" horizontalDpi="4294967295" verticalDpi="4294967295"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L35"/>
  <sheetViews>
    <sheetView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2.140625" style="1" customWidth="1"/>
    <col min="7" max="7" width="8.140625" customWidth="1"/>
    <col min="8" max="8" width="4.85546875" customWidth="1"/>
    <col min="9" max="9" width="2.42578125" customWidth="1"/>
    <col min="10" max="10" width="7.42578125" customWidth="1"/>
    <col min="11" max="11" width="6.5703125" customWidth="1"/>
    <col min="12" max="12" width="45.14062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ht="45">
      <c r="A3" s="2" t="s">
        <v>12</v>
      </c>
      <c r="B3" s="286" t="s">
        <v>124</v>
      </c>
      <c r="C3" s="339" t="s">
        <v>13</v>
      </c>
      <c r="D3" s="339"/>
      <c r="E3" s="339"/>
      <c r="F3" s="60">
        <v>70</v>
      </c>
      <c r="G3" s="339" t="s">
        <v>14</v>
      </c>
      <c r="H3" s="339"/>
      <c r="I3" s="339"/>
      <c r="J3" s="467">
        <v>43138</v>
      </c>
      <c r="K3" s="468"/>
      <c r="L3" s="61" t="s">
        <v>146</v>
      </c>
    </row>
    <row r="4" spans="1:12">
      <c r="A4" s="296" t="s">
        <v>11</v>
      </c>
      <c r="B4" s="296"/>
      <c r="C4" s="296"/>
      <c r="D4" s="296"/>
      <c r="E4" s="296"/>
      <c r="F4" s="296"/>
      <c r="G4" s="296"/>
      <c r="H4" s="296"/>
      <c r="I4" s="296"/>
      <c r="J4" s="296"/>
      <c r="K4" s="296"/>
      <c r="L4" s="382" t="s">
        <v>9</v>
      </c>
    </row>
    <row r="5" spans="1:12" ht="30">
      <c r="A5" s="21" t="s">
        <v>2</v>
      </c>
      <c r="B5" s="21" t="s">
        <v>1</v>
      </c>
      <c r="C5" s="339" t="s">
        <v>3</v>
      </c>
      <c r="D5" s="339"/>
      <c r="E5" s="339"/>
      <c r="F5" s="62" t="s">
        <v>7</v>
      </c>
      <c r="G5" s="339" t="s">
        <v>8</v>
      </c>
      <c r="H5" s="339"/>
      <c r="I5" s="339"/>
      <c r="J5" s="339"/>
      <c r="K5" s="339"/>
      <c r="L5" s="382"/>
    </row>
    <row r="6" spans="1:12" ht="16.5" customHeight="1">
      <c r="A6" s="295">
        <v>1</v>
      </c>
      <c r="B6" s="335" t="s">
        <v>10</v>
      </c>
      <c r="C6" s="20">
        <v>1</v>
      </c>
      <c r="D6" s="289" t="s">
        <v>4</v>
      </c>
      <c r="E6" s="289"/>
      <c r="F6" s="21">
        <v>70</v>
      </c>
      <c r="G6" s="339" t="s">
        <v>584</v>
      </c>
      <c r="H6" s="339"/>
      <c r="I6" s="339"/>
      <c r="J6" s="339"/>
      <c r="K6" s="339"/>
      <c r="L6" s="339" t="s">
        <v>147</v>
      </c>
    </row>
    <row r="7" spans="1:12" ht="16.5" customHeight="1">
      <c r="A7" s="295"/>
      <c r="B7" s="335"/>
      <c r="C7" s="20">
        <v>2</v>
      </c>
      <c r="D7" s="335" t="s">
        <v>5</v>
      </c>
      <c r="E7" s="335"/>
      <c r="F7" s="21">
        <v>0</v>
      </c>
      <c r="G7" s="339"/>
      <c r="H7" s="339"/>
      <c r="I7" s="339"/>
      <c r="J7" s="339"/>
      <c r="K7" s="339"/>
      <c r="L7" s="339"/>
    </row>
    <row r="8" spans="1:12" ht="16.5" customHeight="1">
      <c r="A8" s="295"/>
      <c r="B8" s="335"/>
      <c r="C8" s="20">
        <v>3</v>
      </c>
      <c r="D8" s="289" t="s">
        <v>6</v>
      </c>
      <c r="E8" s="289"/>
      <c r="F8" s="21">
        <v>0</v>
      </c>
      <c r="G8" s="339"/>
      <c r="H8" s="339"/>
      <c r="I8" s="339"/>
      <c r="J8" s="339"/>
      <c r="K8" s="339"/>
      <c r="L8" s="339"/>
    </row>
    <row r="9" spans="1:12" ht="20.25" customHeight="1">
      <c r="A9" s="295">
        <v>2</v>
      </c>
      <c r="B9" s="335" t="s">
        <v>15</v>
      </c>
      <c r="C9" s="20">
        <v>1</v>
      </c>
      <c r="D9" s="289" t="s">
        <v>16</v>
      </c>
      <c r="E9" s="289"/>
      <c r="F9" s="21">
        <v>70</v>
      </c>
      <c r="G9" s="339" t="s">
        <v>585</v>
      </c>
      <c r="H9" s="339"/>
      <c r="I9" s="339"/>
      <c r="J9" s="339"/>
      <c r="K9" s="339"/>
      <c r="L9" s="339" t="s">
        <v>148</v>
      </c>
    </row>
    <row r="10" spans="1:12" ht="20.25" customHeight="1">
      <c r="A10" s="295"/>
      <c r="B10" s="335"/>
      <c r="C10" s="20">
        <v>2</v>
      </c>
      <c r="D10" s="289" t="s">
        <v>17</v>
      </c>
      <c r="E10" s="289"/>
      <c r="F10" s="21">
        <v>0</v>
      </c>
      <c r="G10" s="339"/>
      <c r="H10" s="339"/>
      <c r="I10" s="339"/>
      <c r="J10" s="339"/>
      <c r="K10" s="339"/>
      <c r="L10" s="339"/>
    </row>
    <row r="11" spans="1:12" ht="20.25" customHeight="1">
      <c r="A11" s="295"/>
      <c r="B11" s="335"/>
      <c r="C11" s="20">
        <v>3</v>
      </c>
      <c r="D11" s="289" t="s">
        <v>18</v>
      </c>
      <c r="E11" s="289"/>
      <c r="F11" s="21">
        <v>0</v>
      </c>
      <c r="G11" s="339"/>
      <c r="H11" s="339"/>
      <c r="I11" s="339"/>
      <c r="J11" s="339"/>
      <c r="K11" s="339"/>
      <c r="L11" s="339"/>
    </row>
    <row r="12" spans="1:12">
      <c r="A12" s="295">
        <v>3</v>
      </c>
      <c r="B12" s="335" t="s">
        <v>19</v>
      </c>
      <c r="C12" s="20">
        <v>1</v>
      </c>
      <c r="D12" s="395" t="s">
        <v>20</v>
      </c>
      <c r="E12" s="378"/>
      <c r="F12" s="21">
        <v>0</v>
      </c>
      <c r="G12" s="339" t="s">
        <v>149</v>
      </c>
      <c r="H12" s="339"/>
      <c r="I12" s="339"/>
      <c r="J12" s="339"/>
      <c r="K12" s="339"/>
      <c r="L12" s="374" t="s">
        <v>150</v>
      </c>
    </row>
    <row r="13" spans="1:12">
      <c r="A13" s="295"/>
      <c r="B13" s="335"/>
      <c r="C13" s="20">
        <v>2</v>
      </c>
      <c r="D13" s="395" t="s">
        <v>21</v>
      </c>
      <c r="E13" s="378"/>
      <c r="F13" s="21">
        <v>0</v>
      </c>
      <c r="G13" s="339"/>
      <c r="H13" s="339"/>
      <c r="I13" s="339"/>
      <c r="J13" s="339"/>
      <c r="K13" s="339"/>
      <c r="L13" s="379"/>
    </row>
    <row r="14" spans="1:12">
      <c r="A14" s="295"/>
      <c r="B14" s="335"/>
      <c r="C14" s="20">
        <v>3</v>
      </c>
      <c r="D14" s="289" t="s">
        <v>22</v>
      </c>
      <c r="E14" s="289"/>
      <c r="F14" s="21">
        <v>3</v>
      </c>
      <c r="G14" s="339"/>
      <c r="H14" s="339"/>
      <c r="I14" s="339"/>
      <c r="J14" s="339"/>
      <c r="K14" s="339"/>
      <c r="L14" s="379"/>
    </row>
    <row r="15" spans="1:12">
      <c r="A15" s="295"/>
      <c r="B15" s="335"/>
      <c r="C15" s="20">
        <v>4</v>
      </c>
      <c r="D15" s="289" t="s">
        <v>23</v>
      </c>
      <c r="E15" s="289"/>
      <c r="F15" s="21">
        <v>0</v>
      </c>
      <c r="G15" s="339"/>
      <c r="H15" s="339"/>
      <c r="I15" s="339"/>
      <c r="J15" s="339"/>
      <c r="K15" s="339"/>
      <c r="L15" s="379"/>
    </row>
    <row r="16" spans="1:12">
      <c r="A16" s="295"/>
      <c r="B16" s="335"/>
      <c r="C16" s="20">
        <v>5</v>
      </c>
      <c r="D16" s="289" t="s">
        <v>24</v>
      </c>
      <c r="E16" s="289"/>
      <c r="F16" s="21">
        <v>3</v>
      </c>
      <c r="G16" s="339"/>
      <c r="H16" s="339"/>
      <c r="I16" s="339"/>
      <c r="J16" s="339"/>
      <c r="K16" s="339"/>
      <c r="L16" s="379"/>
    </row>
    <row r="17" spans="1:12">
      <c r="A17" s="295"/>
      <c r="B17" s="335"/>
      <c r="C17" s="20">
        <v>6</v>
      </c>
      <c r="D17" s="289" t="s">
        <v>25</v>
      </c>
      <c r="E17" s="289"/>
      <c r="F17" s="21">
        <v>64</v>
      </c>
      <c r="G17" s="339"/>
      <c r="H17" s="339"/>
      <c r="I17" s="339"/>
      <c r="J17" s="339"/>
      <c r="K17" s="339"/>
      <c r="L17" s="375"/>
    </row>
    <row r="18" spans="1:12" ht="35.25" customHeight="1">
      <c r="A18" s="295">
        <v>4</v>
      </c>
      <c r="B18" s="335" t="s">
        <v>38</v>
      </c>
      <c r="C18" s="20">
        <v>1</v>
      </c>
      <c r="D18" s="395" t="s">
        <v>26</v>
      </c>
      <c r="E18" s="378"/>
      <c r="F18" s="21">
        <v>70</v>
      </c>
      <c r="G18" s="339" t="s">
        <v>151</v>
      </c>
      <c r="H18" s="339"/>
      <c r="I18" s="339"/>
      <c r="J18" s="339"/>
      <c r="K18" s="339"/>
      <c r="L18" s="374" t="s">
        <v>152</v>
      </c>
    </row>
    <row r="19" spans="1:12" ht="35.25" customHeight="1">
      <c r="A19" s="295"/>
      <c r="B19" s="335"/>
      <c r="C19" s="20">
        <v>2</v>
      </c>
      <c r="D19" s="395" t="s">
        <v>27</v>
      </c>
      <c r="E19" s="378"/>
      <c r="F19" s="21">
        <v>0</v>
      </c>
      <c r="G19" s="339"/>
      <c r="H19" s="339"/>
      <c r="I19" s="339"/>
      <c r="J19" s="339"/>
      <c r="K19" s="339"/>
      <c r="L19" s="375"/>
    </row>
    <row r="20" spans="1:12" ht="25.5" customHeight="1">
      <c r="A20" s="295">
        <v>5</v>
      </c>
      <c r="B20" s="335" t="s">
        <v>30</v>
      </c>
      <c r="C20" s="20">
        <v>1</v>
      </c>
      <c r="D20" s="289" t="s">
        <v>28</v>
      </c>
      <c r="E20" s="289"/>
      <c r="F20" s="21">
        <v>70</v>
      </c>
      <c r="G20" s="339" t="s">
        <v>153</v>
      </c>
      <c r="H20" s="339"/>
      <c r="I20" s="339"/>
      <c r="J20" s="339"/>
      <c r="K20" s="339"/>
      <c r="L20" s="374" t="s">
        <v>154</v>
      </c>
    </row>
    <row r="21" spans="1:12" ht="25.5" customHeight="1">
      <c r="A21" s="295"/>
      <c r="B21" s="335"/>
      <c r="C21" s="20">
        <v>2</v>
      </c>
      <c r="D21" s="289" t="s">
        <v>29</v>
      </c>
      <c r="E21" s="289"/>
      <c r="F21" s="21">
        <v>0</v>
      </c>
      <c r="G21" s="339"/>
      <c r="H21" s="339"/>
      <c r="I21" s="339"/>
      <c r="J21" s="339"/>
      <c r="K21" s="339"/>
      <c r="L21" s="375"/>
    </row>
    <row r="22" spans="1:12" ht="18.75" customHeight="1">
      <c r="A22" s="295">
        <v>6</v>
      </c>
      <c r="B22" s="335" t="s">
        <v>31</v>
      </c>
      <c r="C22" s="20">
        <v>1</v>
      </c>
      <c r="D22" s="289" t="s">
        <v>16</v>
      </c>
      <c r="E22" s="289"/>
      <c r="F22" s="21">
        <v>70</v>
      </c>
      <c r="G22" s="339" t="s">
        <v>155</v>
      </c>
      <c r="H22" s="339"/>
      <c r="I22" s="339"/>
      <c r="J22" s="339"/>
      <c r="K22" s="339"/>
      <c r="L22" s="374" t="s">
        <v>156</v>
      </c>
    </row>
    <row r="23" spans="1:12" ht="18.75" customHeight="1">
      <c r="A23" s="295"/>
      <c r="B23" s="335"/>
      <c r="C23" s="20">
        <v>2</v>
      </c>
      <c r="D23" s="289" t="s">
        <v>17</v>
      </c>
      <c r="E23" s="289"/>
      <c r="F23" s="21">
        <v>0</v>
      </c>
      <c r="G23" s="339"/>
      <c r="H23" s="339"/>
      <c r="I23" s="339"/>
      <c r="J23" s="339"/>
      <c r="K23" s="339"/>
      <c r="L23" s="379"/>
    </row>
    <row r="24" spans="1:12" ht="18.75" customHeight="1">
      <c r="A24" s="295"/>
      <c r="B24" s="335"/>
      <c r="C24" s="20">
        <v>3</v>
      </c>
      <c r="D24" s="289" t="s">
        <v>18</v>
      </c>
      <c r="E24" s="289"/>
      <c r="F24" s="21">
        <v>0</v>
      </c>
      <c r="G24" s="339"/>
      <c r="H24" s="339"/>
      <c r="I24" s="339"/>
      <c r="J24" s="339"/>
      <c r="K24" s="339"/>
      <c r="L24" s="375"/>
    </row>
    <row r="25" spans="1:12" ht="45" customHeight="1">
      <c r="A25" s="295">
        <v>7</v>
      </c>
      <c r="B25" s="335" t="s">
        <v>32</v>
      </c>
      <c r="C25" s="20">
        <v>1</v>
      </c>
      <c r="D25" s="289" t="s">
        <v>36</v>
      </c>
      <c r="E25" s="289"/>
      <c r="F25" s="21">
        <v>70</v>
      </c>
      <c r="G25" s="339" t="s">
        <v>157</v>
      </c>
      <c r="H25" s="339"/>
      <c r="I25" s="339"/>
      <c r="J25" s="339"/>
      <c r="K25" s="339"/>
      <c r="L25" s="374" t="s">
        <v>158</v>
      </c>
    </row>
    <row r="26" spans="1:12" ht="47.25" customHeight="1">
      <c r="A26" s="295"/>
      <c r="B26" s="335"/>
      <c r="C26" s="20">
        <v>2</v>
      </c>
      <c r="D26" s="289" t="s">
        <v>37</v>
      </c>
      <c r="E26" s="289"/>
      <c r="F26" s="21">
        <v>0</v>
      </c>
      <c r="G26" s="339"/>
      <c r="H26" s="339"/>
      <c r="I26" s="339"/>
      <c r="J26" s="339"/>
      <c r="K26" s="339"/>
      <c r="L26" s="375"/>
    </row>
    <row r="27" spans="1:12" ht="55.5" customHeight="1">
      <c r="A27" s="295">
        <v>8</v>
      </c>
      <c r="B27" s="335" t="s">
        <v>33</v>
      </c>
      <c r="C27" s="20">
        <v>1</v>
      </c>
      <c r="D27" s="289" t="s">
        <v>36</v>
      </c>
      <c r="E27" s="289"/>
      <c r="F27" s="21">
        <v>70</v>
      </c>
      <c r="G27" s="339" t="s">
        <v>159</v>
      </c>
      <c r="H27" s="339"/>
      <c r="I27" s="339"/>
      <c r="J27" s="339"/>
      <c r="K27" s="339"/>
      <c r="L27" s="374" t="s">
        <v>160</v>
      </c>
    </row>
    <row r="28" spans="1:12" ht="57.75" customHeight="1">
      <c r="A28" s="295"/>
      <c r="B28" s="335"/>
      <c r="C28" s="20">
        <v>2</v>
      </c>
      <c r="D28" s="289" t="s">
        <v>37</v>
      </c>
      <c r="E28" s="289"/>
      <c r="F28" s="21">
        <v>0</v>
      </c>
      <c r="G28" s="339"/>
      <c r="H28" s="339"/>
      <c r="I28" s="339"/>
      <c r="J28" s="339"/>
      <c r="K28" s="339"/>
      <c r="L28" s="375"/>
    </row>
    <row r="29" spans="1:12" ht="36" customHeight="1">
      <c r="A29" s="295">
        <v>9</v>
      </c>
      <c r="B29" s="335" t="s">
        <v>35</v>
      </c>
      <c r="C29" s="20">
        <v>1</v>
      </c>
      <c r="D29" s="289" t="s">
        <v>36</v>
      </c>
      <c r="E29" s="289"/>
      <c r="F29" s="21">
        <v>70</v>
      </c>
      <c r="G29" s="339" t="s">
        <v>161</v>
      </c>
      <c r="H29" s="339"/>
      <c r="I29" s="339"/>
      <c r="J29" s="339"/>
      <c r="K29" s="339"/>
      <c r="L29" s="374" t="s">
        <v>162</v>
      </c>
    </row>
    <row r="30" spans="1:12" ht="36" customHeight="1">
      <c r="A30" s="295"/>
      <c r="B30" s="335"/>
      <c r="C30" s="20">
        <v>2</v>
      </c>
      <c r="D30" s="289" t="s">
        <v>37</v>
      </c>
      <c r="E30" s="289"/>
      <c r="F30" s="21">
        <v>0</v>
      </c>
      <c r="G30" s="339"/>
      <c r="H30" s="339"/>
      <c r="I30" s="339"/>
      <c r="J30" s="339"/>
      <c r="K30" s="339"/>
      <c r="L30" s="375"/>
    </row>
    <row r="31" spans="1:12" ht="39.75" customHeight="1">
      <c r="A31" s="300">
        <v>10</v>
      </c>
      <c r="B31" s="306" t="s">
        <v>34</v>
      </c>
      <c r="C31" s="20">
        <v>1</v>
      </c>
      <c r="D31" s="289" t="s">
        <v>36</v>
      </c>
      <c r="E31" s="289"/>
      <c r="F31" s="21">
        <v>70</v>
      </c>
      <c r="G31" s="461" t="s">
        <v>586</v>
      </c>
      <c r="H31" s="462"/>
      <c r="I31" s="462"/>
      <c r="J31" s="462"/>
      <c r="K31" s="463"/>
      <c r="L31" s="374" t="s">
        <v>163</v>
      </c>
    </row>
    <row r="32" spans="1:12" ht="46.5" customHeight="1">
      <c r="A32" s="302"/>
      <c r="B32" s="308"/>
      <c r="C32" s="20">
        <v>2</v>
      </c>
      <c r="D32" s="289" t="s">
        <v>37</v>
      </c>
      <c r="E32" s="289"/>
      <c r="F32" s="21">
        <v>0</v>
      </c>
      <c r="G32" s="464"/>
      <c r="H32" s="465"/>
      <c r="I32" s="465"/>
      <c r="J32" s="465"/>
      <c r="K32" s="466"/>
      <c r="L32" s="375"/>
    </row>
    <row r="33" spans="1:12" ht="32.25" customHeight="1">
      <c r="A33" s="10"/>
      <c r="B33" s="10" t="s">
        <v>40</v>
      </c>
      <c r="C33" s="309"/>
      <c r="D33" s="310"/>
      <c r="E33" s="311"/>
      <c r="F33" s="62">
        <v>70</v>
      </c>
      <c r="G33" s="309"/>
      <c r="H33" s="310"/>
      <c r="I33" s="310"/>
      <c r="J33" s="310"/>
      <c r="K33" s="311"/>
      <c r="L33" s="21"/>
    </row>
    <row r="34" spans="1:12" ht="215.25" customHeight="1">
      <c r="A34" s="19">
        <v>11</v>
      </c>
      <c r="B34" s="8" t="s">
        <v>39</v>
      </c>
      <c r="C34" s="460" t="s">
        <v>164</v>
      </c>
      <c r="D34" s="460"/>
      <c r="E34" s="460"/>
      <c r="F34" s="460"/>
      <c r="G34" s="460"/>
      <c r="H34" s="460"/>
      <c r="I34" s="460"/>
      <c r="J34" s="460"/>
      <c r="K34" s="460"/>
      <c r="L34" s="460"/>
    </row>
    <row r="35" spans="1:12" ht="70.5" customHeight="1">
      <c r="A35" s="380" t="s">
        <v>165</v>
      </c>
      <c r="B35" s="334"/>
      <c r="C35" s="334"/>
      <c r="D35" s="334"/>
      <c r="E35" s="334"/>
      <c r="F35" s="334"/>
      <c r="G35" s="334"/>
      <c r="H35" s="334"/>
      <c r="I35" s="334"/>
      <c r="J35" s="334"/>
      <c r="K35" s="334"/>
      <c r="L35" s="334"/>
    </row>
  </sheetData>
  <mergeCells count="79">
    <mergeCell ref="A1:L2"/>
    <mergeCell ref="C3:E3"/>
    <mergeCell ref="G3:I3"/>
    <mergeCell ref="J3:K3"/>
    <mergeCell ref="A4:K4"/>
    <mergeCell ref="L4:L5"/>
    <mergeCell ref="C5:E5"/>
    <mergeCell ref="G5:K5"/>
    <mergeCell ref="A6:A8"/>
    <mergeCell ref="B6:B8"/>
    <mergeCell ref="D6:E6"/>
    <mergeCell ref="G6:K8"/>
    <mergeCell ref="L6:L8"/>
    <mergeCell ref="D7:E7"/>
    <mergeCell ref="D8:E8"/>
    <mergeCell ref="A9:A11"/>
    <mergeCell ref="B9:B11"/>
    <mergeCell ref="D9:E9"/>
    <mergeCell ref="G9:K11"/>
    <mergeCell ref="L9:L11"/>
    <mergeCell ref="D10:E10"/>
    <mergeCell ref="D11:E11"/>
    <mergeCell ref="A12:A17"/>
    <mergeCell ref="B12:B17"/>
    <mergeCell ref="D12:E12"/>
    <mergeCell ref="G12:K17"/>
    <mergeCell ref="L12:L17"/>
    <mergeCell ref="D13:E13"/>
    <mergeCell ref="D14:E14"/>
    <mergeCell ref="D15:E15"/>
    <mergeCell ref="D16:E16"/>
    <mergeCell ref="D17:E17"/>
    <mergeCell ref="A18:A19"/>
    <mergeCell ref="B18:B19"/>
    <mergeCell ref="D18:E18"/>
    <mergeCell ref="G18:K19"/>
    <mergeCell ref="L18:L19"/>
    <mergeCell ref="D19:E19"/>
    <mergeCell ref="A20:A21"/>
    <mergeCell ref="B20:B21"/>
    <mergeCell ref="D20:E20"/>
    <mergeCell ref="G20:K21"/>
    <mergeCell ref="L20:L21"/>
    <mergeCell ref="D21:E21"/>
    <mergeCell ref="A22:A24"/>
    <mergeCell ref="B22:B24"/>
    <mergeCell ref="D22:E22"/>
    <mergeCell ref="G22:K24"/>
    <mergeCell ref="L22:L24"/>
    <mergeCell ref="D23:E23"/>
    <mergeCell ref="D24:E24"/>
    <mergeCell ref="A25:A26"/>
    <mergeCell ref="B25:B26"/>
    <mergeCell ref="D25:E25"/>
    <mergeCell ref="G25:K26"/>
    <mergeCell ref="L25:L26"/>
    <mergeCell ref="D26:E26"/>
    <mergeCell ref="A27:A28"/>
    <mergeCell ref="B27:B28"/>
    <mergeCell ref="D27:E27"/>
    <mergeCell ref="G27:K28"/>
    <mergeCell ref="L27:L28"/>
    <mergeCell ref="D28:E28"/>
    <mergeCell ref="A29:A30"/>
    <mergeCell ref="B29:B30"/>
    <mergeCell ref="D29:E29"/>
    <mergeCell ref="G29:K30"/>
    <mergeCell ref="L29:L30"/>
    <mergeCell ref="D30:E30"/>
    <mergeCell ref="C33:E33"/>
    <mergeCell ref="G33:K33"/>
    <mergeCell ref="C34:L34"/>
    <mergeCell ref="A35:L35"/>
    <mergeCell ref="A31:A32"/>
    <mergeCell ref="B31:B32"/>
    <mergeCell ref="D31:E31"/>
    <mergeCell ref="G31:K32"/>
    <mergeCell ref="L31:L32"/>
    <mergeCell ref="D32:E32"/>
  </mergeCells>
  <hyperlinks>
    <hyperlink ref="B3" location="'TOTAL ANALISIS ENCUESTAS 2017'!A1" display="CAUCA"/>
  </hyperlinks>
  <pageMargins left="0.7" right="0.7" top="0.75" bottom="0.75" header="0.3" footer="0.3"/>
  <pageSetup orientation="portrait" horizontalDpi="4294967295" verticalDpi="4294967295"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5"/>
  <sheetViews>
    <sheetView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customWidth="1"/>
    <col min="11" max="11" width="10.28515625" customWidth="1"/>
    <col min="12" max="12" width="45.14062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c r="A3" s="2" t="s">
        <v>12</v>
      </c>
      <c r="B3" s="286" t="s">
        <v>132</v>
      </c>
      <c r="C3" s="292" t="s">
        <v>13</v>
      </c>
      <c r="D3" s="292"/>
      <c r="E3" s="292"/>
      <c r="F3" s="4">
        <v>67</v>
      </c>
      <c r="G3" s="292" t="s">
        <v>14</v>
      </c>
      <c r="H3" s="292"/>
      <c r="I3" s="292"/>
      <c r="J3" s="293">
        <v>43168</v>
      </c>
      <c r="K3" s="294"/>
      <c r="L3" s="5" t="s">
        <v>572</v>
      </c>
    </row>
    <row r="4" spans="1:12">
      <c r="A4" s="296" t="s">
        <v>11</v>
      </c>
      <c r="B4" s="296"/>
      <c r="C4" s="296"/>
      <c r="D4" s="296"/>
      <c r="E4" s="296"/>
      <c r="F4" s="296"/>
      <c r="G4" s="296"/>
      <c r="H4" s="296"/>
      <c r="I4" s="296"/>
      <c r="J4" s="296"/>
      <c r="K4" s="296"/>
      <c r="L4" s="295" t="s">
        <v>9</v>
      </c>
    </row>
    <row r="5" spans="1:12" ht="30">
      <c r="A5" s="278" t="s">
        <v>2</v>
      </c>
      <c r="B5" s="277" t="s">
        <v>1</v>
      </c>
      <c r="C5" s="295" t="s">
        <v>3</v>
      </c>
      <c r="D5" s="295"/>
      <c r="E5" s="295"/>
      <c r="F5" s="11" t="s">
        <v>7</v>
      </c>
      <c r="G5" s="295"/>
      <c r="H5" s="295"/>
      <c r="I5" s="295"/>
      <c r="J5" s="295"/>
      <c r="K5" s="295"/>
      <c r="L5" s="295"/>
    </row>
    <row r="6" spans="1:12" ht="33" customHeight="1">
      <c r="A6" s="295">
        <v>1</v>
      </c>
      <c r="B6" s="335" t="s">
        <v>10</v>
      </c>
      <c r="C6" s="276">
        <v>1</v>
      </c>
      <c r="D6" s="289" t="s">
        <v>4</v>
      </c>
      <c r="E6" s="289"/>
      <c r="F6" s="5">
        <v>67</v>
      </c>
      <c r="G6" s="292"/>
      <c r="H6" s="292"/>
      <c r="I6" s="292"/>
      <c r="J6" s="292"/>
      <c r="K6" s="292"/>
      <c r="L6" s="339" t="s">
        <v>571</v>
      </c>
    </row>
    <row r="7" spans="1:12" ht="56.25" customHeight="1">
      <c r="A7" s="295"/>
      <c r="B7" s="335"/>
      <c r="C7" s="276">
        <v>2</v>
      </c>
      <c r="D7" s="335" t="s">
        <v>5</v>
      </c>
      <c r="E7" s="335"/>
      <c r="F7" s="5"/>
      <c r="G7" s="292"/>
      <c r="H7" s="292"/>
      <c r="I7" s="292"/>
      <c r="J7" s="292"/>
      <c r="K7" s="292"/>
      <c r="L7" s="339"/>
    </row>
    <row r="8" spans="1:12" ht="43.5" customHeight="1">
      <c r="A8" s="295"/>
      <c r="B8" s="335"/>
      <c r="C8" s="276">
        <v>3</v>
      </c>
      <c r="D8" s="289" t="s">
        <v>6</v>
      </c>
      <c r="E8" s="289"/>
      <c r="F8" s="5"/>
      <c r="G8" s="292"/>
      <c r="H8" s="292"/>
      <c r="I8" s="292"/>
      <c r="J8" s="292"/>
      <c r="K8" s="292"/>
      <c r="L8" s="339"/>
    </row>
    <row r="9" spans="1:12" ht="40.5" customHeight="1">
      <c r="A9" s="295">
        <v>2</v>
      </c>
      <c r="B9" s="335" t="s">
        <v>15</v>
      </c>
      <c r="C9" s="276">
        <v>1</v>
      </c>
      <c r="D9" s="289" t="s">
        <v>16</v>
      </c>
      <c r="E9" s="289"/>
      <c r="F9" s="5">
        <v>55</v>
      </c>
      <c r="G9" s="292"/>
      <c r="H9" s="292"/>
      <c r="I9" s="292"/>
      <c r="J9" s="292"/>
      <c r="K9" s="292"/>
      <c r="L9" s="295" t="s">
        <v>570</v>
      </c>
    </row>
    <row r="10" spans="1:12" ht="44.25" customHeight="1">
      <c r="A10" s="295"/>
      <c r="B10" s="335"/>
      <c r="C10" s="276">
        <v>2</v>
      </c>
      <c r="D10" s="289" t="s">
        <v>17</v>
      </c>
      <c r="E10" s="289"/>
      <c r="F10" s="5">
        <v>12</v>
      </c>
      <c r="G10" s="292"/>
      <c r="H10" s="292"/>
      <c r="I10" s="292"/>
      <c r="J10" s="292"/>
      <c r="K10" s="292"/>
      <c r="L10" s="295"/>
    </row>
    <row r="11" spans="1:12" ht="53.25" customHeight="1">
      <c r="A11" s="295"/>
      <c r="B11" s="335"/>
      <c r="C11" s="276">
        <v>3</v>
      </c>
      <c r="D11" s="289" t="s">
        <v>18</v>
      </c>
      <c r="E11" s="289"/>
      <c r="F11" s="5"/>
      <c r="G11" s="292"/>
      <c r="H11" s="292"/>
      <c r="I11" s="292"/>
      <c r="J11" s="292"/>
      <c r="K11" s="292"/>
      <c r="L11" s="295"/>
    </row>
    <row r="12" spans="1:12">
      <c r="A12" s="295">
        <v>3</v>
      </c>
      <c r="B12" s="335" t="s">
        <v>19</v>
      </c>
      <c r="C12" s="276">
        <v>1</v>
      </c>
      <c r="D12" s="5" t="s">
        <v>20</v>
      </c>
      <c r="E12" s="5"/>
      <c r="F12" s="5">
        <v>10</v>
      </c>
      <c r="G12" s="292"/>
      <c r="H12" s="292"/>
      <c r="I12" s="292"/>
      <c r="J12" s="292"/>
      <c r="K12" s="292"/>
      <c r="L12" s="339" t="s">
        <v>569</v>
      </c>
    </row>
    <row r="13" spans="1:12" ht="25.5" customHeight="1">
      <c r="A13" s="295"/>
      <c r="B13" s="335"/>
      <c r="C13" s="276">
        <v>2</v>
      </c>
      <c r="D13" s="5" t="s">
        <v>21</v>
      </c>
      <c r="E13" s="5"/>
      <c r="F13" s="5">
        <v>0</v>
      </c>
      <c r="G13" s="292"/>
      <c r="H13" s="292"/>
      <c r="I13" s="292"/>
      <c r="J13" s="292"/>
      <c r="K13" s="292"/>
      <c r="L13" s="339"/>
    </row>
    <row r="14" spans="1:12" ht="32.25" customHeight="1">
      <c r="A14" s="295"/>
      <c r="B14" s="335"/>
      <c r="C14" s="276">
        <v>3</v>
      </c>
      <c r="D14" s="289" t="s">
        <v>22</v>
      </c>
      <c r="E14" s="289"/>
      <c r="F14" s="5">
        <v>16</v>
      </c>
      <c r="G14" s="292"/>
      <c r="H14" s="292"/>
      <c r="I14" s="292"/>
      <c r="J14" s="292"/>
      <c r="K14" s="292"/>
      <c r="L14" s="339"/>
    </row>
    <row r="15" spans="1:12" ht="28.5" customHeight="1">
      <c r="A15" s="295"/>
      <c r="B15" s="335"/>
      <c r="C15" s="276">
        <v>4</v>
      </c>
      <c r="D15" s="289" t="s">
        <v>23</v>
      </c>
      <c r="E15" s="289"/>
      <c r="F15" s="5">
        <v>0</v>
      </c>
      <c r="G15" s="292"/>
      <c r="H15" s="292"/>
      <c r="I15" s="292"/>
      <c r="J15" s="292"/>
      <c r="K15" s="292"/>
      <c r="L15" s="339"/>
    </row>
    <row r="16" spans="1:12" ht="29.25" customHeight="1">
      <c r="A16" s="295"/>
      <c r="B16" s="335"/>
      <c r="C16" s="276">
        <v>5</v>
      </c>
      <c r="D16" s="289" t="s">
        <v>24</v>
      </c>
      <c r="E16" s="289"/>
      <c r="F16" s="5">
        <v>1</v>
      </c>
      <c r="G16" s="292"/>
      <c r="H16" s="292"/>
      <c r="I16" s="292"/>
      <c r="J16" s="292"/>
      <c r="K16" s="292"/>
      <c r="L16" s="339"/>
    </row>
    <row r="17" spans="1:12" ht="32.25" customHeight="1">
      <c r="A17" s="295"/>
      <c r="B17" s="335"/>
      <c r="C17" s="276">
        <v>6</v>
      </c>
      <c r="D17" s="289" t="s">
        <v>25</v>
      </c>
      <c r="E17" s="289"/>
      <c r="F17" s="5">
        <v>40</v>
      </c>
      <c r="G17" s="292"/>
      <c r="H17" s="292"/>
      <c r="I17" s="292"/>
      <c r="J17" s="292"/>
      <c r="K17" s="292"/>
      <c r="L17" s="339"/>
    </row>
    <row r="18" spans="1:12" ht="64.5" customHeight="1">
      <c r="A18" s="295">
        <v>4</v>
      </c>
      <c r="B18" s="335" t="s">
        <v>38</v>
      </c>
      <c r="C18" s="276">
        <v>1</v>
      </c>
      <c r="D18" s="289" t="s">
        <v>26</v>
      </c>
      <c r="E18" s="289"/>
      <c r="F18" s="5">
        <v>60</v>
      </c>
      <c r="G18" s="292"/>
      <c r="H18" s="292"/>
      <c r="I18" s="292"/>
      <c r="J18" s="292"/>
      <c r="K18" s="292"/>
      <c r="L18" s="339" t="s">
        <v>568</v>
      </c>
    </row>
    <row r="19" spans="1:12" ht="48.75" customHeight="1">
      <c r="A19" s="295"/>
      <c r="B19" s="335"/>
      <c r="C19" s="276">
        <v>2</v>
      </c>
      <c r="D19" s="289" t="s">
        <v>27</v>
      </c>
      <c r="E19" s="289"/>
      <c r="F19" s="5">
        <v>7</v>
      </c>
      <c r="G19" s="292"/>
      <c r="H19" s="292"/>
      <c r="I19" s="292"/>
      <c r="J19" s="292"/>
      <c r="K19" s="292"/>
      <c r="L19" s="339"/>
    </row>
    <row r="20" spans="1:12" ht="66.75" customHeight="1">
      <c r="A20" s="295">
        <v>5</v>
      </c>
      <c r="B20" s="335" t="s">
        <v>30</v>
      </c>
      <c r="C20" s="276">
        <v>1</v>
      </c>
      <c r="D20" s="289" t="s">
        <v>28</v>
      </c>
      <c r="E20" s="289"/>
      <c r="F20" s="5">
        <v>38</v>
      </c>
      <c r="G20" s="292"/>
      <c r="H20" s="292"/>
      <c r="I20" s="292"/>
      <c r="J20" s="292"/>
      <c r="K20" s="292"/>
      <c r="L20" s="339" t="s">
        <v>567</v>
      </c>
    </row>
    <row r="21" spans="1:12" ht="57" customHeight="1">
      <c r="A21" s="295"/>
      <c r="B21" s="335"/>
      <c r="C21" s="276">
        <v>2</v>
      </c>
      <c r="D21" s="289" t="s">
        <v>29</v>
      </c>
      <c r="E21" s="289"/>
      <c r="F21" s="5">
        <v>29</v>
      </c>
      <c r="G21" s="292"/>
      <c r="H21" s="292"/>
      <c r="I21" s="292"/>
      <c r="J21" s="292"/>
      <c r="K21" s="292"/>
      <c r="L21" s="339"/>
    </row>
    <row r="22" spans="1:12" ht="42.75" customHeight="1">
      <c r="A22" s="295">
        <v>6</v>
      </c>
      <c r="B22" s="335" t="s">
        <v>31</v>
      </c>
      <c r="C22" s="276">
        <v>1</v>
      </c>
      <c r="D22" s="289" t="s">
        <v>16</v>
      </c>
      <c r="E22" s="289"/>
      <c r="F22" s="5">
        <v>64</v>
      </c>
      <c r="G22" s="292"/>
      <c r="H22" s="292"/>
      <c r="I22" s="292"/>
      <c r="J22" s="292"/>
      <c r="K22" s="292"/>
      <c r="L22" s="339" t="s">
        <v>566</v>
      </c>
    </row>
    <row r="23" spans="1:12" ht="36" customHeight="1">
      <c r="A23" s="295"/>
      <c r="B23" s="335"/>
      <c r="C23" s="276">
        <v>2</v>
      </c>
      <c r="D23" s="289" t="s">
        <v>17</v>
      </c>
      <c r="E23" s="289"/>
      <c r="F23" s="5">
        <v>3</v>
      </c>
      <c r="G23" s="292"/>
      <c r="H23" s="292"/>
      <c r="I23" s="292"/>
      <c r="J23" s="292"/>
      <c r="K23" s="292"/>
      <c r="L23" s="339"/>
    </row>
    <row r="24" spans="1:12" ht="36.75" customHeight="1">
      <c r="A24" s="295"/>
      <c r="B24" s="335"/>
      <c r="C24" s="276">
        <v>3</v>
      </c>
      <c r="D24" s="289" t="s">
        <v>18</v>
      </c>
      <c r="E24" s="289"/>
      <c r="F24" s="5"/>
      <c r="G24" s="292"/>
      <c r="H24" s="292"/>
      <c r="I24" s="292"/>
      <c r="J24" s="292"/>
      <c r="K24" s="292"/>
      <c r="L24" s="339"/>
    </row>
    <row r="25" spans="1:12" ht="68.25" customHeight="1">
      <c r="A25" s="295">
        <v>7</v>
      </c>
      <c r="B25" s="335" t="s">
        <v>32</v>
      </c>
      <c r="C25" s="276">
        <v>1</v>
      </c>
      <c r="D25" s="289" t="s">
        <v>36</v>
      </c>
      <c r="E25" s="289"/>
      <c r="F25" s="5">
        <v>67</v>
      </c>
      <c r="G25" s="292"/>
      <c r="H25" s="292"/>
      <c r="I25" s="292"/>
      <c r="J25" s="292"/>
      <c r="K25" s="292"/>
      <c r="L25" s="280" t="s">
        <v>565</v>
      </c>
    </row>
    <row r="26" spans="1:12" ht="87" customHeight="1">
      <c r="A26" s="295"/>
      <c r="B26" s="335"/>
      <c r="C26" s="276">
        <v>2</v>
      </c>
      <c r="D26" s="289" t="s">
        <v>37</v>
      </c>
      <c r="E26" s="289"/>
      <c r="F26" s="5"/>
      <c r="G26" s="292"/>
      <c r="H26" s="292"/>
      <c r="I26" s="292"/>
      <c r="J26" s="292"/>
      <c r="K26" s="292"/>
      <c r="L26" s="5"/>
    </row>
    <row r="27" spans="1:12" ht="70.5" customHeight="1">
      <c r="A27" s="295">
        <v>8</v>
      </c>
      <c r="B27" s="335" t="s">
        <v>33</v>
      </c>
      <c r="C27" s="276">
        <v>1</v>
      </c>
      <c r="D27" s="289" t="s">
        <v>36</v>
      </c>
      <c r="E27" s="289"/>
      <c r="F27" s="5">
        <v>67</v>
      </c>
      <c r="G27" s="292"/>
      <c r="H27" s="292"/>
      <c r="I27" s="292"/>
      <c r="J27" s="292"/>
      <c r="K27" s="292"/>
      <c r="L27" s="280" t="s">
        <v>564</v>
      </c>
    </row>
    <row r="28" spans="1:12" ht="68.25" customHeight="1">
      <c r="A28" s="295"/>
      <c r="B28" s="335"/>
      <c r="C28" s="276">
        <v>2</v>
      </c>
      <c r="D28" s="289" t="s">
        <v>37</v>
      </c>
      <c r="E28" s="289"/>
      <c r="F28" s="5"/>
      <c r="G28" s="292"/>
      <c r="H28" s="292"/>
      <c r="I28" s="292"/>
      <c r="J28" s="292"/>
      <c r="K28" s="292"/>
      <c r="L28" s="5"/>
    </row>
    <row r="29" spans="1:12" ht="64.5" customHeight="1">
      <c r="A29" s="295">
        <v>9</v>
      </c>
      <c r="B29" s="335" t="s">
        <v>35</v>
      </c>
      <c r="C29" s="276">
        <v>1</v>
      </c>
      <c r="D29" s="289" t="s">
        <v>36</v>
      </c>
      <c r="E29" s="289"/>
      <c r="F29" s="5">
        <v>67</v>
      </c>
      <c r="G29" s="292"/>
      <c r="H29" s="292"/>
      <c r="I29" s="292"/>
      <c r="J29" s="292"/>
      <c r="K29" s="292"/>
      <c r="L29" s="280" t="s">
        <v>563</v>
      </c>
    </row>
    <row r="30" spans="1:12" ht="75.75" customHeight="1">
      <c r="A30" s="295"/>
      <c r="B30" s="335"/>
      <c r="C30" s="276">
        <v>2</v>
      </c>
      <c r="D30" s="289" t="s">
        <v>37</v>
      </c>
      <c r="E30" s="289"/>
      <c r="F30" s="5"/>
      <c r="G30" s="292"/>
      <c r="H30" s="292"/>
      <c r="I30" s="292"/>
      <c r="J30" s="292"/>
      <c r="K30" s="292"/>
      <c r="L30" s="5"/>
    </row>
    <row r="31" spans="1:12" ht="46.5" customHeight="1">
      <c r="A31" s="300">
        <v>10</v>
      </c>
      <c r="B31" s="306" t="s">
        <v>34</v>
      </c>
      <c r="C31" s="276">
        <v>1</v>
      </c>
      <c r="D31" s="289" t="s">
        <v>36</v>
      </c>
      <c r="E31" s="289"/>
      <c r="F31" s="5">
        <v>64</v>
      </c>
      <c r="G31" s="292"/>
      <c r="H31" s="292"/>
      <c r="I31" s="292"/>
      <c r="J31" s="292"/>
      <c r="K31" s="292"/>
      <c r="L31" s="280" t="s">
        <v>562</v>
      </c>
    </row>
    <row r="32" spans="1:12" ht="48" customHeight="1">
      <c r="A32" s="302"/>
      <c r="B32" s="308"/>
      <c r="C32" s="276">
        <v>2</v>
      </c>
      <c r="D32" s="289" t="s">
        <v>37</v>
      </c>
      <c r="E32" s="289"/>
      <c r="F32" s="5">
        <v>3</v>
      </c>
      <c r="G32" s="292"/>
      <c r="H32" s="292"/>
      <c r="I32" s="292"/>
      <c r="J32" s="292"/>
      <c r="K32" s="292"/>
      <c r="L32" s="5"/>
    </row>
    <row r="33" spans="1:12" ht="32.25" customHeight="1">
      <c r="A33" s="279"/>
      <c r="B33" s="279" t="s">
        <v>40</v>
      </c>
      <c r="C33" s="309"/>
      <c r="D33" s="310"/>
      <c r="E33" s="311"/>
      <c r="F33" s="3">
        <v>67</v>
      </c>
      <c r="G33" s="292"/>
      <c r="H33" s="292"/>
      <c r="I33" s="292"/>
      <c r="J33" s="292"/>
      <c r="K33" s="292"/>
      <c r="L33" s="5"/>
    </row>
    <row r="34" spans="1:12" ht="68.25" customHeight="1">
      <c r="A34" s="277">
        <v>11</v>
      </c>
      <c r="B34" s="8" t="s">
        <v>39</v>
      </c>
      <c r="C34" s="336" t="s">
        <v>561</v>
      </c>
      <c r="D34" s="337"/>
      <c r="E34" s="337"/>
      <c r="F34" s="337"/>
      <c r="G34" s="337"/>
      <c r="H34" s="337"/>
      <c r="I34" s="337"/>
      <c r="J34" s="337"/>
      <c r="K34" s="337"/>
      <c r="L34" s="338"/>
    </row>
    <row r="35" spans="1:12" ht="70.5" customHeight="1">
      <c r="A35" s="334" t="s">
        <v>560</v>
      </c>
      <c r="B35" s="334"/>
      <c r="C35" s="334"/>
      <c r="D35" s="334"/>
      <c r="E35" s="334"/>
      <c r="F35" s="334"/>
      <c r="G35" s="334"/>
      <c r="H35" s="334"/>
      <c r="I35" s="334"/>
      <c r="J35" s="334"/>
      <c r="K35" s="334"/>
      <c r="L35" s="334"/>
    </row>
  </sheetData>
  <mergeCells count="72">
    <mergeCell ref="A1:L2"/>
    <mergeCell ref="C3:E3"/>
    <mergeCell ref="G3:I3"/>
    <mergeCell ref="J3:K3"/>
    <mergeCell ref="A4:K4"/>
    <mergeCell ref="L4:L5"/>
    <mergeCell ref="C5:E5"/>
    <mergeCell ref="G5:K5"/>
    <mergeCell ref="A6:A8"/>
    <mergeCell ref="B6:B8"/>
    <mergeCell ref="D6:E6"/>
    <mergeCell ref="G6:K8"/>
    <mergeCell ref="L6:L8"/>
    <mergeCell ref="D7:E7"/>
    <mergeCell ref="D8:E8"/>
    <mergeCell ref="A9:A11"/>
    <mergeCell ref="B9:B11"/>
    <mergeCell ref="D9:E9"/>
    <mergeCell ref="G9:K11"/>
    <mergeCell ref="L9:L11"/>
    <mergeCell ref="D10:E10"/>
    <mergeCell ref="D11:E11"/>
    <mergeCell ref="A12:A17"/>
    <mergeCell ref="B12:B17"/>
    <mergeCell ref="G12:K17"/>
    <mergeCell ref="L12:L17"/>
    <mergeCell ref="D14:E14"/>
    <mergeCell ref="D15:E15"/>
    <mergeCell ref="D16:E16"/>
    <mergeCell ref="D17:E17"/>
    <mergeCell ref="A18:A19"/>
    <mergeCell ref="B18:B19"/>
    <mergeCell ref="D18:E18"/>
    <mergeCell ref="G18:K19"/>
    <mergeCell ref="L18:L19"/>
    <mergeCell ref="D19:E19"/>
    <mergeCell ref="A20:A21"/>
    <mergeCell ref="B20:B21"/>
    <mergeCell ref="D20:E20"/>
    <mergeCell ref="G20:K21"/>
    <mergeCell ref="L20:L21"/>
    <mergeCell ref="D21:E21"/>
    <mergeCell ref="A22:A24"/>
    <mergeCell ref="B22:B24"/>
    <mergeCell ref="D22:E22"/>
    <mergeCell ref="G22:K24"/>
    <mergeCell ref="L22:L24"/>
    <mergeCell ref="D23:E23"/>
    <mergeCell ref="D24:E24"/>
    <mergeCell ref="A27:A28"/>
    <mergeCell ref="B27:B28"/>
    <mergeCell ref="C33:E33"/>
    <mergeCell ref="D27:E27"/>
    <mergeCell ref="G27:K28"/>
    <mergeCell ref="D28:E28"/>
    <mergeCell ref="A25:A26"/>
    <mergeCell ref="B25:B26"/>
    <mergeCell ref="D25:E25"/>
    <mergeCell ref="G25:K26"/>
    <mergeCell ref="D26:E26"/>
    <mergeCell ref="A35:L35"/>
    <mergeCell ref="A29:A30"/>
    <mergeCell ref="B29:B30"/>
    <mergeCell ref="D29:E29"/>
    <mergeCell ref="G29:K30"/>
    <mergeCell ref="D30:E30"/>
    <mergeCell ref="A31:A32"/>
    <mergeCell ref="B31:B32"/>
    <mergeCell ref="D31:E31"/>
    <mergeCell ref="G31:K33"/>
    <mergeCell ref="D32:E32"/>
    <mergeCell ref="C34:L34"/>
  </mergeCells>
  <hyperlinks>
    <hyperlink ref="B3" location="'TOTAL ANALISIS ENCUESTAS 2017'!A1" display="MAGDALENA"/>
  </hyperlinks>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5"/>
  <sheetViews>
    <sheetView zoomScale="110" zoomScaleNormal="110"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customWidth="1"/>
    <col min="12" max="12" width="45.14062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ht="45">
      <c r="A3" s="2" t="s">
        <v>12</v>
      </c>
      <c r="B3" s="286" t="s">
        <v>135</v>
      </c>
      <c r="C3" s="292" t="s">
        <v>13</v>
      </c>
      <c r="D3" s="292"/>
      <c r="E3" s="292"/>
      <c r="F3" s="4">
        <v>40</v>
      </c>
      <c r="G3" s="292" t="s">
        <v>14</v>
      </c>
      <c r="H3" s="292"/>
      <c r="I3" s="292"/>
      <c r="J3" s="293">
        <v>43145</v>
      </c>
      <c r="K3" s="294"/>
      <c r="L3" s="61" t="s">
        <v>176</v>
      </c>
    </row>
    <row r="4" spans="1:12">
      <c r="A4" s="296" t="s">
        <v>11</v>
      </c>
      <c r="B4" s="296"/>
      <c r="C4" s="296"/>
      <c r="D4" s="296"/>
      <c r="E4" s="296"/>
      <c r="F4" s="296"/>
      <c r="G4" s="296"/>
      <c r="H4" s="296"/>
      <c r="I4" s="296"/>
      <c r="J4" s="296"/>
      <c r="K4" s="296"/>
      <c r="L4" s="295" t="s">
        <v>9</v>
      </c>
    </row>
    <row r="5" spans="1:12" ht="30">
      <c r="A5" s="68" t="s">
        <v>2</v>
      </c>
      <c r="B5" s="67" t="s">
        <v>1</v>
      </c>
      <c r="C5" s="295" t="s">
        <v>3</v>
      </c>
      <c r="D5" s="295"/>
      <c r="E5" s="295"/>
      <c r="F5" s="11" t="s">
        <v>7</v>
      </c>
      <c r="G5" s="295" t="s">
        <v>8</v>
      </c>
      <c r="H5" s="295"/>
      <c r="I5" s="295"/>
      <c r="J5" s="295"/>
      <c r="K5" s="295"/>
      <c r="L5" s="295"/>
    </row>
    <row r="6" spans="1:12" ht="59.25" customHeight="1">
      <c r="A6" s="295">
        <v>1</v>
      </c>
      <c r="B6" s="335" t="s">
        <v>10</v>
      </c>
      <c r="C6" s="66">
        <v>1</v>
      </c>
      <c r="D6" s="289" t="s">
        <v>4</v>
      </c>
      <c r="E6" s="289"/>
      <c r="F6" s="5">
        <v>35</v>
      </c>
      <c r="G6" s="292"/>
      <c r="H6" s="292"/>
      <c r="I6" s="292"/>
      <c r="J6" s="292"/>
      <c r="K6" s="292"/>
      <c r="L6" s="339" t="s">
        <v>177</v>
      </c>
    </row>
    <row r="7" spans="1:12" ht="45.75" customHeight="1">
      <c r="A7" s="295"/>
      <c r="B7" s="335"/>
      <c r="C7" s="66">
        <v>2</v>
      </c>
      <c r="D7" s="335" t="s">
        <v>5</v>
      </c>
      <c r="E7" s="335"/>
      <c r="F7" s="5">
        <v>4</v>
      </c>
      <c r="G7" s="292"/>
      <c r="H7" s="292"/>
      <c r="I7" s="292"/>
      <c r="J7" s="292"/>
      <c r="K7" s="292"/>
      <c r="L7" s="339"/>
    </row>
    <row r="8" spans="1:12" ht="62.25" customHeight="1">
      <c r="A8" s="295"/>
      <c r="B8" s="335"/>
      <c r="C8" s="66">
        <v>3</v>
      </c>
      <c r="D8" s="289" t="s">
        <v>6</v>
      </c>
      <c r="E8" s="289"/>
      <c r="F8" s="5">
        <v>1</v>
      </c>
      <c r="G8" s="292"/>
      <c r="H8" s="292"/>
      <c r="I8" s="292"/>
      <c r="J8" s="292"/>
      <c r="K8" s="292"/>
      <c r="L8" s="339"/>
    </row>
    <row r="9" spans="1:12" ht="48.75" customHeight="1">
      <c r="A9" s="295">
        <v>2</v>
      </c>
      <c r="B9" s="335" t="s">
        <v>15</v>
      </c>
      <c r="C9" s="66">
        <v>1</v>
      </c>
      <c r="D9" s="289" t="s">
        <v>16</v>
      </c>
      <c r="E9" s="289"/>
      <c r="F9" s="5">
        <v>27</v>
      </c>
      <c r="G9" s="292"/>
      <c r="H9" s="292"/>
      <c r="I9" s="292"/>
      <c r="J9" s="292"/>
      <c r="K9" s="292"/>
      <c r="L9" s="339" t="s">
        <v>178</v>
      </c>
    </row>
    <row r="10" spans="1:12" ht="65.25" customHeight="1">
      <c r="A10" s="295"/>
      <c r="B10" s="335"/>
      <c r="C10" s="66">
        <v>2</v>
      </c>
      <c r="D10" s="289" t="s">
        <v>17</v>
      </c>
      <c r="E10" s="289"/>
      <c r="F10" s="5">
        <v>7</v>
      </c>
      <c r="G10" s="292"/>
      <c r="H10" s="292"/>
      <c r="I10" s="292"/>
      <c r="J10" s="292"/>
      <c r="K10" s="292"/>
      <c r="L10" s="339"/>
    </row>
    <row r="11" spans="1:12" ht="52.5" customHeight="1">
      <c r="A11" s="295"/>
      <c r="B11" s="335"/>
      <c r="C11" s="66">
        <v>3</v>
      </c>
      <c r="D11" s="289" t="s">
        <v>18</v>
      </c>
      <c r="E11" s="289"/>
      <c r="F11" s="5">
        <v>2</v>
      </c>
      <c r="G11" s="292"/>
      <c r="H11" s="292"/>
      <c r="I11" s="292"/>
      <c r="J11" s="292"/>
      <c r="K11" s="292"/>
      <c r="L11" s="339"/>
    </row>
    <row r="12" spans="1:12" ht="25.5" customHeight="1">
      <c r="A12" s="295">
        <v>3</v>
      </c>
      <c r="B12" s="335" t="s">
        <v>19</v>
      </c>
      <c r="C12" s="66">
        <v>1</v>
      </c>
      <c r="D12" s="5" t="s">
        <v>20</v>
      </c>
      <c r="E12" s="5"/>
      <c r="F12" s="5">
        <v>8</v>
      </c>
      <c r="G12" s="292"/>
      <c r="H12" s="292"/>
      <c r="I12" s="292"/>
      <c r="J12" s="292"/>
      <c r="K12" s="292"/>
      <c r="L12" s="339" t="s">
        <v>179</v>
      </c>
    </row>
    <row r="13" spans="1:12" ht="34.5" customHeight="1">
      <c r="A13" s="295"/>
      <c r="B13" s="335"/>
      <c r="C13" s="66">
        <v>2</v>
      </c>
      <c r="D13" s="5" t="s">
        <v>21</v>
      </c>
      <c r="E13" s="5"/>
      <c r="F13" s="5">
        <v>7</v>
      </c>
      <c r="G13" s="292"/>
      <c r="H13" s="292"/>
      <c r="I13" s="292"/>
      <c r="J13" s="292"/>
      <c r="K13" s="292"/>
      <c r="L13" s="339"/>
    </row>
    <row r="14" spans="1:12" ht="29.25" customHeight="1">
      <c r="A14" s="295"/>
      <c r="B14" s="335"/>
      <c r="C14" s="66">
        <v>3</v>
      </c>
      <c r="D14" s="289" t="s">
        <v>22</v>
      </c>
      <c r="E14" s="289"/>
      <c r="F14" s="5" t="s">
        <v>180</v>
      </c>
      <c r="G14" s="292"/>
      <c r="H14" s="292"/>
      <c r="I14" s="292"/>
      <c r="J14" s="292"/>
      <c r="K14" s="292"/>
      <c r="L14" s="339"/>
    </row>
    <row r="15" spans="1:12" ht="26.25" customHeight="1">
      <c r="A15" s="295"/>
      <c r="B15" s="335"/>
      <c r="C15" s="66">
        <v>4</v>
      </c>
      <c r="D15" s="289" t="s">
        <v>23</v>
      </c>
      <c r="E15" s="289"/>
      <c r="F15" s="5">
        <v>2</v>
      </c>
      <c r="G15" s="292"/>
      <c r="H15" s="292"/>
      <c r="I15" s="292"/>
      <c r="J15" s="292"/>
      <c r="K15" s="292"/>
      <c r="L15" s="339"/>
    </row>
    <row r="16" spans="1:12" ht="34.5" customHeight="1">
      <c r="A16" s="295"/>
      <c r="B16" s="335"/>
      <c r="C16" s="66">
        <v>5</v>
      </c>
      <c r="D16" s="289" t="s">
        <v>24</v>
      </c>
      <c r="E16" s="289"/>
      <c r="F16" s="5">
        <v>0</v>
      </c>
      <c r="G16" s="292"/>
      <c r="H16" s="292"/>
      <c r="I16" s="292"/>
      <c r="J16" s="292"/>
      <c r="K16" s="292"/>
      <c r="L16" s="339"/>
    </row>
    <row r="17" spans="1:12" ht="29.25" customHeight="1">
      <c r="A17" s="295"/>
      <c r="B17" s="335"/>
      <c r="C17" s="66">
        <v>6</v>
      </c>
      <c r="D17" s="289" t="s">
        <v>25</v>
      </c>
      <c r="E17" s="289"/>
      <c r="F17" s="5">
        <v>23</v>
      </c>
      <c r="G17" s="292"/>
      <c r="H17" s="292"/>
      <c r="I17" s="292"/>
      <c r="J17" s="292"/>
      <c r="K17" s="292"/>
      <c r="L17" s="339"/>
    </row>
    <row r="18" spans="1:12" ht="103.5" customHeight="1">
      <c r="A18" s="295">
        <v>4</v>
      </c>
      <c r="B18" s="335" t="s">
        <v>38</v>
      </c>
      <c r="C18" s="66">
        <v>1</v>
      </c>
      <c r="D18" s="289" t="s">
        <v>26</v>
      </c>
      <c r="E18" s="289"/>
      <c r="F18" s="5">
        <v>38</v>
      </c>
      <c r="G18" s="292"/>
      <c r="H18" s="292"/>
      <c r="I18" s="292"/>
      <c r="J18" s="292"/>
      <c r="K18" s="292"/>
      <c r="L18" s="339" t="s">
        <v>181</v>
      </c>
    </row>
    <row r="19" spans="1:12" ht="81.75" customHeight="1">
      <c r="A19" s="295"/>
      <c r="B19" s="335"/>
      <c r="C19" s="66">
        <v>2</v>
      </c>
      <c r="D19" s="289" t="s">
        <v>27</v>
      </c>
      <c r="E19" s="289"/>
      <c r="F19" s="5">
        <v>2</v>
      </c>
      <c r="G19" s="292"/>
      <c r="H19" s="292"/>
      <c r="I19" s="292"/>
      <c r="J19" s="292"/>
      <c r="K19" s="292"/>
      <c r="L19" s="339"/>
    </row>
    <row r="20" spans="1:12" ht="98.25" customHeight="1">
      <c r="A20" s="295">
        <v>5</v>
      </c>
      <c r="B20" s="335" t="s">
        <v>30</v>
      </c>
      <c r="C20" s="66">
        <v>1</v>
      </c>
      <c r="D20" s="289" t="s">
        <v>28</v>
      </c>
      <c r="E20" s="289"/>
      <c r="F20" s="5">
        <v>33</v>
      </c>
      <c r="G20" s="292"/>
      <c r="H20" s="292"/>
      <c r="I20" s="292"/>
      <c r="J20" s="292"/>
      <c r="K20" s="292"/>
      <c r="L20" s="339" t="s">
        <v>182</v>
      </c>
    </row>
    <row r="21" spans="1:12" ht="99.75" customHeight="1">
      <c r="A21" s="295"/>
      <c r="B21" s="335"/>
      <c r="C21" s="66">
        <v>2</v>
      </c>
      <c r="D21" s="289" t="s">
        <v>29</v>
      </c>
      <c r="E21" s="289"/>
      <c r="F21" s="5">
        <v>1</v>
      </c>
      <c r="G21" s="292"/>
      <c r="H21" s="292"/>
      <c r="I21" s="292"/>
      <c r="J21" s="292"/>
      <c r="K21" s="292"/>
      <c r="L21" s="339"/>
    </row>
    <row r="22" spans="1:12" ht="77.25" customHeight="1">
      <c r="A22" s="295">
        <v>6</v>
      </c>
      <c r="B22" s="335" t="s">
        <v>31</v>
      </c>
      <c r="C22" s="66">
        <v>1</v>
      </c>
      <c r="D22" s="289" t="s">
        <v>41</v>
      </c>
      <c r="E22" s="289"/>
      <c r="F22" s="5">
        <v>35</v>
      </c>
      <c r="G22" s="292"/>
      <c r="H22" s="292"/>
      <c r="I22" s="292"/>
      <c r="J22" s="292"/>
      <c r="K22" s="292"/>
      <c r="L22" s="339" t="s">
        <v>183</v>
      </c>
    </row>
    <row r="23" spans="1:12" ht="65.25" customHeight="1">
      <c r="A23" s="295"/>
      <c r="B23" s="335"/>
      <c r="C23" s="66">
        <v>2</v>
      </c>
      <c r="D23" s="289" t="s">
        <v>79</v>
      </c>
      <c r="E23" s="289"/>
      <c r="F23" s="5">
        <v>1</v>
      </c>
      <c r="G23" s="292"/>
      <c r="H23" s="292"/>
      <c r="I23" s="292"/>
      <c r="J23" s="292"/>
      <c r="K23" s="292"/>
      <c r="L23" s="339"/>
    </row>
    <row r="24" spans="1:12" ht="66" customHeight="1">
      <c r="A24" s="295"/>
      <c r="B24" s="335"/>
      <c r="C24" s="66">
        <v>3</v>
      </c>
      <c r="D24" s="289" t="s">
        <v>184</v>
      </c>
      <c r="E24" s="289"/>
      <c r="F24" s="5">
        <v>2</v>
      </c>
      <c r="G24" s="292"/>
      <c r="H24" s="292"/>
      <c r="I24" s="292"/>
      <c r="J24" s="292"/>
      <c r="K24" s="292"/>
      <c r="L24" s="339"/>
    </row>
    <row r="25" spans="1:12" ht="100.5" customHeight="1">
      <c r="A25" s="295">
        <v>7</v>
      </c>
      <c r="B25" s="335" t="s">
        <v>32</v>
      </c>
      <c r="C25" s="66">
        <v>1</v>
      </c>
      <c r="D25" s="289" t="s">
        <v>36</v>
      </c>
      <c r="E25" s="289"/>
      <c r="F25" s="5">
        <v>38</v>
      </c>
      <c r="G25" s="292"/>
      <c r="H25" s="292"/>
      <c r="I25" s="292"/>
      <c r="J25" s="292"/>
      <c r="K25" s="292"/>
      <c r="L25" s="374" t="s">
        <v>185</v>
      </c>
    </row>
    <row r="26" spans="1:12" ht="89.25" customHeight="1">
      <c r="A26" s="295"/>
      <c r="B26" s="335"/>
      <c r="C26" s="66">
        <v>2</v>
      </c>
      <c r="D26" s="289" t="s">
        <v>37</v>
      </c>
      <c r="E26" s="289"/>
      <c r="F26" s="5">
        <v>2</v>
      </c>
      <c r="G26" s="292"/>
      <c r="H26" s="292"/>
      <c r="I26" s="292"/>
      <c r="J26" s="292"/>
      <c r="K26" s="292"/>
      <c r="L26" s="375"/>
    </row>
    <row r="27" spans="1:12" ht="96.75" customHeight="1">
      <c r="A27" s="295">
        <v>8</v>
      </c>
      <c r="B27" s="335" t="s">
        <v>33</v>
      </c>
      <c r="C27" s="66">
        <v>1</v>
      </c>
      <c r="D27" s="289" t="s">
        <v>36</v>
      </c>
      <c r="E27" s="289"/>
      <c r="F27" s="5">
        <v>37</v>
      </c>
      <c r="G27" s="292"/>
      <c r="H27" s="292"/>
      <c r="I27" s="292"/>
      <c r="J27" s="292"/>
      <c r="K27" s="292"/>
      <c r="L27" s="374" t="s">
        <v>186</v>
      </c>
    </row>
    <row r="28" spans="1:12" ht="105.75" customHeight="1">
      <c r="A28" s="295"/>
      <c r="B28" s="335"/>
      <c r="C28" s="66">
        <v>2</v>
      </c>
      <c r="D28" s="289" t="s">
        <v>37</v>
      </c>
      <c r="E28" s="289"/>
      <c r="F28" s="5">
        <v>3</v>
      </c>
      <c r="G28" s="292"/>
      <c r="H28" s="292"/>
      <c r="I28" s="292"/>
      <c r="J28" s="292"/>
      <c r="K28" s="292"/>
      <c r="L28" s="375"/>
    </row>
    <row r="29" spans="1:12" ht="100.5" customHeight="1">
      <c r="A29" s="295">
        <v>9</v>
      </c>
      <c r="B29" s="335" t="s">
        <v>35</v>
      </c>
      <c r="C29" s="66">
        <v>1</v>
      </c>
      <c r="D29" s="289" t="s">
        <v>36</v>
      </c>
      <c r="E29" s="289"/>
      <c r="F29" s="5">
        <v>37</v>
      </c>
      <c r="G29" s="292"/>
      <c r="H29" s="292"/>
      <c r="I29" s="292"/>
      <c r="J29" s="292"/>
      <c r="K29" s="292"/>
      <c r="L29" s="374" t="s">
        <v>187</v>
      </c>
    </row>
    <row r="30" spans="1:12" ht="105" customHeight="1">
      <c r="A30" s="295"/>
      <c r="B30" s="335"/>
      <c r="C30" s="66">
        <v>2</v>
      </c>
      <c r="D30" s="289" t="s">
        <v>37</v>
      </c>
      <c r="E30" s="289"/>
      <c r="F30" s="5">
        <v>3</v>
      </c>
      <c r="G30" s="292"/>
      <c r="H30" s="292"/>
      <c r="I30" s="292"/>
      <c r="J30" s="292"/>
      <c r="K30" s="292"/>
      <c r="L30" s="375"/>
    </row>
    <row r="31" spans="1:12" ht="85.5" customHeight="1">
      <c r="A31" s="300">
        <v>10</v>
      </c>
      <c r="B31" s="306" t="s">
        <v>34</v>
      </c>
      <c r="C31" s="66">
        <v>1</v>
      </c>
      <c r="D31" s="289" t="s">
        <v>36</v>
      </c>
      <c r="E31" s="289"/>
      <c r="F31" s="5">
        <v>38</v>
      </c>
      <c r="G31" s="292"/>
      <c r="H31" s="292"/>
      <c r="I31" s="292"/>
      <c r="J31" s="292"/>
      <c r="K31" s="292"/>
      <c r="L31" s="374" t="s">
        <v>188</v>
      </c>
    </row>
    <row r="32" spans="1:12" ht="84" customHeight="1">
      <c r="A32" s="302"/>
      <c r="B32" s="308"/>
      <c r="C32" s="66">
        <v>2</v>
      </c>
      <c r="D32" s="289" t="s">
        <v>37</v>
      </c>
      <c r="E32" s="289"/>
      <c r="F32" s="5">
        <v>2</v>
      </c>
      <c r="G32" s="292"/>
      <c r="H32" s="292"/>
      <c r="I32" s="292"/>
      <c r="J32" s="292"/>
      <c r="K32" s="292"/>
      <c r="L32" s="375"/>
    </row>
    <row r="33" spans="1:12" ht="32.25" customHeight="1">
      <c r="A33" s="10"/>
      <c r="B33" s="10" t="s">
        <v>40</v>
      </c>
      <c r="C33" s="309"/>
      <c r="D33" s="310"/>
      <c r="E33" s="311"/>
      <c r="F33" s="3">
        <v>40</v>
      </c>
      <c r="G33" s="292"/>
      <c r="H33" s="292"/>
      <c r="I33" s="292"/>
      <c r="J33" s="292"/>
      <c r="K33" s="292"/>
      <c r="L33" s="5"/>
    </row>
    <row r="34" spans="1:12" ht="162" customHeight="1">
      <c r="A34" s="67">
        <v>11</v>
      </c>
      <c r="B34" s="8" t="s">
        <v>39</v>
      </c>
      <c r="C34" s="469" t="s">
        <v>189</v>
      </c>
      <c r="D34" s="469"/>
      <c r="E34" s="469"/>
      <c r="F34" s="469"/>
      <c r="G34" s="469"/>
      <c r="H34" s="469"/>
      <c r="I34" s="469"/>
      <c r="J34" s="469"/>
      <c r="K34" s="469"/>
      <c r="L34" s="469"/>
    </row>
    <row r="35" spans="1:12" ht="70.5" customHeight="1">
      <c r="A35" s="334" t="s">
        <v>190</v>
      </c>
      <c r="B35" s="334"/>
      <c r="C35" s="334"/>
      <c r="D35" s="334"/>
      <c r="E35" s="334"/>
      <c r="F35" s="334"/>
      <c r="G35" s="334"/>
      <c r="H35" s="334"/>
      <c r="I35" s="334"/>
      <c r="J35" s="334"/>
      <c r="K35" s="334"/>
      <c r="L35" s="334"/>
    </row>
  </sheetData>
  <mergeCells count="76">
    <mergeCell ref="C34:L34"/>
    <mergeCell ref="A35:L35"/>
    <mergeCell ref="A31:A32"/>
    <mergeCell ref="B31:B32"/>
    <mergeCell ref="D31:E31"/>
    <mergeCell ref="G31:K33"/>
    <mergeCell ref="L31:L32"/>
    <mergeCell ref="D32:E32"/>
    <mergeCell ref="C33:E33"/>
    <mergeCell ref="A29:A30"/>
    <mergeCell ref="B29:B30"/>
    <mergeCell ref="D29:E29"/>
    <mergeCell ref="G29:K30"/>
    <mergeCell ref="L29:L30"/>
    <mergeCell ref="D30:E30"/>
    <mergeCell ref="A27:A28"/>
    <mergeCell ref="B27:B28"/>
    <mergeCell ref="D27:E27"/>
    <mergeCell ref="G27:K28"/>
    <mergeCell ref="L27:L28"/>
    <mergeCell ref="D28:E28"/>
    <mergeCell ref="A25:A26"/>
    <mergeCell ref="B25:B26"/>
    <mergeCell ref="D25:E25"/>
    <mergeCell ref="G25:K26"/>
    <mergeCell ref="L25:L26"/>
    <mergeCell ref="D26:E26"/>
    <mergeCell ref="A22:A24"/>
    <mergeCell ref="B22:B24"/>
    <mergeCell ref="D22:E22"/>
    <mergeCell ref="G22:K24"/>
    <mergeCell ref="L22:L24"/>
    <mergeCell ref="D23:E23"/>
    <mergeCell ref="D24:E24"/>
    <mergeCell ref="A20:A21"/>
    <mergeCell ref="B20:B21"/>
    <mergeCell ref="D20:E20"/>
    <mergeCell ref="G20:K21"/>
    <mergeCell ref="L20:L21"/>
    <mergeCell ref="D21:E21"/>
    <mergeCell ref="A18:A19"/>
    <mergeCell ref="B18:B19"/>
    <mergeCell ref="D18:E18"/>
    <mergeCell ref="G18:K19"/>
    <mergeCell ref="L18:L19"/>
    <mergeCell ref="D19:E19"/>
    <mergeCell ref="A12:A17"/>
    <mergeCell ref="B12:B17"/>
    <mergeCell ref="G12:K17"/>
    <mergeCell ref="L12:L17"/>
    <mergeCell ref="D14:E14"/>
    <mergeCell ref="D15:E15"/>
    <mergeCell ref="D16:E16"/>
    <mergeCell ref="D17:E17"/>
    <mergeCell ref="A9:A11"/>
    <mergeCell ref="B9:B11"/>
    <mergeCell ref="D9:E9"/>
    <mergeCell ref="G9:K11"/>
    <mergeCell ref="L9:L11"/>
    <mergeCell ref="D10:E10"/>
    <mergeCell ref="D11:E11"/>
    <mergeCell ref="A6:A8"/>
    <mergeCell ref="B6:B8"/>
    <mergeCell ref="D6:E6"/>
    <mergeCell ref="G6:K8"/>
    <mergeCell ref="L6:L8"/>
    <mergeCell ref="D7:E7"/>
    <mergeCell ref="D8:E8"/>
    <mergeCell ref="A1:L2"/>
    <mergeCell ref="C3:E3"/>
    <mergeCell ref="G3:I3"/>
    <mergeCell ref="J3:K3"/>
    <mergeCell ref="A4:K4"/>
    <mergeCell ref="L4:L5"/>
    <mergeCell ref="C5:E5"/>
    <mergeCell ref="G5:K5"/>
  </mergeCells>
  <hyperlinks>
    <hyperlink ref="B3" location="'TOTAL ANALISIS ENCUESTAS 2017'!A1" display="PUTUMAYO"/>
  </hyperlinks>
  <pageMargins left="0.7" right="0.7" top="0.75" bottom="0.75" header="0.3" footer="0.3"/>
  <pageSetup orientation="portrait" horizontalDpi="4294967295" verticalDpi="4294967295"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59"/>
  <sheetViews>
    <sheetView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customWidth="1"/>
    <col min="11" max="11" width="21.140625" customWidth="1"/>
    <col min="12" max="12" width="57.710937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c r="A3" s="2" t="s">
        <v>12</v>
      </c>
      <c r="B3" s="286" t="s">
        <v>191</v>
      </c>
      <c r="C3" s="292" t="s">
        <v>61</v>
      </c>
      <c r="D3" s="292"/>
      <c r="E3" s="292"/>
      <c r="F3" s="4">
        <v>242</v>
      </c>
      <c r="G3" s="292" t="s">
        <v>14</v>
      </c>
      <c r="H3" s="292"/>
      <c r="I3" s="292"/>
      <c r="J3" s="293">
        <v>43146</v>
      </c>
      <c r="K3" s="294"/>
      <c r="L3" s="5" t="s">
        <v>192</v>
      </c>
    </row>
    <row r="4" spans="1:12">
      <c r="A4" s="296" t="s">
        <v>11</v>
      </c>
      <c r="B4" s="296"/>
      <c r="C4" s="296"/>
      <c r="D4" s="296"/>
      <c r="E4" s="296"/>
      <c r="F4" s="296"/>
      <c r="G4" s="296"/>
      <c r="H4" s="296"/>
      <c r="I4" s="296"/>
      <c r="J4" s="296"/>
      <c r="K4" s="296"/>
      <c r="L4" s="295" t="s">
        <v>193</v>
      </c>
    </row>
    <row r="5" spans="1:12" ht="30">
      <c r="A5" s="70" t="s">
        <v>2</v>
      </c>
      <c r="B5" s="69" t="s">
        <v>1</v>
      </c>
      <c r="C5" s="295" t="s">
        <v>3</v>
      </c>
      <c r="D5" s="295"/>
      <c r="E5" s="295"/>
      <c r="F5" s="62" t="s">
        <v>7</v>
      </c>
      <c r="G5" s="295" t="s">
        <v>8</v>
      </c>
      <c r="H5" s="295"/>
      <c r="I5" s="295"/>
      <c r="J5" s="295"/>
      <c r="K5" s="295"/>
      <c r="L5" s="295"/>
    </row>
    <row r="6" spans="1:12" ht="68.25" customHeight="1">
      <c r="A6" s="295">
        <v>1</v>
      </c>
      <c r="B6" s="335" t="s">
        <v>10</v>
      </c>
      <c r="C6" s="69">
        <v>1</v>
      </c>
      <c r="D6" s="334" t="s">
        <v>4</v>
      </c>
      <c r="E6" s="334"/>
      <c r="F6" s="10">
        <f>[9]Norte!F6+[9]Surocc!F6+[9]Surori!F6+[9]Hipo!F6+[9]Baranoa!F6+[9]Sabanagrande!F6+[9]Sabanalarga!F6</f>
        <v>238</v>
      </c>
      <c r="G6" s="292"/>
      <c r="H6" s="292"/>
      <c r="I6" s="292"/>
      <c r="J6" s="292"/>
      <c r="K6" s="292"/>
      <c r="L6" s="470" t="s">
        <v>194</v>
      </c>
    </row>
    <row r="7" spans="1:12" ht="66" customHeight="1">
      <c r="A7" s="295"/>
      <c r="B7" s="335"/>
      <c r="C7" s="69">
        <v>2</v>
      </c>
      <c r="D7" s="335" t="s">
        <v>5</v>
      </c>
      <c r="E7" s="335"/>
      <c r="F7" s="10">
        <f>[9]Norte!F7+[9]Surocc!F7+[9]Surori!F7+[9]Hipo!F7+[9]Baranoa!F7+[9]Sabanagrande!F7+[9]Sabanalarga!F7</f>
        <v>3</v>
      </c>
      <c r="G7" s="292"/>
      <c r="H7" s="292"/>
      <c r="I7" s="292"/>
      <c r="J7" s="292"/>
      <c r="K7" s="292"/>
      <c r="L7" s="470"/>
    </row>
    <row r="8" spans="1:12" ht="70.5" customHeight="1">
      <c r="A8" s="295"/>
      <c r="B8" s="335"/>
      <c r="C8" s="69">
        <v>3</v>
      </c>
      <c r="D8" s="334" t="s">
        <v>6</v>
      </c>
      <c r="E8" s="334"/>
      <c r="F8" s="10">
        <f>[9]Norte!F8+[9]Surocc!F8+[9]Surori!F8+[9]Hipo!F8+[9]Baranoa!F8+[9]Sabanagrande!F8+[9]Sabanalarga!F8</f>
        <v>1</v>
      </c>
      <c r="G8" s="292"/>
      <c r="H8" s="292"/>
      <c r="I8" s="292"/>
      <c r="J8" s="292"/>
      <c r="K8" s="292"/>
      <c r="L8" s="470"/>
    </row>
    <row r="9" spans="1:12" ht="38.25" customHeight="1">
      <c r="A9" s="295">
        <v>2</v>
      </c>
      <c r="B9" s="335" t="s">
        <v>15</v>
      </c>
      <c r="C9" s="69">
        <v>1</v>
      </c>
      <c r="D9" s="334" t="s">
        <v>16</v>
      </c>
      <c r="E9" s="334"/>
      <c r="F9" s="10">
        <f>[9]Norte!F9+[9]Surocc!F9+[9]Surori!F9+[9]Hipo!F9+[9]Baranoa!F9+[9]Sabanagrande!F9+[9]Sabanalarga!F9</f>
        <v>212</v>
      </c>
      <c r="G9" s="292"/>
      <c r="H9" s="292"/>
      <c r="I9" s="292"/>
      <c r="J9" s="292"/>
      <c r="K9" s="292"/>
      <c r="L9" s="470" t="s">
        <v>195</v>
      </c>
    </row>
    <row r="10" spans="1:12" ht="48.75" customHeight="1">
      <c r="A10" s="295"/>
      <c r="B10" s="335"/>
      <c r="C10" s="69">
        <v>2</v>
      </c>
      <c r="D10" s="334" t="s">
        <v>17</v>
      </c>
      <c r="E10" s="334"/>
      <c r="F10" s="10">
        <f>[9]Norte!F10+[9]Surocc!F10+[9]Surori!F10+[9]Hipo!F10+[9]Baranoa!F10+[9]Sabanagrande!F10+[9]Sabanalarga!F10</f>
        <v>27</v>
      </c>
      <c r="G10" s="292"/>
      <c r="H10" s="292"/>
      <c r="I10" s="292"/>
      <c r="J10" s="292"/>
      <c r="K10" s="292"/>
      <c r="L10" s="470"/>
    </row>
    <row r="11" spans="1:12" ht="101.25" customHeight="1">
      <c r="A11" s="295"/>
      <c r="B11" s="335"/>
      <c r="C11" s="69">
        <v>3</v>
      </c>
      <c r="D11" s="334" t="s">
        <v>18</v>
      </c>
      <c r="E11" s="334"/>
      <c r="F11" s="10">
        <f>[9]Norte!F11+[9]Surocc!F11+[9]Surori!F11+[9]Hipo!F11+[9]Baranoa!F11+[9]Sabanagrande!F11+[9]Sabanalarga!F11</f>
        <v>2</v>
      </c>
      <c r="G11" s="292"/>
      <c r="H11" s="292"/>
      <c r="I11" s="292"/>
      <c r="J11" s="292"/>
      <c r="K11" s="292"/>
      <c r="L11" s="470"/>
    </row>
    <row r="12" spans="1:12" ht="27.75" customHeight="1">
      <c r="A12" s="295">
        <v>3</v>
      </c>
      <c r="B12" s="335" t="s">
        <v>19</v>
      </c>
      <c r="C12" s="69">
        <v>1</v>
      </c>
      <c r="D12" s="10" t="s">
        <v>20</v>
      </c>
      <c r="E12" s="10"/>
      <c r="F12" s="10">
        <f>[9]Norte!F12+[9]Surocc!F12+[9]Surori!F12+[9]Hipo!F12+[9]Baranoa!F12+[9]Sabanagrande!F12+[9]Sabanalarga!F12</f>
        <v>10</v>
      </c>
      <c r="G12" s="292"/>
      <c r="H12" s="292"/>
      <c r="I12" s="292"/>
      <c r="J12" s="292"/>
      <c r="K12" s="292"/>
      <c r="L12" s="330" t="s">
        <v>196</v>
      </c>
    </row>
    <row r="13" spans="1:12" ht="50.25" customHeight="1">
      <c r="A13" s="295"/>
      <c r="B13" s="335"/>
      <c r="C13" s="69">
        <v>2</v>
      </c>
      <c r="D13" s="10" t="s">
        <v>21</v>
      </c>
      <c r="E13" s="10"/>
      <c r="F13" s="10">
        <f>[9]Norte!F13+[9]Surocc!F13+[9]Surori!F13+[9]Hipo!F13+[9]Baranoa!F13+[9]Sabanagrande!F13+[9]Sabanalarga!F13</f>
        <v>7</v>
      </c>
      <c r="G13" s="292"/>
      <c r="H13" s="292"/>
      <c r="I13" s="292"/>
      <c r="J13" s="292"/>
      <c r="K13" s="292"/>
      <c r="L13" s="369"/>
    </row>
    <row r="14" spans="1:12" ht="28.5" customHeight="1">
      <c r="A14" s="295"/>
      <c r="B14" s="335"/>
      <c r="C14" s="69">
        <v>3</v>
      </c>
      <c r="D14" s="334" t="s">
        <v>22</v>
      </c>
      <c r="E14" s="334"/>
      <c r="F14" s="71">
        <f>[9]Norte!F14+[9]Surocc!F14+[9]Surori!F14+[9]Hipo!F14+[9]Baranoa!F14+[9]Sabanagrande!F14+[9]Sabanalarga!F14</f>
        <v>5</v>
      </c>
      <c r="G14" s="292"/>
      <c r="H14" s="292"/>
      <c r="I14" s="292"/>
      <c r="J14" s="292"/>
      <c r="K14" s="292"/>
      <c r="L14" s="369"/>
    </row>
    <row r="15" spans="1:12" ht="27.75" customHeight="1">
      <c r="A15" s="295"/>
      <c r="B15" s="335"/>
      <c r="C15" s="69">
        <v>4</v>
      </c>
      <c r="D15" s="334" t="s">
        <v>23</v>
      </c>
      <c r="E15" s="334"/>
      <c r="F15" s="10">
        <f>[9]Norte!F15+[9]Surocc!F15+[9]Surori!F15+[9]Hipo!F15+[9]Baranoa!F15+[9]Sabanagrande!F15+[9]Sabanalarga!F15</f>
        <v>2</v>
      </c>
      <c r="G15" s="292"/>
      <c r="H15" s="292"/>
      <c r="I15" s="292"/>
      <c r="J15" s="292"/>
      <c r="K15" s="292"/>
      <c r="L15" s="369"/>
    </row>
    <row r="16" spans="1:12" ht="22.5" customHeight="1">
      <c r="A16" s="295"/>
      <c r="B16" s="335"/>
      <c r="C16" s="69">
        <v>5</v>
      </c>
      <c r="D16" s="334" t="s">
        <v>24</v>
      </c>
      <c r="E16" s="334"/>
      <c r="F16" s="10">
        <f>[9]Norte!F16+[9]Surocc!F16+[9]Surori!F16+[9]Hipo!F16+[9]Baranoa!F16+[9]Sabanagrande!F16+[9]Sabanalarga!F16</f>
        <v>9</v>
      </c>
      <c r="G16" s="292"/>
      <c r="H16" s="292"/>
      <c r="I16" s="292"/>
      <c r="J16" s="292"/>
      <c r="K16" s="292"/>
      <c r="L16" s="369"/>
    </row>
    <row r="17" spans="1:12" ht="73.5" customHeight="1">
      <c r="A17" s="295"/>
      <c r="B17" s="335"/>
      <c r="C17" s="69">
        <v>6</v>
      </c>
      <c r="D17" s="334" t="s">
        <v>25</v>
      </c>
      <c r="E17" s="334"/>
      <c r="F17" s="10">
        <f>[9]Norte!F17+[9]Surocc!F17+[9]Surori!F17+[9]Hipo!F17+[9]Baranoa!F17+[9]Sabanagrande!F17+[9]Sabanalarga!F17</f>
        <v>209</v>
      </c>
      <c r="G17" s="292"/>
      <c r="H17" s="292"/>
      <c r="I17" s="292"/>
      <c r="J17" s="292"/>
      <c r="K17" s="292"/>
      <c r="L17" s="370"/>
    </row>
    <row r="18" spans="1:12" ht="78.75" customHeight="1">
      <c r="A18" s="295">
        <v>4</v>
      </c>
      <c r="B18" s="335" t="s">
        <v>38</v>
      </c>
      <c r="C18" s="69">
        <v>1</v>
      </c>
      <c r="D18" s="334" t="s">
        <v>26</v>
      </c>
      <c r="E18" s="334"/>
      <c r="F18" s="10">
        <f>[9]Norte!F18+[9]Surocc!F18+[9]Surori!F18+[9]Hipo!F18+[9]Baranoa!F18+[9]Sabanagrande!F18+[9]Sabanalarga!F18</f>
        <v>236</v>
      </c>
      <c r="G18" s="292"/>
      <c r="H18" s="292"/>
      <c r="I18" s="292"/>
      <c r="J18" s="292"/>
      <c r="K18" s="292"/>
      <c r="L18" s="330" t="s">
        <v>197</v>
      </c>
    </row>
    <row r="19" spans="1:12" ht="133.5" customHeight="1">
      <c r="A19" s="295"/>
      <c r="B19" s="335"/>
      <c r="C19" s="69">
        <v>2</v>
      </c>
      <c r="D19" s="334" t="s">
        <v>27</v>
      </c>
      <c r="E19" s="334"/>
      <c r="F19" s="10">
        <f>[9]Norte!F19+[9]Surocc!F19+[9]Surori!F19+[9]Hipo!F19+[9]Baranoa!F19+[9]Sabanagrande!F19+[9]Sabanalarga!F19</f>
        <v>2</v>
      </c>
      <c r="G19" s="292"/>
      <c r="H19" s="292"/>
      <c r="I19" s="292"/>
      <c r="J19" s="292"/>
      <c r="K19" s="292"/>
      <c r="L19" s="369"/>
    </row>
    <row r="20" spans="1:12" ht="94.5" customHeight="1">
      <c r="A20" s="295">
        <v>5</v>
      </c>
      <c r="B20" s="335" t="s">
        <v>30</v>
      </c>
      <c r="C20" s="69">
        <v>1</v>
      </c>
      <c r="D20" s="334" t="s">
        <v>28</v>
      </c>
      <c r="E20" s="334"/>
      <c r="F20" s="10">
        <f>[9]Norte!F20+[9]Surocc!F20+[9]Surori!F20+[9]Hipo!F20+[9]Baranoa!F20+[9]Sabanagrande!F20+[9]Sabanalarga!F20</f>
        <v>225</v>
      </c>
      <c r="G20" s="292"/>
      <c r="H20" s="292"/>
      <c r="I20" s="292"/>
      <c r="J20" s="292"/>
      <c r="K20" s="292"/>
      <c r="L20" s="330" t="s">
        <v>198</v>
      </c>
    </row>
    <row r="21" spans="1:12" ht="90.75" customHeight="1">
      <c r="A21" s="295"/>
      <c r="B21" s="335"/>
      <c r="C21" s="69">
        <v>2</v>
      </c>
      <c r="D21" s="334" t="s">
        <v>29</v>
      </c>
      <c r="E21" s="334"/>
      <c r="F21" s="10">
        <f>[9]Norte!F21+[9]Surocc!F21+[9]Surori!F21+[9]Hipo!F21+[9]Baranoa!F21+[9]Sabanagrande!F21+[9]Sabanalarga!F21</f>
        <v>3</v>
      </c>
      <c r="G21" s="292"/>
      <c r="H21" s="292"/>
      <c r="I21" s="292"/>
      <c r="J21" s="292"/>
      <c r="K21" s="292"/>
      <c r="L21" s="369"/>
    </row>
    <row r="22" spans="1:12" ht="47.25" customHeight="1">
      <c r="A22" s="295">
        <v>6</v>
      </c>
      <c r="B22" s="335" t="s">
        <v>31</v>
      </c>
      <c r="C22" s="69">
        <v>1</v>
      </c>
      <c r="D22" s="334" t="s">
        <v>16</v>
      </c>
      <c r="E22" s="334"/>
      <c r="F22" s="10">
        <f>[9]Norte!F22+[9]Surocc!F22+[9]Surori!F22+[9]Hipo!F22+[9]Baranoa!F22+[9]Sabanagrande!F22+[9]Sabanalarga!F22</f>
        <v>229</v>
      </c>
      <c r="G22" s="292"/>
      <c r="H22" s="292"/>
      <c r="I22" s="292"/>
      <c r="J22" s="292"/>
      <c r="K22" s="292"/>
      <c r="L22" s="330" t="s">
        <v>199</v>
      </c>
    </row>
    <row r="23" spans="1:12" ht="45" customHeight="1">
      <c r="A23" s="295"/>
      <c r="B23" s="335"/>
      <c r="C23" s="69">
        <v>2</v>
      </c>
      <c r="D23" s="334" t="s">
        <v>17</v>
      </c>
      <c r="E23" s="334"/>
      <c r="F23" s="10">
        <f>[9]Norte!F23+[9]Surocc!F23+[9]Surori!F23+[9]Hipo!F23+[9]Baranoa!F23+[9]Sabanagrande!F23+[9]Sabanalarga!F23</f>
        <v>2</v>
      </c>
      <c r="G23" s="292"/>
      <c r="H23" s="292"/>
      <c r="I23" s="292"/>
      <c r="J23" s="292"/>
      <c r="K23" s="292"/>
      <c r="L23" s="369"/>
    </row>
    <row r="24" spans="1:12" ht="104.25" customHeight="1">
      <c r="A24" s="295"/>
      <c r="B24" s="335"/>
      <c r="C24" s="69">
        <v>3</v>
      </c>
      <c r="D24" s="334" t="s">
        <v>18</v>
      </c>
      <c r="E24" s="334"/>
      <c r="F24" s="10">
        <f>[9]Norte!F24+[9]Surocc!F24+[9]Surori!F24+[9]Hipo!F24+[9]Baranoa!F24+[9]Sabanagrande!F24+[9]Sabanalarga!F24</f>
        <v>6</v>
      </c>
      <c r="G24" s="292"/>
      <c r="H24" s="292"/>
      <c r="I24" s="292"/>
      <c r="J24" s="292"/>
      <c r="K24" s="292"/>
      <c r="L24" s="370"/>
    </row>
    <row r="25" spans="1:12" ht="84" customHeight="1">
      <c r="A25" s="295">
        <v>7</v>
      </c>
      <c r="B25" s="335" t="s">
        <v>32</v>
      </c>
      <c r="C25" s="69">
        <v>1</v>
      </c>
      <c r="D25" s="334" t="s">
        <v>36</v>
      </c>
      <c r="E25" s="334"/>
      <c r="F25" s="10">
        <f>[9]Norte!F25+[9]Surocc!F25+[9]Surori!F25+[9]Hipo!F25+[9]Baranoa!F25+[9]Sabanagrande!F25+[9]Sabanalarga!F25</f>
        <v>237</v>
      </c>
      <c r="G25" s="292"/>
      <c r="H25" s="292"/>
      <c r="I25" s="292"/>
      <c r="J25" s="292"/>
      <c r="K25" s="292"/>
      <c r="L25" s="330" t="s">
        <v>200</v>
      </c>
    </row>
    <row r="26" spans="1:12" ht="127.5" customHeight="1">
      <c r="A26" s="295"/>
      <c r="B26" s="335"/>
      <c r="C26" s="69">
        <v>2</v>
      </c>
      <c r="D26" s="334" t="s">
        <v>37</v>
      </c>
      <c r="E26" s="334"/>
      <c r="F26" s="10">
        <f>[9]Norte!F26+[9]Surocc!F26+[9]Surori!F26+[9]Hipo!F26+[9]Baranoa!F26+[9]Sabanagrande!F26+[9]Sabanalarga!F26</f>
        <v>3</v>
      </c>
      <c r="G26" s="292"/>
      <c r="H26" s="292"/>
      <c r="I26" s="292"/>
      <c r="J26" s="292"/>
      <c r="K26" s="292"/>
      <c r="L26" s="369"/>
    </row>
    <row r="27" spans="1:12" ht="72" customHeight="1">
      <c r="A27" s="295">
        <v>8</v>
      </c>
      <c r="B27" s="335" t="s">
        <v>33</v>
      </c>
      <c r="C27" s="69">
        <v>1</v>
      </c>
      <c r="D27" s="334" t="s">
        <v>36</v>
      </c>
      <c r="E27" s="334"/>
      <c r="F27" s="10">
        <f>[9]Norte!F27+[9]Surocc!F27+[9]Surori!F27+[9]Hipo!F27+[9]Baranoa!F27+[9]Sabanagrande!F27+[9]Sabanalarga!F27</f>
        <v>237</v>
      </c>
      <c r="G27" s="292"/>
      <c r="H27" s="292"/>
      <c r="I27" s="292"/>
      <c r="J27" s="292"/>
      <c r="K27" s="292"/>
      <c r="L27" s="330" t="s">
        <v>201</v>
      </c>
    </row>
    <row r="28" spans="1:12" ht="130.5" customHeight="1">
      <c r="A28" s="295"/>
      <c r="B28" s="335"/>
      <c r="C28" s="69">
        <v>2</v>
      </c>
      <c r="D28" s="334" t="s">
        <v>37</v>
      </c>
      <c r="E28" s="334"/>
      <c r="F28" s="10">
        <f>[9]Norte!F28+[9]Surocc!F28+[9]Surori!F28+[9]Hipo!F28+[9]Baranoa!F28+[9]Sabanagrande!F28+[9]Sabanalarga!F28</f>
        <v>3</v>
      </c>
      <c r="G28" s="292"/>
      <c r="H28" s="292"/>
      <c r="I28" s="292"/>
      <c r="J28" s="292"/>
      <c r="K28" s="292"/>
      <c r="L28" s="369"/>
    </row>
    <row r="29" spans="1:12" ht="93" customHeight="1">
      <c r="A29" s="295">
        <v>9</v>
      </c>
      <c r="B29" s="335" t="s">
        <v>35</v>
      </c>
      <c r="C29" s="69">
        <v>1</v>
      </c>
      <c r="D29" s="334" t="s">
        <v>36</v>
      </c>
      <c r="E29" s="334"/>
      <c r="F29" s="10">
        <f>[9]Norte!F29+[9]Surocc!F29+[9]Surori!F29+[9]Hipo!F29+[9]Baranoa!F29+[9]Sabanagrande!F29+[9]Sabanalarga!F29</f>
        <v>239</v>
      </c>
      <c r="G29" s="292"/>
      <c r="H29" s="292"/>
      <c r="I29" s="292"/>
      <c r="J29" s="292"/>
      <c r="K29" s="292"/>
      <c r="L29" s="330" t="s">
        <v>202</v>
      </c>
    </row>
    <row r="30" spans="1:12" ht="100.5" customHeight="1">
      <c r="A30" s="295"/>
      <c r="B30" s="335"/>
      <c r="C30" s="69">
        <v>2</v>
      </c>
      <c r="D30" s="334" t="s">
        <v>37</v>
      </c>
      <c r="E30" s="334"/>
      <c r="F30" s="10">
        <f>[9]Norte!F30+[9]Surocc!F30+[9]Surori!F30+[9]Hipo!F30+[9]Baranoa!F30+[9]Sabanagrande!F30+[9]Sabanalarga!F30</f>
        <v>1</v>
      </c>
      <c r="G30" s="292"/>
      <c r="H30" s="292"/>
      <c r="I30" s="292"/>
      <c r="J30" s="292"/>
      <c r="K30" s="292"/>
      <c r="L30" s="369"/>
    </row>
    <row r="31" spans="1:12" ht="63.75" customHeight="1">
      <c r="A31" s="300">
        <v>10</v>
      </c>
      <c r="B31" s="306" t="s">
        <v>34</v>
      </c>
      <c r="C31" s="69">
        <v>1</v>
      </c>
      <c r="D31" s="334" t="s">
        <v>36</v>
      </c>
      <c r="E31" s="334"/>
      <c r="F31" s="10">
        <f>[9]Norte!F31+[9]Surocc!F31+[9]Surori!F31+[9]Hipo!F31+[9]Baranoa!F31+[9]Sabanagrande!F31+[9]Sabanalarga!F31</f>
        <v>235</v>
      </c>
      <c r="G31" s="314"/>
      <c r="H31" s="315"/>
      <c r="I31" s="315"/>
      <c r="J31" s="315"/>
      <c r="K31" s="316"/>
      <c r="L31" s="330" t="s">
        <v>203</v>
      </c>
    </row>
    <row r="32" spans="1:12" ht="138" customHeight="1">
      <c r="A32" s="302"/>
      <c r="B32" s="308"/>
      <c r="C32" s="69">
        <v>2</v>
      </c>
      <c r="D32" s="334" t="s">
        <v>37</v>
      </c>
      <c r="E32" s="334"/>
      <c r="F32" s="10">
        <f>[9]Norte!F32+[9]Surocc!F32+[9]Surori!F32+[9]Hipo!F32+[9]Baranoa!F32+[9]Sabanagrande!F32+[9]Sabanalarga!F32</f>
        <v>5</v>
      </c>
      <c r="G32" s="320"/>
      <c r="H32" s="321"/>
      <c r="I32" s="321"/>
      <c r="J32" s="321"/>
      <c r="K32" s="322"/>
      <c r="L32" s="369"/>
    </row>
    <row r="33" spans="1:12" ht="72.75" customHeight="1">
      <c r="A33" s="10"/>
      <c r="B33" s="72" t="s">
        <v>40</v>
      </c>
      <c r="C33" s="457"/>
      <c r="D33" s="337"/>
      <c r="E33" s="338"/>
      <c r="F33" s="73">
        <f>[9]Norte!F33+[9]Surocc!F33+[9]Surori!F33+[9]Hipo!F33+[9]Baranoa!F33+[9]Sabanagrande!F33+[9]Sabanalarga!F33</f>
        <v>242</v>
      </c>
      <c r="G33" s="309"/>
      <c r="H33" s="310"/>
      <c r="I33" s="310"/>
      <c r="J33" s="310"/>
      <c r="K33" s="311"/>
      <c r="L33" s="5"/>
    </row>
    <row r="34" spans="1:12" ht="130.5" customHeight="1">
      <c r="A34" s="69">
        <v>11</v>
      </c>
      <c r="B34" s="8" t="s">
        <v>39</v>
      </c>
      <c r="C34" s="391" t="s">
        <v>204</v>
      </c>
      <c r="D34" s="289"/>
      <c r="E34" s="289"/>
      <c r="F34" s="289"/>
      <c r="G34" s="289"/>
      <c r="H34" s="289"/>
      <c r="I34" s="289"/>
      <c r="J34" s="289"/>
      <c r="K34" s="289"/>
      <c r="L34" s="289"/>
    </row>
    <row r="35" spans="1:12" ht="136.5" customHeight="1">
      <c r="A35" s="380" t="s">
        <v>205</v>
      </c>
      <c r="B35" s="334"/>
      <c r="C35" s="334"/>
      <c r="D35" s="334"/>
      <c r="E35" s="334"/>
      <c r="F35" s="334"/>
      <c r="G35" s="334"/>
      <c r="H35" s="334"/>
      <c r="I35" s="334"/>
      <c r="J35" s="334"/>
      <c r="K35" s="334"/>
      <c r="L35" s="334"/>
    </row>
    <row r="39" spans="1:12">
      <c r="B39" s="74"/>
      <c r="C39" s="75"/>
      <c r="D39" s="74"/>
      <c r="E39" s="74"/>
      <c r="F39" s="74"/>
      <c r="G39" s="74"/>
      <c r="H39" s="74"/>
      <c r="I39" s="74"/>
      <c r="J39" s="74"/>
    </row>
    <row r="40" spans="1:12">
      <c r="B40" s="74"/>
      <c r="C40" s="75"/>
      <c r="D40" s="74"/>
      <c r="E40" s="74"/>
      <c r="F40" s="74"/>
      <c r="G40" s="74"/>
      <c r="H40" s="74"/>
      <c r="I40" s="74"/>
      <c r="J40" s="74"/>
    </row>
    <row r="41" spans="1:12">
      <c r="B41" s="74"/>
      <c r="C41" s="75"/>
      <c r="D41" s="74"/>
      <c r="E41" s="74"/>
      <c r="F41" s="74"/>
      <c r="G41" s="74"/>
      <c r="H41" s="74"/>
      <c r="I41" s="74"/>
      <c r="J41" s="74"/>
    </row>
    <row r="42" spans="1:12">
      <c r="B42" s="74"/>
      <c r="C42" s="75"/>
      <c r="D42" s="74"/>
      <c r="E42" s="74"/>
      <c r="F42" s="74"/>
      <c r="G42" s="74"/>
      <c r="H42" s="74"/>
      <c r="I42" s="74"/>
      <c r="J42" s="74"/>
    </row>
    <row r="43" spans="1:12">
      <c r="B43" s="74"/>
      <c r="C43" s="75"/>
      <c r="D43" s="74"/>
      <c r="E43" s="74"/>
      <c r="F43" s="74"/>
      <c r="G43" s="74"/>
      <c r="H43" s="74"/>
      <c r="I43" s="74"/>
      <c r="J43" s="74"/>
    </row>
    <row r="44" spans="1:12">
      <c r="B44" s="74"/>
      <c r="C44" s="75"/>
      <c r="D44" s="74"/>
      <c r="E44" s="74"/>
      <c r="F44" s="74"/>
      <c r="G44" s="74"/>
      <c r="H44" s="74"/>
      <c r="I44" s="74"/>
      <c r="J44" s="74"/>
    </row>
    <row r="45" spans="1:12">
      <c r="B45" s="74"/>
      <c r="C45" s="75"/>
      <c r="D45" s="74"/>
      <c r="E45" s="74"/>
      <c r="F45" s="74"/>
      <c r="G45" s="74"/>
      <c r="H45" s="74"/>
      <c r="I45" s="74"/>
      <c r="J45" s="74"/>
    </row>
    <row r="46" spans="1:12">
      <c r="B46" s="74"/>
      <c r="C46" s="75"/>
      <c r="D46" s="74"/>
      <c r="E46" s="74"/>
      <c r="F46" s="74"/>
      <c r="G46" s="74"/>
      <c r="H46" s="74"/>
      <c r="I46" s="74"/>
      <c r="J46" s="74"/>
    </row>
    <row r="47" spans="1:12">
      <c r="B47" s="74"/>
      <c r="C47" s="75"/>
      <c r="D47" s="74"/>
      <c r="E47" s="74"/>
      <c r="F47" s="74"/>
      <c r="G47" s="74"/>
      <c r="H47" s="74"/>
      <c r="I47" s="74"/>
      <c r="J47" s="74"/>
    </row>
    <row r="48" spans="1:12">
      <c r="B48" s="74"/>
      <c r="C48" s="75"/>
      <c r="D48" s="74"/>
      <c r="E48" s="74"/>
      <c r="F48" s="74"/>
      <c r="G48" s="74"/>
      <c r="H48" s="74"/>
      <c r="I48" s="74"/>
      <c r="J48" s="74"/>
    </row>
    <row r="49" spans="2:10">
      <c r="B49" s="74"/>
      <c r="C49" s="75"/>
      <c r="D49" s="74"/>
      <c r="E49" s="74"/>
      <c r="F49" s="74"/>
      <c r="G49" s="74"/>
      <c r="H49" s="74"/>
      <c r="I49" s="74"/>
      <c r="J49" s="74"/>
    </row>
    <row r="50" spans="2:10">
      <c r="B50" s="74"/>
      <c r="C50" s="75"/>
      <c r="D50" s="74"/>
      <c r="E50" s="74"/>
      <c r="F50" s="74"/>
      <c r="G50" s="74"/>
      <c r="H50" s="74"/>
      <c r="I50" s="74"/>
      <c r="J50" s="74"/>
    </row>
    <row r="51" spans="2:10">
      <c r="B51" s="74"/>
      <c r="C51" s="75"/>
      <c r="D51" s="74"/>
      <c r="E51" s="74"/>
      <c r="F51" s="74"/>
      <c r="G51" s="74"/>
      <c r="H51" s="74"/>
      <c r="I51" s="74"/>
      <c r="J51" s="74"/>
    </row>
    <row r="52" spans="2:10">
      <c r="B52" s="74"/>
      <c r="C52" s="75"/>
      <c r="D52" s="74"/>
      <c r="E52" s="74"/>
      <c r="F52" s="74"/>
      <c r="G52" s="74"/>
      <c r="H52" s="74"/>
      <c r="I52" s="74"/>
      <c r="J52" s="74"/>
    </row>
    <row r="53" spans="2:10">
      <c r="B53" s="74"/>
      <c r="C53" s="75"/>
      <c r="D53" s="74"/>
      <c r="E53" s="74"/>
      <c r="F53" s="74"/>
      <c r="G53" s="74"/>
      <c r="H53" s="74"/>
      <c r="I53" s="74"/>
      <c r="J53" s="74"/>
    </row>
    <row r="54" spans="2:10">
      <c r="B54" s="74"/>
      <c r="C54" s="75"/>
      <c r="D54" s="74"/>
      <c r="E54" s="74"/>
      <c r="F54" s="74"/>
      <c r="G54" s="74"/>
      <c r="H54" s="74"/>
      <c r="I54" s="74"/>
      <c r="J54" s="74"/>
    </row>
    <row r="55" spans="2:10">
      <c r="B55" s="74"/>
      <c r="C55" s="75"/>
      <c r="D55" s="74"/>
      <c r="E55" s="74"/>
      <c r="F55" s="74"/>
      <c r="G55" s="74"/>
      <c r="H55" s="74"/>
      <c r="I55" s="74"/>
      <c r="J55" s="74"/>
    </row>
    <row r="56" spans="2:10">
      <c r="B56" s="74"/>
      <c r="C56" s="75"/>
      <c r="D56" s="74"/>
      <c r="E56" s="74"/>
      <c r="F56" s="74"/>
      <c r="G56" s="74"/>
      <c r="H56" s="74"/>
      <c r="I56" s="74"/>
      <c r="J56" s="74"/>
    </row>
    <row r="57" spans="2:10">
      <c r="B57" s="74"/>
      <c r="C57" s="75"/>
      <c r="D57" s="74"/>
      <c r="E57" s="74"/>
      <c r="F57" s="74"/>
      <c r="G57" s="74"/>
      <c r="H57" s="74"/>
      <c r="I57" s="74"/>
      <c r="J57" s="74"/>
    </row>
    <row r="58" spans="2:10">
      <c r="B58" s="74"/>
      <c r="C58" s="75"/>
      <c r="D58" s="74"/>
      <c r="E58" s="74"/>
      <c r="F58" s="74"/>
      <c r="G58" s="74"/>
      <c r="H58" s="74"/>
      <c r="I58" s="74"/>
      <c r="J58" s="74"/>
    </row>
    <row r="59" spans="2:10">
      <c r="B59" s="74"/>
      <c r="C59" s="75"/>
      <c r="D59" s="74"/>
      <c r="E59" s="74"/>
      <c r="F59" s="74"/>
      <c r="G59" s="74"/>
      <c r="H59" s="74"/>
      <c r="I59" s="74"/>
      <c r="J59" s="74"/>
    </row>
  </sheetData>
  <mergeCells count="77">
    <mergeCell ref="A1:L2"/>
    <mergeCell ref="C3:E3"/>
    <mergeCell ref="G3:I3"/>
    <mergeCell ref="J3:K3"/>
    <mergeCell ref="A4:K4"/>
    <mergeCell ref="L4:L5"/>
    <mergeCell ref="C5:E5"/>
    <mergeCell ref="G5:K5"/>
    <mergeCell ref="A6:A8"/>
    <mergeCell ref="B6:B8"/>
    <mergeCell ref="D6:E6"/>
    <mergeCell ref="G6:K8"/>
    <mergeCell ref="L6:L8"/>
    <mergeCell ref="D7:E7"/>
    <mergeCell ref="D8:E8"/>
    <mergeCell ref="A9:A11"/>
    <mergeCell ref="B9:B11"/>
    <mergeCell ref="D9:E9"/>
    <mergeCell ref="G9:K11"/>
    <mergeCell ref="L9:L11"/>
    <mergeCell ref="D10:E10"/>
    <mergeCell ref="D11:E11"/>
    <mergeCell ref="A12:A17"/>
    <mergeCell ref="B12:B17"/>
    <mergeCell ref="G12:K17"/>
    <mergeCell ref="L12:L17"/>
    <mergeCell ref="D14:E14"/>
    <mergeCell ref="D15:E15"/>
    <mergeCell ref="D16:E16"/>
    <mergeCell ref="D17:E17"/>
    <mergeCell ref="A18:A19"/>
    <mergeCell ref="B18:B19"/>
    <mergeCell ref="D18:E18"/>
    <mergeCell ref="G18:K19"/>
    <mergeCell ref="L18:L19"/>
    <mergeCell ref="D19:E19"/>
    <mergeCell ref="A20:A21"/>
    <mergeCell ref="B20:B21"/>
    <mergeCell ref="D20:E20"/>
    <mergeCell ref="G20:K21"/>
    <mergeCell ref="L20:L21"/>
    <mergeCell ref="D21:E21"/>
    <mergeCell ref="A22:A24"/>
    <mergeCell ref="B22:B24"/>
    <mergeCell ref="D22:E22"/>
    <mergeCell ref="G22:K24"/>
    <mergeCell ref="L22:L24"/>
    <mergeCell ref="D23:E23"/>
    <mergeCell ref="D24:E24"/>
    <mergeCell ref="A25:A26"/>
    <mergeCell ref="B25:B26"/>
    <mergeCell ref="D25:E25"/>
    <mergeCell ref="G25:K26"/>
    <mergeCell ref="L25:L26"/>
    <mergeCell ref="D26:E26"/>
    <mergeCell ref="A27:A28"/>
    <mergeCell ref="B27:B28"/>
    <mergeCell ref="D27:E27"/>
    <mergeCell ref="G27:K28"/>
    <mergeCell ref="L27:L28"/>
    <mergeCell ref="D28:E28"/>
    <mergeCell ref="A29:A30"/>
    <mergeCell ref="B29:B30"/>
    <mergeCell ref="D29:E29"/>
    <mergeCell ref="G29:K30"/>
    <mergeCell ref="L29:L30"/>
    <mergeCell ref="D30:E30"/>
    <mergeCell ref="C33:E33"/>
    <mergeCell ref="G33:K33"/>
    <mergeCell ref="C34:L34"/>
    <mergeCell ref="A35:L35"/>
    <mergeCell ref="A31:A32"/>
    <mergeCell ref="B31:B32"/>
    <mergeCell ref="D31:E31"/>
    <mergeCell ref="G31:K32"/>
    <mergeCell ref="L31:L32"/>
    <mergeCell ref="D32:E32"/>
  </mergeCells>
  <hyperlinks>
    <hyperlink ref="B3" location="'TOTAL ANALISIS ENCUESTAS 2017'!A1" display="ATLANTICO"/>
  </hyperlinks>
  <pageMargins left="0.7" right="0.7" top="0.75" bottom="0.75" header="0.3" footer="0.3"/>
  <pageSetup orientation="portrait" horizontalDpi="4294967295" verticalDpi="4294967295"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44"/>
  <sheetViews>
    <sheetView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style="1" customWidth="1"/>
    <col min="12" max="12" width="45.140625" customWidth="1"/>
  </cols>
  <sheetData>
    <row r="1" spans="1:12">
      <c r="A1" s="290" t="s">
        <v>206</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ht="39.75" customHeight="1">
      <c r="A3" s="2" t="s">
        <v>12</v>
      </c>
      <c r="B3" s="286" t="s">
        <v>136</v>
      </c>
      <c r="C3" s="292" t="s">
        <v>207</v>
      </c>
      <c r="D3" s="292"/>
      <c r="E3" s="292"/>
      <c r="F3" s="78">
        <v>67</v>
      </c>
      <c r="G3" s="292" t="s">
        <v>14</v>
      </c>
      <c r="H3" s="292"/>
      <c r="I3" s="292"/>
      <c r="J3" s="293">
        <v>42785</v>
      </c>
      <c r="K3" s="294"/>
      <c r="L3" s="61" t="s">
        <v>208</v>
      </c>
    </row>
    <row r="4" spans="1:12">
      <c r="A4" s="296" t="s">
        <v>11</v>
      </c>
      <c r="B4" s="296"/>
      <c r="C4" s="296"/>
      <c r="D4" s="296"/>
      <c r="E4" s="296"/>
      <c r="F4" s="296"/>
      <c r="G4" s="296"/>
      <c r="H4" s="296"/>
      <c r="I4" s="296"/>
      <c r="J4" s="296"/>
      <c r="K4" s="296"/>
      <c r="L4" s="295" t="s">
        <v>9</v>
      </c>
    </row>
    <row r="5" spans="1:12" ht="30">
      <c r="A5" s="80" t="s">
        <v>2</v>
      </c>
      <c r="B5" s="79" t="s">
        <v>1</v>
      </c>
      <c r="C5" s="295" t="s">
        <v>3</v>
      </c>
      <c r="D5" s="295"/>
      <c r="E5" s="295"/>
      <c r="F5" s="82" t="s">
        <v>7</v>
      </c>
      <c r="G5" s="295" t="s">
        <v>8</v>
      </c>
      <c r="H5" s="295"/>
      <c r="I5" s="295"/>
      <c r="J5" s="295"/>
      <c r="K5" s="295"/>
      <c r="L5" s="295"/>
    </row>
    <row r="6" spans="1:12" ht="50.1" customHeight="1">
      <c r="A6" s="295">
        <v>1</v>
      </c>
      <c r="B6" s="335" t="s">
        <v>209</v>
      </c>
      <c r="C6" s="76">
        <v>1</v>
      </c>
      <c r="D6" s="289" t="s">
        <v>4</v>
      </c>
      <c r="E6" s="289"/>
      <c r="F6" s="76">
        <v>62</v>
      </c>
      <c r="G6" s="292"/>
      <c r="H6" s="292"/>
      <c r="I6" s="292"/>
      <c r="J6" s="292"/>
      <c r="K6" s="292"/>
      <c r="L6" s="460" t="s">
        <v>210</v>
      </c>
    </row>
    <row r="7" spans="1:12" ht="50.1" customHeight="1">
      <c r="A7" s="295"/>
      <c r="B7" s="335"/>
      <c r="C7" s="76">
        <v>2</v>
      </c>
      <c r="D7" s="335" t="s">
        <v>5</v>
      </c>
      <c r="E7" s="335"/>
      <c r="F7" s="76">
        <v>5</v>
      </c>
      <c r="G7" s="292"/>
      <c r="H7" s="292"/>
      <c r="I7" s="292"/>
      <c r="J7" s="292"/>
      <c r="K7" s="292"/>
      <c r="L7" s="460"/>
    </row>
    <row r="8" spans="1:12" ht="50.1" customHeight="1">
      <c r="A8" s="295"/>
      <c r="B8" s="335"/>
      <c r="C8" s="76">
        <v>3</v>
      </c>
      <c r="D8" s="289" t="s">
        <v>211</v>
      </c>
      <c r="E8" s="289"/>
      <c r="F8" s="76">
        <v>0</v>
      </c>
      <c r="G8" s="292"/>
      <c r="H8" s="292"/>
      <c r="I8" s="292"/>
      <c r="J8" s="292"/>
      <c r="K8" s="292"/>
      <c r="L8" s="460"/>
    </row>
    <row r="9" spans="1:12" ht="60" customHeight="1">
      <c r="A9" s="300">
        <v>2</v>
      </c>
      <c r="B9" s="471" t="s">
        <v>212</v>
      </c>
      <c r="C9" s="76">
        <v>1</v>
      </c>
      <c r="D9" s="289" t="s">
        <v>16</v>
      </c>
      <c r="E9" s="289"/>
      <c r="F9" s="76">
        <v>47</v>
      </c>
      <c r="G9" s="314"/>
      <c r="H9" s="315"/>
      <c r="I9" s="315"/>
      <c r="J9" s="315"/>
      <c r="K9" s="316"/>
      <c r="L9" s="343" t="s">
        <v>213</v>
      </c>
    </row>
    <row r="10" spans="1:12" ht="60" customHeight="1">
      <c r="A10" s="301"/>
      <c r="B10" s="472"/>
      <c r="C10" s="76">
        <v>2</v>
      </c>
      <c r="D10" s="289" t="s">
        <v>17</v>
      </c>
      <c r="E10" s="289"/>
      <c r="F10" s="76">
        <v>19</v>
      </c>
      <c r="G10" s="317"/>
      <c r="H10" s="318"/>
      <c r="I10" s="318"/>
      <c r="J10" s="318"/>
      <c r="K10" s="319"/>
      <c r="L10" s="344"/>
    </row>
    <row r="11" spans="1:12" ht="60" customHeight="1">
      <c r="A11" s="301"/>
      <c r="B11" s="472"/>
      <c r="C11" s="76">
        <v>3</v>
      </c>
      <c r="D11" s="289" t="s">
        <v>18</v>
      </c>
      <c r="E11" s="289"/>
      <c r="F11" s="76">
        <v>0</v>
      </c>
      <c r="G11" s="317"/>
      <c r="H11" s="318"/>
      <c r="I11" s="318"/>
      <c r="J11" s="318"/>
      <c r="K11" s="319"/>
      <c r="L11" s="344"/>
    </row>
    <row r="12" spans="1:12" ht="46.5" customHeight="1">
      <c r="A12" s="302"/>
      <c r="B12" s="473"/>
      <c r="C12" s="76"/>
      <c r="D12" s="395" t="s">
        <v>214</v>
      </c>
      <c r="E12" s="378"/>
      <c r="F12" s="76">
        <v>1</v>
      </c>
      <c r="G12" s="320"/>
      <c r="H12" s="321"/>
      <c r="I12" s="321"/>
      <c r="J12" s="321"/>
      <c r="K12" s="322"/>
      <c r="L12" s="345"/>
    </row>
    <row r="13" spans="1:12" ht="39.950000000000003" customHeight="1">
      <c r="A13" s="300">
        <v>3</v>
      </c>
      <c r="B13" s="374" t="s">
        <v>19</v>
      </c>
      <c r="C13" s="76">
        <v>1</v>
      </c>
      <c r="D13" s="5" t="s">
        <v>20</v>
      </c>
      <c r="E13" s="5"/>
      <c r="F13" s="76">
        <v>10</v>
      </c>
      <c r="G13" s="314"/>
      <c r="H13" s="315"/>
      <c r="I13" s="315"/>
      <c r="J13" s="315"/>
      <c r="K13" s="316"/>
      <c r="L13" s="474" t="s">
        <v>215</v>
      </c>
    </row>
    <row r="14" spans="1:12" ht="39.950000000000003" customHeight="1">
      <c r="A14" s="301"/>
      <c r="B14" s="379"/>
      <c r="C14" s="76">
        <v>2</v>
      </c>
      <c r="D14" s="5" t="s">
        <v>21</v>
      </c>
      <c r="E14" s="5"/>
      <c r="F14" s="76">
        <v>0</v>
      </c>
      <c r="G14" s="317"/>
      <c r="H14" s="318"/>
      <c r="I14" s="318"/>
      <c r="J14" s="318"/>
      <c r="K14" s="319"/>
      <c r="L14" s="475"/>
    </row>
    <row r="15" spans="1:12" ht="39.950000000000003" customHeight="1">
      <c r="A15" s="301"/>
      <c r="B15" s="379"/>
      <c r="C15" s="76">
        <v>3</v>
      </c>
      <c r="D15" s="289" t="s">
        <v>22</v>
      </c>
      <c r="E15" s="289"/>
      <c r="F15" s="76">
        <v>6</v>
      </c>
      <c r="G15" s="317"/>
      <c r="H15" s="318"/>
      <c r="I15" s="318"/>
      <c r="J15" s="318"/>
      <c r="K15" s="319"/>
      <c r="L15" s="475"/>
    </row>
    <row r="16" spans="1:12" ht="39.950000000000003" customHeight="1">
      <c r="A16" s="301"/>
      <c r="B16" s="379"/>
      <c r="C16" s="76">
        <v>4</v>
      </c>
      <c r="D16" s="289" t="s">
        <v>23</v>
      </c>
      <c r="E16" s="289"/>
      <c r="F16" s="76">
        <v>0</v>
      </c>
      <c r="G16" s="317"/>
      <c r="H16" s="318"/>
      <c r="I16" s="318"/>
      <c r="J16" s="318"/>
      <c r="K16" s="319"/>
      <c r="L16" s="475"/>
    </row>
    <row r="17" spans="1:12" ht="39.950000000000003" customHeight="1">
      <c r="A17" s="301"/>
      <c r="B17" s="379"/>
      <c r="C17" s="76">
        <v>5</v>
      </c>
      <c r="D17" s="289" t="s">
        <v>24</v>
      </c>
      <c r="E17" s="289"/>
      <c r="F17" s="76">
        <v>2</v>
      </c>
      <c r="G17" s="317"/>
      <c r="H17" s="318"/>
      <c r="I17" s="318"/>
      <c r="J17" s="318"/>
      <c r="K17" s="319"/>
      <c r="L17" s="475"/>
    </row>
    <row r="18" spans="1:12" ht="39.950000000000003" customHeight="1">
      <c r="A18" s="301"/>
      <c r="B18" s="379"/>
      <c r="C18" s="76">
        <v>6</v>
      </c>
      <c r="D18" s="289" t="s">
        <v>25</v>
      </c>
      <c r="E18" s="289"/>
      <c r="F18" s="76">
        <v>48</v>
      </c>
      <c r="G18" s="317"/>
      <c r="H18" s="318"/>
      <c r="I18" s="318"/>
      <c r="J18" s="318"/>
      <c r="K18" s="319"/>
      <c r="L18" s="475"/>
    </row>
    <row r="19" spans="1:12" ht="39.950000000000003" customHeight="1">
      <c r="A19" s="302"/>
      <c r="B19" s="375"/>
      <c r="C19" s="76"/>
      <c r="D19" s="395" t="s">
        <v>214</v>
      </c>
      <c r="E19" s="378"/>
      <c r="F19" s="76">
        <v>1</v>
      </c>
      <c r="G19" s="320"/>
      <c r="H19" s="321"/>
      <c r="I19" s="321"/>
      <c r="J19" s="321"/>
      <c r="K19" s="322"/>
      <c r="L19" s="476"/>
    </row>
    <row r="20" spans="1:12" ht="60" customHeight="1">
      <c r="A20" s="300">
        <v>4</v>
      </c>
      <c r="B20" s="330" t="s">
        <v>38</v>
      </c>
      <c r="C20" s="76">
        <v>1</v>
      </c>
      <c r="D20" s="289" t="s">
        <v>26</v>
      </c>
      <c r="E20" s="289"/>
      <c r="F20" s="76">
        <v>64</v>
      </c>
      <c r="G20" s="314"/>
      <c r="H20" s="315"/>
      <c r="I20" s="315"/>
      <c r="J20" s="315"/>
      <c r="K20" s="316"/>
      <c r="L20" s="474" t="s">
        <v>216</v>
      </c>
    </row>
    <row r="21" spans="1:12" ht="60" customHeight="1">
      <c r="A21" s="301"/>
      <c r="B21" s="369"/>
      <c r="C21" s="76">
        <v>2</v>
      </c>
      <c r="D21" s="289" t="s">
        <v>27</v>
      </c>
      <c r="E21" s="289"/>
      <c r="F21" s="76">
        <v>2</v>
      </c>
      <c r="G21" s="317"/>
      <c r="H21" s="318"/>
      <c r="I21" s="318"/>
      <c r="J21" s="318"/>
      <c r="K21" s="319"/>
      <c r="L21" s="475"/>
    </row>
    <row r="22" spans="1:12" ht="60" customHeight="1">
      <c r="A22" s="302"/>
      <c r="B22" s="370"/>
      <c r="C22" s="76"/>
      <c r="D22" s="289" t="s">
        <v>214</v>
      </c>
      <c r="E22" s="289"/>
      <c r="F22" s="76">
        <v>1</v>
      </c>
      <c r="G22" s="320"/>
      <c r="H22" s="321"/>
      <c r="I22" s="321"/>
      <c r="J22" s="321"/>
      <c r="K22" s="322"/>
      <c r="L22" s="476"/>
    </row>
    <row r="23" spans="1:12" ht="50.1" customHeight="1">
      <c r="A23" s="300">
        <v>5</v>
      </c>
      <c r="B23" s="374" t="s">
        <v>30</v>
      </c>
      <c r="C23" s="76">
        <v>1</v>
      </c>
      <c r="D23" s="289" t="s">
        <v>28</v>
      </c>
      <c r="E23" s="289"/>
      <c r="F23" s="76">
        <v>61</v>
      </c>
      <c r="G23" s="314"/>
      <c r="H23" s="315"/>
      <c r="I23" s="315"/>
      <c r="J23" s="315"/>
      <c r="K23" s="316"/>
      <c r="L23" s="474" t="s">
        <v>217</v>
      </c>
    </row>
    <row r="24" spans="1:12" ht="50.1" customHeight="1">
      <c r="A24" s="301"/>
      <c r="B24" s="379"/>
      <c r="C24" s="76">
        <v>2</v>
      </c>
      <c r="D24" s="289" t="s">
        <v>29</v>
      </c>
      <c r="E24" s="289"/>
      <c r="F24" s="76">
        <v>1</v>
      </c>
      <c r="G24" s="317"/>
      <c r="H24" s="318"/>
      <c r="I24" s="318"/>
      <c r="J24" s="318"/>
      <c r="K24" s="319"/>
      <c r="L24" s="475"/>
    </row>
    <row r="25" spans="1:12" ht="50.1" customHeight="1">
      <c r="A25" s="302"/>
      <c r="B25" s="375"/>
      <c r="C25" s="76"/>
      <c r="D25" s="289" t="s">
        <v>214</v>
      </c>
      <c r="E25" s="289"/>
      <c r="F25" s="76">
        <v>5</v>
      </c>
      <c r="G25" s="320"/>
      <c r="H25" s="321"/>
      <c r="I25" s="321"/>
      <c r="J25" s="321"/>
      <c r="K25" s="322"/>
      <c r="L25" s="476"/>
    </row>
    <row r="26" spans="1:12" ht="50.1" customHeight="1">
      <c r="A26" s="300">
        <v>6</v>
      </c>
      <c r="B26" s="330" t="s">
        <v>31</v>
      </c>
      <c r="C26" s="76">
        <v>1</v>
      </c>
      <c r="D26" s="289" t="s">
        <v>41</v>
      </c>
      <c r="E26" s="289"/>
      <c r="F26" s="76">
        <v>61</v>
      </c>
      <c r="G26" s="314"/>
      <c r="H26" s="315"/>
      <c r="I26" s="315"/>
      <c r="J26" s="315"/>
      <c r="K26" s="316"/>
      <c r="L26" s="474" t="s">
        <v>218</v>
      </c>
    </row>
    <row r="27" spans="1:12" ht="50.1" customHeight="1">
      <c r="A27" s="301"/>
      <c r="B27" s="369"/>
      <c r="C27" s="76">
        <v>2</v>
      </c>
      <c r="D27" s="289" t="s">
        <v>79</v>
      </c>
      <c r="E27" s="289"/>
      <c r="F27" s="76">
        <v>1</v>
      </c>
      <c r="G27" s="317"/>
      <c r="H27" s="318"/>
      <c r="I27" s="318"/>
      <c r="J27" s="318"/>
      <c r="K27" s="319"/>
      <c r="L27" s="475"/>
    </row>
    <row r="28" spans="1:12" ht="50.1" customHeight="1">
      <c r="A28" s="301"/>
      <c r="B28" s="369"/>
      <c r="C28" s="76">
        <v>3</v>
      </c>
      <c r="D28" s="289" t="s">
        <v>219</v>
      </c>
      <c r="E28" s="289"/>
      <c r="F28" s="76">
        <v>2</v>
      </c>
      <c r="G28" s="317"/>
      <c r="H28" s="318"/>
      <c r="I28" s="318"/>
      <c r="J28" s="318"/>
      <c r="K28" s="319"/>
      <c r="L28" s="475"/>
    </row>
    <row r="29" spans="1:12" ht="50.1" customHeight="1">
      <c r="A29" s="302"/>
      <c r="B29" s="370"/>
      <c r="C29" s="76"/>
      <c r="D29" s="289" t="s">
        <v>214</v>
      </c>
      <c r="E29" s="289"/>
      <c r="F29" s="76">
        <v>3</v>
      </c>
      <c r="G29" s="320"/>
      <c r="H29" s="321"/>
      <c r="I29" s="321"/>
      <c r="J29" s="321"/>
      <c r="K29" s="322"/>
      <c r="L29" s="476"/>
    </row>
    <row r="30" spans="1:12" ht="50.1" customHeight="1">
      <c r="A30" s="374">
        <v>7</v>
      </c>
      <c r="B30" s="330" t="s">
        <v>32</v>
      </c>
      <c r="C30" s="76">
        <v>1</v>
      </c>
      <c r="D30" s="289" t="s">
        <v>36</v>
      </c>
      <c r="E30" s="289"/>
      <c r="F30" s="76">
        <v>61</v>
      </c>
      <c r="G30" s="314"/>
      <c r="H30" s="315"/>
      <c r="I30" s="315"/>
      <c r="J30" s="315"/>
      <c r="K30" s="316"/>
      <c r="L30" s="474" t="s">
        <v>220</v>
      </c>
    </row>
    <row r="31" spans="1:12" ht="50.1" customHeight="1">
      <c r="A31" s="379"/>
      <c r="B31" s="369"/>
      <c r="C31" s="76">
        <v>2</v>
      </c>
      <c r="D31" s="289" t="s">
        <v>37</v>
      </c>
      <c r="E31" s="289"/>
      <c r="F31" s="76">
        <v>3</v>
      </c>
      <c r="G31" s="317"/>
      <c r="H31" s="318"/>
      <c r="I31" s="318"/>
      <c r="J31" s="318"/>
      <c r="K31" s="319"/>
      <c r="L31" s="475"/>
    </row>
    <row r="32" spans="1:12" ht="50.1" customHeight="1">
      <c r="A32" s="375"/>
      <c r="B32" s="370"/>
      <c r="C32" s="76"/>
      <c r="D32" s="289" t="s">
        <v>214</v>
      </c>
      <c r="E32" s="289"/>
      <c r="F32" s="76">
        <v>3</v>
      </c>
      <c r="G32" s="320"/>
      <c r="H32" s="321"/>
      <c r="I32" s="321"/>
      <c r="J32" s="321"/>
      <c r="K32" s="322"/>
      <c r="L32" s="476"/>
    </row>
    <row r="33" spans="1:12" ht="50.1" customHeight="1">
      <c r="A33" s="300">
        <v>8</v>
      </c>
      <c r="B33" s="330" t="s">
        <v>33</v>
      </c>
      <c r="C33" s="76">
        <v>1</v>
      </c>
      <c r="D33" s="289" t="s">
        <v>36</v>
      </c>
      <c r="E33" s="289"/>
      <c r="F33" s="76">
        <v>60</v>
      </c>
      <c r="G33" s="314"/>
      <c r="H33" s="315"/>
      <c r="I33" s="315"/>
      <c r="J33" s="315"/>
      <c r="K33" s="316"/>
      <c r="L33" s="474" t="s">
        <v>221</v>
      </c>
    </row>
    <row r="34" spans="1:12" ht="50.1" customHeight="1">
      <c r="A34" s="301"/>
      <c r="B34" s="369"/>
      <c r="C34" s="76">
        <v>2</v>
      </c>
      <c r="D34" s="289" t="s">
        <v>37</v>
      </c>
      <c r="E34" s="289"/>
      <c r="F34" s="76">
        <v>4</v>
      </c>
      <c r="G34" s="317"/>
      <c r="H34" s="318"/>
      <c r="I34" s="318"/>
      <c r="J34" s="318"/>
      <c r="K34" s="319"/>
      <c r="L34" s="475"/>
    </row>
    <row r="35" spans="1:12" ht="50.1" customHeight="1">
      <c r="A35" s="302"/>
      <c r="B35" s="370"/>
      <c r="C35" s="76"/>
      <c r="D35" s="289" t="s">
        <v>214</v>
      </c>
      <c r="E35" s="289"/>
      <c r="F35" s="76">
        <v>3</v>
      </c>
      <c r="G35" s="320"/>
      <c r="H35" s="321"/>
      <c r="I35" s="321"/>
      <c r="J35" s="321"/>
      <c r="K35" s="322"/>
      <c r="L35" s="476"/>
    </row>
    <row r="36" spans="1:12" ht="50.1" customHeight="1">
      <c r="A36" s="300">
        <v>9</v>
      </c>
      <c r="B36" s="330" t="s">
        <v>222</v>
      </c>
      <c r="C36" s="76">
        <v>1</v>
      </c>
      <c r="D36" s="289" t="s">
        <v>36</v>
      </c>
      <c r="E36" s="289"/>
      <c r="F36" s="76">
        <v>62</v>
      </c>
      <c r="G36" s="314"/>
      <c r="H36" s="315"/>
      <c r="I36" s="315"/>
      <c r="J36" s="315"/>
      <c r="K36" s="316"/>
      <c r="L36" s="474" t="s">
        <v>223</v>
      </c>
    </row>
    <row r="37" spans="1:12" ht="50.1" customHeight="1">
      <c r="A37" s="301"/>
      <c r="B37" s="369"/>
      <c r="C37" s="76">
        <v>2</v>
      </c>
      <c r="D37" s="289" t="s">
        <v>37</v>
      </c>
      <c r="E37" s="289"/>
      <c r="F37" s="76">
        <v>2</v>
      </c>
      <c r="G37" s="317"/>
      <c r="H37" s="318"/>
      <c r="I37" s="318"/>
      <c r="J37" s="318"/>
      <c r="K37" s="319"/>
      <c r="L37" s="475"/>
    </row>
    <row r="38" spans="1:12" ht="50.1" customHeight="1">
      <c r="A38" s="302"/>
      <c r="B38" s="370"/>
      <c r="C38" s="76"/>
      <c r="D38" s="289" t="s">
        <v>214</v>
      </c>
      <c r="E38" s="289"/>
      <c r="F38" s="76">
        <v>3</v>
      </c>
      <c r="G38" s="320"/>
      <c r="H38" s="321"/>
      <c r="I38" s="321"/>
      <c r="J38" s="321"/>
      <c r="K38" s="322"/>
      <c r="L38" s="476"/>
    </row>
    <row r="39" spans="1:12" ht="50.1" customHeight="1">
      <c r="A39" s="300">
        <v>10</v>
      </c>
      <c r="B39" s="330" t="s">
        <v>34</v>
      </c>
      <c r="C39" s="76">
        <v>1</v>
      </c>
      <c r="D39" s="289" t="s">
        <v>36</v>
      </c>
      <c r="E39" s="289"/>
      <c r="F39" s="76">
        <v>61</v>
      </c>
      <c r="G39" s="314"/>
      <c r="H39" s="315"/>
      <c r="I39" s="315"/>
      <c r="J39" s="315"/>
      <c r="K39" s="316"/>
      <c r="L39" s="474" t="s">
        <v>224</v>
      </c>
    </row>
    <row r="40" spans="1:12" ht="50.1" customHeight="1">
      <c r="A40" s="301"/>
      <c r="B40" s="369"/>
      <c r="C40" s="76">
        <v>2</v>
      </c>
      <c r="D40" s="289" t="s">
        <v>37</v>
      </c>
      <c r="E40" s="289"/>
      <c r="F40" s="76">
        <v>2</v>
      </c>
      <c r="G40" s="317"/>
      <c r="H40" s="318"/>
      <c r="I40" s="318"/>
      <c r="J40" s="318"/>
      <c r="K40" s="319"/>
      <c r="L40" s="475"/>
    </row>
    <row r="41" spans="1:12" ht="50.1" customHeight="1">
      <c r="A41" s="302"/>
      <c r="B41" s="370"/>
      <c r="C41" s="77"/>
      <c r="D41" s="289" t="s">
        <v>214</v>
      </c>
      <c r="E41" s="289"/>
      <c r="F41" s="76">
        <v>4</v>
      </c>
      <c r="G41" s="320"/>
      <c r="H41" s="321"/>
      <c r="I41" s="321"/>
      <c r="J41" s="321"/>
      <c r="K41" s="322"/>
      <c r="L41" s="476"/>
    </row>
    <row r="42" spans="1:12" ht="32.25" customHeight="1">
      <c r="A42" s="10"/>
      <c r="B42" s="10" t="s">
        <v>40</v>
      </c>
      <c r="C42" s="309"/>
      <c r="D42" s="310"/>
      <c r="E42" s="311"/>
      <c r="F42" s="82">
        <v>67</v>
      </c>
      <c r="G42" s="309"/>
      <c r="H42" s="310"/>
      <c r="I42" s="310"/>
      <c r="J42" s="310"/>
      <c r="K42" s="311"/>
      <c r="L42" s="5"/>
    </row>
    <row r="43" spans="1:12" ht="409.5" customHeight="1">
      <c r="A43" s="79">
        <v>11</v>
      </c>
      <c r="B43" s="8" t="s">
        <v>39</v>
      </c>
      <c r="C43" s="309"/>
      <c r="D43" s="310"/>
      <c r="E43" s="310"/>
      <c r="F43" s="310"/>
      <c r="G43" s="310"/>
      <c r="H43" s="310"/>
      <c r="I43" s="310"/>
      <c r="J43" s="310"/>
      <c r="K43" s="311"/>
      <c r="L43" s="81" t="s">
        <v>225</v>
      </c>
    </row>
    <row r="44" spans="1:12" ht="70.5" customHeight="1">
      <c r="A44" s="380" t="s">
        <v>226</v>
      </c>
      <c r="B44" s="380"/>
      <c r="C44" s="380"/>
      <c r="D44" s="380"/>
      <c r="E44" s="380"/>
      <c r="F44" s="380"/>
      <c r="G44" s="380"/>
      <c r="H44" s="380"/>
      <c r="I44" s="380"/>
      <c r="J44" s="380"/>
      <c r="K44" s="380"/>
      <c r="L44" s="380"/>
    </row>
  </sheetData>
  <mergeCells count="86">
    <mergeCell ref="C42:E42"/>
    <mergeCell ref="G42:K42"/>
    <mergeCell ref="C43:K43"/>
    <mergeCell ref="A44:L44"/>
    <mergeCell ref="A39:A41"/>
    <mergeCell ref="B39:B41"/>
    <mergeCell ref="D39:E39"/>
    <mergeCell ref="G39:K41"/>
    <mergeCell ref="L39:L41"/>
    <mergeCell ref="D40:E40"/>
    <mergeCell ref="D41:E41"/>
    <mergeCell ref="A36:A38"/>
    <mergeCell ref="B36:B38"/>
    <mergeCell ref="D36:E36"/>
    <mergeCell ref="G36:K38"/>
    <mergeCell ref="L36:L38"/>
    <mergeCell ref="D37:E37"/>
    <mergeCell ref="D38:E38"/>
    <mergeCell ref="A33:A35"/>
    <mergeCell ref="B33:B35"/>
    <mergeCell ref="D33:E33"/>
    <mergeCell ref="G33:K35"/>
    <mergeCell ref="L33:L35"/>
    <mergeCell ref="D34:E34"/>
    <mergeCell ref="D35:E35"/>
    <mergeCell ref="A30:A32"/>
    <mergeCell ref="B30:B32"/>
    <mergeCell ref="D30:E30"/>
    <mergeCell ref="G30:K32"/>
    <mergeCell ref="L30:L32"/>
    <mergeCell ref="D31:E31"/>
    <mergeCell ref="D32:E32"/>
    <mergeCell ref="A26:A29"/>
    <mergeCell ref="B26:B29"/>
    <mergeCell ref="D26:E26"/>
    <mergeCell ref="G26:K29"/>
    <mergeCell ref="L26:L29"/>
    <mergeCell ref="D27:E27"/>
    <mergeCell ref="D28:E28"/>
    <mergeCell ref="D29:E29"/>
    <mergeCell ref="A23:A25"/>
    <mergeCell ref="B23:B25"/>
    <mergeCell ref="D23:E23"/>
    <mergeCell ref="G23:K25"/>
    <mergeCell ref="L23:L25"/>
    <mergeCell ref="D24:E24"/>
    <mergeCell ref="D25:E25"/>
    <mergeCell ref="A20:A22"/>
    <mergeCell ref="B20:B22"/>
    <mergeCell ref="D20:E20"/>
    <mergeCell ref="G20:K22"/>
    <mergeCell ref="L20:L22"/>
    <mergeCell ref="D21:E21"/>
    <mergeCell ref="D22:E22"/>
    <mergeCell ref="A13:A19"/>
    <mergeCell ref="B13:B19"/>
    <mergeCell ref="G13:K19"/>
    <mergeCell ref="L13:L19"/>
    <mergeCell ref="D15:E15"/>
    <mergeCell ref="D16:E16"/>
    <mergeCell ref="D17:E17"/>
    <mergeCell ref="D18:E18"/>
    <mergeCell ref="D19:E19"/>
    <mergeCell ref="A9:A12"/>
    <mergeCell ref="B9:B12"/>
    <mergeCell ref="D9:E9"/>
    <mergeCell ref="G9:K12"/>
    <mergeCell ref="L9:L12"/>
    <mergeCell ref="D10:E10"/>
    <mergeCell ref="D11:E11"/>
    <mergeCell ref="D12:E12"/>
    <mergeCell ref="A6:A8"/>
    <mergeCell ref="B6:B8"/>
    <mergeCell ref="D6:E6"/>
    <mergeCell ref="G6:K8"/>
    <mergeCell ref="L6:L8"/>
    <mergeCell ref="D7:E7"/>
    <mergeCell ref="D8:E8"/>
    <mergeCell ref="A1:L2"/>
    <mergeCell ref="C3:E3"/>
    <mergeCell ref="G3:I3"/>
    <mergeCell ref="J3:K3"/>
    <mergeCell ref="A4:K4"/>
    <mergeCell ref="L4:L5"/>
    <mergeCell ref="C5:E5"/>
    <mergeCell ref="G5:K5"/>
  </mergeCells>
  <hyperlinks>
    <hyperlink ref="B3" location="'TOTAL ANALISIS ENCUESTAS 2017'!A1" display="QUINDÍO"/>
  </hyperlinks>
  <pageMargins left="0.7" right="0.7" top="0.75" bottom="0.75" header="0.3" footer="0.3"/>
  <pageSetup orientation="portrait" horizontalDpi="4294967295" verticalDpi="4294967295"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5"/>
  <sheetViews>
    <sheetView workbookViewId="0">
      <selection activeCell="B3" sqref="B3"/>
    </sheetView>
  </sheetViews>
  <sheetFormatPr baseColWidth="10" defaultRowHeight="15"/>
  <cols>
    <col min="1" max="1" width="14.5703125" customWidth="1"/>
    <col min="2" max="2" width="37.140625" customWidth="1"/>
    <col min="3" max="3" width="5.5703125" style="1" customWidth="1"/>
    <col min="4" max="4" width="24.42578125" customWidth="1"/>
    <col min="5" max="5" width="11.7109375" customWidth="1"/>
    <col min="10" max="10" width="22.42578125" customWidth="1"/>
    <col min="11" max="11" width="54.85546875" customWidth="1"/>
  </cols>
  <sheetData>
    <row r="1" spans="1:11">
      <c r="A1" s="290" t="s">
        <v>0</v>
      </c>
      <c r="B1" s="290"/>
      <c r="C1" s="290"/>
      <c r="D1" s="290"/>
      <c r="E1" s="290"/>
      <c r="F1" s="290"/>
      <c r="G1" s="290"/>
      <c r="H1" s="290"/>
      <c r="I1" s="290"/>
      <c r="J1" s="290"/>
      <c r="K1" s="290"/>
    </row>
    <row r="2" spans="1:11">
      <c r="A2" s="291"/>
      <c r="B2" s="291"/>
      <c r="C2" s="291"/>
      <c r="D2" s="291"/>
      <c r="E2" s="291"/>
      <c r="F2" s="291"/>
      <c r="G2" s="291"/>
      <c r="H2" s="291"/>
      <c r="I2" s="291"/>
      <c r="J2" s="291"/>
      <c r="K2" s="291"/>
    </row>
    <row r="3" spans="1:11">
      <c r="A3" s="2" t="s">
        <v>12</v>
      </c>
      <c r="B3" s="286" t="s">
        <v>227</v>
      </c>
      <c r="C3" s="292">
        <v>140</v>
      </c>
      <c r="D3" s="292"/>
      <c r="E3" s="4"/>
      <c r="F3" s="292" t="s">
        <v>14</v>
      </c>
      <c r="G3" s="292"/>
      <c r="H3" s="292"/>
      <c r="I3" s="293">
        <v>43154</v>
      </c>
      <c r="J3" s="294"/>
      <c r="K3" s="5" t="s">
        <v>228</v>
      </c>
    </row>
    <row r="4" spans="1:11">
      <c r="A4" s="296" t="s">
        <v>11</v>
      </c>
      <c r="B4" s="296"/>
      <c r="C4" s="296"/>
      <c r="D4" s="296"/>
      <c r="E4" s="296"/>
      <c r="F4" s="296"/>
      <c r="G4" s="296"/>
      <c r="H4" s="296"/>
      <c r="I4" s="296"/>
      <c r="J4" s="296"/>
      <c r="K4" s="295" t="s">
        <v>9</v>
      </c>
    </row>
    <row r="5" spans="1:11" ht="30">
      <c r="A5" s="86" t="s">
        <v>2</v>
      </c>
      <c r="B5" s="85" t="s">
        <v>1</v>
      </c>
      <c r="C5" s="295" t="s">
        <v>3</v>
      </c>
      <c r="D5" s="295"/>
      <c r="E5" s="11" t="s">
        <v>7</v>
      </c>
      <c r="F5" s="295" t="s">
        <v>8</v>
      </c>
      <c r="G5" s="295"/>
      <c r="H5" s="295"/>
      <c r="I5" s="295"/>
      <c r="J5" s="295"/>
      <c r="K5" s="295"/>
    </row>
    <row r="6" spans="1:11" ht="46.5" customHeight="1">
      <c r="A6" s="295">
        <v>1</v>
      </c>
      <c r="B6" s="335" t="s">
        <v>10</v>
      </c>
      <c r="C6" s="84">
        <v>1</v>
      </c>
      <c r="D6" s="83" t="s">
        <v>4</v>
      </c>
      <c r="E6" s="84">
        <v>129</v>
      </c>
      <c r="F6" s="292"/>
      <c r="G6" s="292"/>
      <c r="H6" s="292"/>
      <c r="I6" s="292"/>
      <c r="J6" s="292"/>
      <c r="K6" s="335" t="s">
        <v>229</v>
      </c>
    </row>
    <row r="7" spans="1:11" ht="43.5" customHeight="1">
      <c r="A7" s="295"/>
      <c r="B7" s="335"/>
      <c r="C7" s="84">
        <v>2</v>
      </c>
      <c r="D7" s="86" t="s">
        <v>5</v>
      </c>
      <c r="E7" s="84">
        <v>9</v>
      </c>
      <c r="F7" s="292"/>
      <c r="G7" s="292"/>
      <c r="H7" s="292"/>
      <c r="I7" s="292"/>
      <c r="J7" s="292"/>
      <c r="K7" s="335"/>
    </row>
    <row r="8" spans="1:11" ht="171" customHeight="1" thickBot="1">
      <c r="A8" s="477"/>
      <c r="B8" s="478"/>
      <c r="C8" s="90">
        <v>3</v>
      </c>
      <c r="D8" s="91" t="s">
        <v>211</v>
      </c>
      <c r="E8" s="90">
        <v>0</v>
      </c>
      <c r="F8" s="479"/>
      <c r="G8" s="479"/>
      <c r="H8" s="479"/>
      <c r="I8" s="479"/>
      <c r="J8" s="479"/>
      <c r="K8" s="478"/>
    </row>
    <row r="9" spans="1:11" ht="93.75" customHeight="1">
      <c r="A9" s="480">
        <v>2</v>
      </c>
      <c r="B9" s="481" t="s">
        <v>15</v>
      </c>
      <c r="C9" s="92">
        <v>1</v>
      </c>
      <c r="D9" s="93" t="s">
        <v>16</v>
      </c>
      <c r="E9" s="92">
        <v>105</v>
      </c>
      <c r="F9" s="482"/>
      <c r="G9" s="482"/>
      <c r="H9" s="482"/>
      <c r="I9" s="482"/>
      <c r="J9" s="482"/>
      <c r="K9" s="481" t="s">
        <v>230</v>
      </c>
    </row>
    <row r="10" spans="1:11" ht="72.75" customHeight="1">
      <c r="A10" s="295"/>
      <c r="B10" s="335"/>
      <c r="C10" s="84">
        <v>2</v>
      </c>
      <c r="D10" s="83" t="s">
        <v>17</v>
      </c>
      <c r="E10" s="84">
        <v>31</v>
      </c>
      <c r="F10" s="292"/>
      <c r="G10" s="292"/>
      <c r="H10" s="292"/>
      <c r="I10" s="292"/>
      <c r="J10" s="292"/>
      <c r="K10" s="335"/>
    </row>
    <row r="11" spans="1:11" ht="105.75" customHeight="1" thickBot="1">
      <c r="A11" s="477"/>
      <c r="B11" s="478"/>
      <c r="C11" s="90">
        <v>3</v>
      </c>
      <c r="D11" s="91" t="s">
        <v>18</v>
      </c>
      <c r="E11" s="90">
        <v>0</v>
      </c>
      <c r="F11" s="479"/>
      <c r="G11" s="479"/>
      <c r="H11" s="479"/>
      <c r="I11" s="479"/>
      <c r="J11" s="479"/>
      <c r="K11" s="478"/>
    </row>
    <row r="12" spans="1:11" ht="35.25" customHeight="1">
      <c r="A12" s="480">
        <v>3</v>
      </c>
      <c r="B12" s="481" t="s">
        <v>231</v>
      </c>
      <c r="C12" s="92">
        <v>1</v>
      </c>
      <c r="D12" s="94" t="s">
        <v>20</v>
      </c>
      <c r="E12" s="92">
        <v>12</v>
      </c>
      <c r="F12" s="482"/>
      <c r="G12" s="482"/>
      <c r="H12" s="482"/>
      <c r="I12" s="482"/>
      <c r="J12" s="482"/>
      <c r="K12" s="483" t="s">
        <v>232</v>
      </c>
    </row>
    <row r="13" spans="1:11" ht="35.25" customHeight="1">
      <c r="A13" s="295"/>
      <c r="B13" s="335"/>
      <c r="C13" s="84">
        <v>2</v>
      </c>
      <c r="D13" s="5" t="s">
        <v>21</v>
      </c>
      <c r="E13" s="84">
        <v>1</v>
      </c>
      <c r="F13" s="292"/>
      <c r="G13" s="292"/>
      <c r="H13" s="292"/>
      <c r="I13" s="292"/>
      <c r="J13" s="292"/>
      <c r="K13" s="335"/>
    </row>
    <row r="14" spans="1:11" ht="59.25" customHeight="1">
      <c r="A14" s="295"/>
      <c r="B14" s="335"/>
      <c r="C14" s="84">
        <v>3</v>
      </c>
      <c r="D14" s="83" t="s">
        <v>22</v>
      </c>
      <c r="E14" s="84">
        <v>11</v>
      </c>
      <c r="F14" s="292"/>
      <c r="G14" s="292"/>
      <c r="H14" s="292"/>
      <c r="I14" s="292"/>
      <c r="J14" s="292"/>
      <c r="K14" s="335"/>
    </row>
    <row r="15" spans="1:11" ht="54.75" customHeight="1">
      <c r="A15" s="295"/>
      <c r="B15" s="335"/>
      <c r="C15" s="84">
        <v>4</v>
      </c>
      <c r="D15" s="83" t="s">
        <v>23</v>
      </c>
      <c r="E15" s="84">
        <v>5</v>
      </c>
      <c r="F15" s="292"/>
      <c r="G15" s="292"/>
      <c r="H15" s="292"/>
      <c r="I15" s="292"/>
      <c r="J15" s="292"/>
      <c r="K15" s="335"/>
    </row>
    <row r="16" spans="1:11" ht="38.25" customHeight="1">
      <c r="A16" s="295"/>
      <c r="B16" s="335"/>
      <c r="C16" s="84">
        <v>5</v>
      </c>
      <c r="D16" s="83" t="s">
        <v>24</v>
      </c>
      <c r="E16" s="84">
        <v>2</v>
      </c>
      <c r="F16" s="292"/>
      <c r="G16" s="292"/>
      <c r="H16" s="292"/>
      <c r="I16" s="292"/>
      <c r="J16" s="292"/>
      <c r="K16" s="335"/>
    </row>
    <row r="17" spans="1:11" ht="48.75" customHeight="1" thickBot="1">
      <c r="A17" s="477"/>
      <c r="B17" s="478"/>
      <c r="C17" s="90">
        <v>6</v>
      </c>
      <c r="D17" s="91" t="s">
        <v>25</v>
      </c>
      <c r="E17" s="90">
        <v>109</v>
      </c>
      <c r="F17" s="479"/>
      <c r="G17" s="479"/>
      <c r="H17" s="479"/>
      <c r="I17" s="479"/>
      <c r="J17" s="479"/>
      <c r="K17" s="478"/>
    </row>
    <row r="18" spans="1:11" ht="111.75" customHeight="1">
      <c r="A18" s="480">
        <v>4</v>
      </c>
      <c r="B18" s="481" t="s">
        <v>233</v>
      </c>
      <c r="C18" s="92">
        <v>1</v>
      </c>
      <c r="D18" s="93" t="s">
        <v>26</v>
      </c>
      <c r="E18" s="92">
        <v>134</v>
      </c>
      <c r="F18" s="482"/>
      <c r="G18" s="482"/>
      <c r="H18" s="482"/>
      <c r="I18" s="482"/>
      <c r="J18" s="482"/>
      <c r="K18" s="481" t="s">
        <v>234</v>
      </c>
    </row>
    <row r="19" spans="1:11" ht="128.25" customHeight="1" thickBot="1">
      <c r="A19" s="477"/>
      <c r="B19" s="478"/>
      <c r="C19" s="90">
        <v>2</v>
      </c>
      <c r="D19" s="91" t="s">
        <v>27</v>
      </c>
      <c r="E19" s="90">
        <v>2</v>
      </c>
      <c r="F19" s="479"/>
      <c r="G19" s="479"/>
      <c r="H19" s="479"/>
      <c r="I19" s="479"/>
      <c r="J19" s="479"/>
      <c r="K19" s="478"/>
    </row>
    <row r="20" spans="1:11" ht="129.75" customHeight="1">
      <c r="A20" s="480">
        <v>5</v>
      </c>
      <c r="B20" s="481" t="s">
        <v>30</v>
      </c>
      <c r="C20" s="92">
        <v>1</v>
      </c>
      <c r="D20" s="93" t="s">
        <v>28</v>
      </c>
      <c r="E20" s="92">
        <v>112</v>
      </c>
      <c r="F20" s="482"/>
      <c r="G20" s="482"/>
      <c r="H20" s="482"/>
      <c r="I20" s="482"/>
      <c r="J20" s="482"/>
      <c r="K20" s="481" t="s">
        <v>235</v>
      </c>
    </row>
    <row r="21" spans="1:11" ht="121.5" customHeight="1" thickBot="1">
      <c r="A21" s="477"/>
      <c r="B21" s="478"/>
      <c r="C21" s="90">
        <v>2</v>
      </c>
      <c r="D21" s="91" t="s">
        <v>29</v>
      </c>
      <c r="E21" s="90">
        <v>0</v>
      </c>
      <c r="F21" s="479"/>
      <c r="G21" s="479"/>
      <c r="H21" s="479"/>
      <c r="I21" s="479"/>
      <c r="J21" s="479"/>
      <c r="K21" s="478"/>
    </row>
    <row r="22" spans="1:11" ht="101.25" customHeight="1">
      <c r="A22" s="480">
        <v>6</v>
      </c>
      <c r="B22" s="481" t="s">
        <v>31</v>
      </c>
      <c r="C22" s="92">
        <v>1</v>
      </c>
      <c r="D22" s="93" t="s">
        <v>41</v>
      </c>
      <c r="E22" s="92">
        <v>129</v>
      </c>
      <c r="F22" s="482"/>
      <c r="G22" s="482"/>
      <c r="H22" s="482"/>
      <c r="I22" s="482"/>
      <c r="J22" s="482"/>
      <c r="K22" s="483" t="s">
        <v>236</v>
      </c>
    </row>
    <row r="23" spans="1:11" ht="96.75" customHeight="1">
      <c r="A23" s="295"/>
      <c r="B23" s="335"/>
      <c r="C23" s="84">
        <v>2</v>
      </c>
      <c r="D23" s="83" t="s">
        <v>79</v>
      </c>
      <c r="E23" s="84">
        <v>0</v>
      </c>
      <c r="F23" s="292"/>
      <c r="G23" s="292"/>
      <c r="H23" s="292"/>
      <c r="I23" s="292"/>
      <c r="J23" s="292"/>
      <c r="K23" s="335"/>
    </row>
    <row r="24" spans="1:11" ht="102.75" customHeight="1" thickBot="1">
      <c r="A24" s="477"/>
      <c r="B24" s="478"/>
      <c r="C24" s="90">
        <v>3</v>
      </c>
      <c r="D24" s="91" t="s">
        <v>237</v>
      </c>
      <c r="E24" s="90">
        <v>3</v>
      </c>
      <c r="F24" s="479"/>
      <c r="G24" s="479"/>
      <c r="H24" s="479"/>
      <c r="I24" s="479"/>
      <c r="J24" s="479"/>
      <c r="K24" s="478"/>
    </row>
    <row r="25" spans="1:11" ht="124.5" customHeight="1">
      <c r="A25" s="480">
        <v>7</v>
      </c>
      <c r="B25" s="481" t="s">
        <v>32</v>
      </c>
      <c r="C25" s="92">
        <v>1</v>
      </c>
      <c r="D25" s="93" t="s">
        <v>36</v>
      </c>
      <c r="E25" s="92">
        <v>133</v>
      </c>
      <c r="F25" s="482"/>
      <c r="G25" s="482"/>
      <c r="H25" s="482"/>
      <c r="I25" s="482"/>
      <c r="J25" s="482"/>
      <c r="K25" s="484" t="s">
        <v>238</v>
      </c>
    </row>
    <row r="26" spans="1:11" ht="144.75" customHeight="1" thickBot="1">
      <c r="A26" s="477"/>
      <c r="B26" s="478"/>
      <c r="C26" s="90">
        <v>2</v>
      </c>
      <c r="D26" s="91" t="s">
        <v>37</v>
      </c>
      <c r="E26" s="90">
        <v>2</v>
      </c>
      <c r="F26" s="479"/>
      <c r="G26" s="479"/>
      <c r="H26" s="479"/>
      <c r="I26" s="479"/>
      <c r="J26" s="479"/>
      <c r="K26" s="485"/>
    </row>
    <row r="27" spans="1:11" ht="101.25" customHeight="1">
      <c r="A27" s="480">
        <v>8</v>
      </c>
      <c r="B27" s="481" t="s">
        <v>33</v>
      </c>
      <c r="C27" s="92">
        <v>1</v>
      </c>
      <c r="D27" s="93" t="s">
        <v>36</v>
      </c>
      <c r="E27" s="92">
        <v>131</v>
      </c>
      <c r="F27" s="482"/>
      <c r="G27" s="482"/>
      <c r="H27" s="482"/>
      <c r="I27" s="482"/>
      <c r="J27" s="482"/>
      <c r="K27" s="486" t="s">
        <v>239</v>
      </c>
    </row>
    <row r="28" spans="1:11" ht="147.75" customHeight="1" thickBot="1">
      <c r="A28" s="477"/>
      <c r="B28" s="478"/>
      <c r="C28" s="90">
        <v>2</v>
      </c>
      <c r="D28" s="91" t="s">
        <v>37</v>
      </c>
      <c r="E28" s="90">
        <v>5</v>
      </c>
      <c r="F28" s="479"/>
      <c r="G28" s="479"/>
      <c r="H28" s="479"/>
      <c r="I28" s="479"/>
      <c r="J28" s="479"/>
      <c r="K28" s="485"/>
    </row>
    <row r="29" spans="1:11" ht="106.5" customHeight="1">
      <c r="A29" s="480">
        <v>9</v>
      </c>
      <c r="B29" s="481" t="s">
        <v>35</v>
      </c>
      <c r="C29" s="92">
        <v>1</v>
      </c>
      <c r="D29" s="93" t="s">
        <v>36</v>
      </c>
      <c r="E29" s="92">
        <v>134</v>
      </c>
      <c r="F29" s="482"/>
      <c r="G29" s="482"/>
      <c r="H29" s="482"/>
      <c r="I29" s="482"/>
      <c r="J29" s="482"/>
      <c r="K29" s="484" t="s">
        <v>240</v>
      </c>
    </row>
    <row r="30" spans="1:11" ht="136.5" customHeight="1" thickBot="1">
      <c r="A30" s="477"/>
      <c r="B30" s="478"/>
      <c r="C30" s="90">
        <v>2</v>
      </c>
      <c r="D30" s="91" t="s">
        <v>37</v>
      </c>
      <c r="E30" s="90">
        <v>5</v>
      </c>
      <c r="F30" s="479"/>
      <c r="G30" s="479"/>
      <c r="H30" s="479"/>
      <c r="I30" s="479"/>
      <c r="J30" s="479"/>
      <c r="K30" s="485"/>
    </row>
    <row r="31" spans="1:11" ht="112.5" customHeight="1">
      <c r="A31" s="490">
        <v>10</v>
      </c>
      <c r="B31" s="484" t="s">
        <v>34</v>
      </c>
      <c r="C31" s="92">
        <v>1</v>
      </c>
      <c r="D31" s="93" t="s">
        <v>36</v>
      </c>
      <c r="E31" s="92">
        <v>130</v>
      </c>
      <c r="F31" s="492"/>
      <c r="G31" s="493"/>
      <c r="H31" s="493"/>
      <c r="I31" s="493"/>
      <c r="J31" s="494"/>
      <c r="K31" s="484" t="s">
        <v>241</v>
      </c>
    </row>
    <row r="32" spans="1:11" ht="169.5" customHeight="1" thickBot="1">
      <c r="A32" s="491"/>
      <c r="B32" s="485"/>
      <c r="C32" s="90">
        <v>2</v>
      </c>
      <c r="D32" s="91" t="s">
        <v>37</v>
      </c>
      <c r="E32" s="90">
        <v>2</v>
      </c>
      <c r="F32" s="495"/>
      <c r="G32" s="496"/>
      <c r="H32" s="496"/>
      <c r="I32" s="496"/>
      <c r="J32" s="497"/>
      <c r="K32" s="485"/>
    </row>
    <row r="33" spans="1:11" ht="32.25" customHeight="1">
      <c r="A33" s="95"/>
      <c r="B33" s="95" t="s">
        <v>40</v>
      </c>
      <c r="C33" s="320"/>
      <c r="D33" s="321"/>
      <c r="E33" s="96">
        <v>140</v>
      </c>
      <c r="F33" s="487"/>
      <c r="G33" s="488"/>
      <c r="H33" s="488"/>
      <c r="I33" s="488"/>
      <c r="J33" s="489"/>
      <c r="K33" s="97"/>
    </row>
    <row r="34" spans="1:11" ht="357" customHeight="1">
      <c r="A34" s="85">
        <v>11</v>
      </c>
      <c r="B34" s="8" t="s">
        <v>39</v>
      </c>
      <c r="C34" s="391" t="s">
        <v>242</v>
      </c>
      <c r="D34" s="289"/>
      <c r="E34" s="289"/>
      <c r="F34" s="289"/>
      <c r="G34" s="289"/>
      <c r="H34" s="289"/>
      <c r="I34" s="289"/>
      <c r="J34" s="289"/>
      <c r="K34" s="289"/>
    </row>
    <row r="35" spans="1:11" ht="70.5" customHeight="1">
      <c r="A35" s="334" t="s">
        <v>243</v>
      </c>
      <c r="B35" s="334"/>
      <c r="C35" s="334"/>
      <c r="D35" s="334"/>
      <c r="E35" s="334"/>
      <c r="F35" s="334"/>
      <c r="G35" s="334"/>
      <c r="H35" s="334"/>
      <c r="I35" s="334"/>
      <c r="J35" s="334"/>
      <c r="K35" s="334"/>
    </row>
  </sheetData>
  <mergeCells count="52">
    <mergeCell ref="C33:D33"/>
    <mergeCell ref="F33:J33"/>
    <mergeCell ref="C34:K34"/>
    <mergeCell ref="A35:K35"/>
    <mergeCell ref="A29:A30"/>
    <mergeCell ref="B29:B30"/>
    <mergeCell ref="F29:J30"/>
    <mergeCell ref="K29:K30"/>
    <mergeCell ref="A31:A32"/>
    <mergeCell ref="B31:B32"/>
    <mergeCell ref="F31:J32"/>
    <mergeCell ref="K31:K32"/>
    <mergeCell ref="A25:A26"/>
    <mergeCell ref="B25:B26"/>
    <mergeCell ref="F25:J26"/>
    <mergeCell ref="K25:K26"/>
    <mergeCell ref="A27:A28"/>
    <mergeCell ref="B27:B28"/>
    <mergeCell ref="F27:J28"/>
    <mergeCell ref="K27:K28"/>
    <mergeCell ref="A20:A21"/>
    <mergeCell ref="B20:B21"/>
    <mergeCell ref="F20:J21"/>
    <mergeCell ref="K20:K21"/>
    <mergeCell ref="A22:A24"/>
    <mergeCell ref="B22:B24"/>
    <mergeCell ref="F22:J24"/>
    <mergeCell ref="K22:K24"/>
    <mergeCell ref="A12:A17"/>
    <mergeCell ref="B12:B17"/>
    <mergeCell ref="F12:J17"/>
    <mergeCell ref="K12:K17"/>
    <mergeCell ref="A18:A19"/>
    <mergeCell ref="B18:B19"/>
    <mergeCell ref="F18:J19"/>
    <mergeCell ref="K18:K19"/>
    <mergeCell ref="A6:A8"/>
    <mergeCell ref="B6:B8"/>
    <mergeCell ref="F6:J8"/>
    <mergeCell ref="K6:K8"/>
    <mergeCell ref="A9:A11"/>
    <mergeCell ref="B9:B11"/>
    <mergeCell ref="F9:J11"/>
    <mergeCell ref="K9:K11"/>
    <mergeCell ref="A1:K2"/>
    <mergeCell ref="C3:D3"/>
    <mergeCell ref="F3:H3"/>
    <mergeCell ref="I3:J3"/>
    <mergeCell ref="A4:J4"/>
    <mergeCell ref="K4:K5"/>
    <mergeCell ref="C5:D5"/>
    <mergeCell ref="F5:J5"/>
  </mergeCells>
  <hyperlinks>
    <hyperlink ref="B3" location="'TOTAL ANALISIS ENCUESTAS 2017'!A1" display="VALLE DEL CAUCA"/>
  </hyperlinks>
  <pageMargins left="0.7" right="0.7" top="0.75" bottom="0.75" header="0.3" footer="0.3"/>
  <pageSetup orientation="portrait" horizontalDpi="4294967295" verticalDpi="4294967295"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5"/>
  <sheetViews>
    <sheetView zoomScale="90" zoomScaleNormal="90"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customWidth="1"/>
    <col min="12" max="12" width="45.14062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c r="A3" s="2" t="s">
        <v>12</v>
      </c>
      <c r="B3" s="286" t="s">
        <v>125</v>
      </c>
      <c r="C3" s="292" t="s">
        <v>61</v>
      </c>
      <c r="D3" s="292"/>
      <c r="E3" s="292"/>
      <c r="F3" s="4">
        <v>40</v>
      </c>
      <c r="G3" s="292" t="s">
        <v>14</v>
      </c>
      <c r="H3" s="292"/>
      <c r="I3" s="292"/>
      <c r="J3" s="293">
        <v>43151</v>
      </c>
      <c r="K3" s="294"/>
      <c r="L3" s="5" t="s">
        <v>244</v>
      </c>
    </row>
    <row r="4" spans="1:12">
      <c r="A4" s="296" t="s">
        <v>11</v>
      </c>
      <c r="B4" s="296"/>
      <c r="C4" s="296"/>
      <c r="D4" s="296"/>
      <c r="E4" s="296"/>
      <c r="F4" s="296"/>
      <c r="G4" s="296"/>
      <c r="H4" s="296"/>
      <c r="I4" s="296"/>
      <c r="J4" s="296"/>
      <c r="K4" s="296"/>
      <c r="L4" s="295" t="s">
        <v>9</v>
      </c>
    </row>
    <row r="5" spans="1:12" ht="30">
      <c r="A5" s="89" t="s">
        <v>2</v>
      </c>
      <c r="B5" s="88" t="s">
        <v>1</v>
      </c>
      <c r="C5" s="295" t="s">
        <v>3</v>
      </c>
      <c r="D5" s="295"/>
      <c r="E5" s="295"/>
      <c r="F5" s="11" t="s">
        <v>7</v>
      </c>
      <c r="G5" s="295" t="s">
        <v>8</v>
      </c>
      <c r="H5" s="295"/>
      <c r="I5" s="295"/>
      <c r="J5" s="295"/>
      <c r="K5" s="295"/>
      <c r="L5" s="295"/>
    </row>
    <row r="6" spans="1:12" ht="43.5" customHeight="1">
      <c r="A6" s="295">
        <v>1</v>
      </c>
      <c r="B6" s="335" t="s">
        <v>10</v>
      </c>
      <c r="C6" s="87">
        <v>1</v>
      </c>
      <c r="D6" s="289" t="s">
        <v>4</v>
      </c>
      <c r="E6" s="289"/>
      <c r="F6" s="5">
        <v>40</v>
      </c>
      <c r="G6" s="292"/>
      <c r="H6" s="292"/>
      <c r="I6" s="292"/>
      <c r="J6" s="292"/>
      <c r="K6" s="292"/>
      <c r="L6" s="340" t="s">
        <v>245</v>
      </c>
    </row>
    <row r="7" spans="1:12" ht="60" customHeight="1">
      <c r="A7" s="295"/>
      <c r="B7" s="335"/>
      <c r="C7" s="87">
        <v>2</v>
      </c>
      <c r="D7" s="335" t="s">
        <v>5</v>
      </c>
      <c r="E7" s="335"/>
      <c r="F7" s="5">
        <v>0</v>
      </c>
      <c r="G7" s="292"/>
      <c r="H7" s="292"/>
      <c r="I7" s="292"/>
      <c r="J7" s="292"/>
      <c r="K7" s="292"/>
      <c r="L7" s="340"/>
    </row>
    <row r="8" spans="1:12" ht="84.75" customHeight="1">
      <c r="A8" s="295"/>
      <c r="B8" s="335"/>
      <c r="C8" s="87">
        <v>3</v>
      </c>
      <c r="D8" s="289" t="s">
        <v>6</v>
      </c>
      <c r="E8" s="289"/>
      <c r="F8" s="5">
        <v>0</v>
      </c>
      <c r="G8" s="292"/>
      <c r="H8" s="292"/>
      <c r="I8" s="292"/>
      <c r="J8" s="292"/>
      <c r="K8" s="292"/>
      <c r="L8" s="340"/>
    </row>
    <row r="9" spans="1:12" ht="74.25" customHeight="1">
      <c r="A9" s="295">
        <v>2</v>
      </c>
      <c r="B9" s="335" t="s">
        <v>15</v>
      </c>
      <c r="C9" s="87">
        <v>1</v>
      </c>
      <c r="D9" s="289" t="s">
        <v>16</v>
      </c>
      <c r="E9" s="289"/>
      <c r="F9" s="5">
        <v>26</v>
      </c>
      <c r="G9" s="292"/>
      <c r="H9" s="292"/>
      <c r="I9" s="292"/>
      <c r="J9" s="292"/>
      <c r="K9" s="292"/>
      <c r="L9" s="340" t="s">
        <v>246</v>
      </c>
    </row>
    <row r="10" spans="1:12" ht="59.25" customHeight="1">
      <c r="A10" s="295"/>
      <c r="B10" s="335"/>
      <c r="C10" s="87">
        <v>2</v>
      </c>
      <c r="D10" s="289" t="s">
        <v>17</v>
      </c>
      <c r="E10" s="289"/>
      <c r="F10" s="5">
        <v>14</v>
      </c>
      <c r="G10" s="292"/>
      <c r="H10" s="292"/>
      <c r="I10" s="292"/>
      <c r="J10" s="292"/>
      <c r="K10" s="292"/>
      <c r="L10" s="340"/>
    </row>
    <row r="11" spans="1:12" ht="89.25" customHeight="1">
      <c r="A11" s="295"/>
      <c r="B11" s="335"/>
      <c r="C11" s="87">
        <v>3</v>
      </c>
      <c r="D11" s="289" t="s">
        <v>18</v>
      </c>
      <c r="E11" s="289"/>
      <c r="F11" s="5">
        <v>0</v>
      </c>
      <c r="G11" s="292"/>
      <c r="H11" s="292"/>
      <c r="I11" s="292"/>
      <c r="J11" s="292"/>
      <c r="K11" s="292"/>
      <c r="L11" s="340"/>
    </row>
    <row r="12" spans="1:12">
      <c r="A12" s="295">
        <v>3</v>
      </c>
      <c r="B12" s="335" t="s">
        <v>19</v>
      </c>
      <c r="C12" s="87">
        <v>1</v>
      </c>
      <c r="D12" s="5" t="s">
        <v>20</v>
      </c>
      <c r="E12" s="5"/>
      <c r="F12" s="5">
        <v>8</v>
      </c>
      <c r="G12" s="292"/>
      <c r="H12" s="292"/>
      <c r="I12" s="292"/>
      <c r="J12" s="292"/>
      <c r="K12" s="292"/>
      <c r="L12" s="340" t="s">
        <v>247</v>
      </c>
    </row>
    <row r="13" spans="1:12" ht="32.25" customHeight="1">
      <c r="A13" s="295"/>
      <c r="B13" s="335"/>
      <c r="C13" s="87">
        <v>2</v>
      </c>
      <c r="D13" s="5" t="s">
        <v>21</v>
      </c>
      <c r="E13" s="5"/>
      <c r="F13" s="5">
        <v>0</v>
      </c>
      <c r="G13" s="292"/>
      <c r="H13" s="292"/>
      <c r="I13" s="292"/>
      <c r="J13" s="292"/>
      <c r="K13" s="292"/>
      <c r="L13" s="340"/>
    </row>
    <row r="14" spans="1:12" ht="27.75" customHeight="1">
      <c r="A14" s="295"/>
      <c r="B14" s="335"/>
      <c r="C14" s="87">
        <v>3</v>
      </c>
      <c r="D14" s="289" t="s">
        <v>22</v>
      </c>
      <c r="E14" s="289"/>
      <c r="F14" s="5">
        <v>3</v>
      </c>
      <c r="G14" s="292"/>
      <c r="H14" s="292"/>
      <c r="I14" s="292"/>
      <c r="J14" s="292"/>
      <c r="K14" s="292"/>
      <c r="L14" s="340"/>
    </row>
    <row r="15" spans="1:12" ht="39" customHeight="1">
      <c r="A15" s="295"/>
      <c r="B15" s="335"/>
      <c r="C15" s="87">
        <v>4</v>
      </c>
      <c r="D15" s="289" t="s">
        <v>23</v>
      </c>
      <c r="E15" s="289"/>
      <c r="F15" s="5">
        <v>0</v>
      </c>
      <c r="G15" s="292"/>
      <c r="H15" s="292"/>
      <c r="I15" s="292"/>
      <c r="J15" s="292"/>
      <c r="K15" s="292"/>
      <c r="L15" s="340"/>
    </row>
    <row r="16" spans="1:12" ht="36" customHeight="1">
      <c r="A16" s="295"/>
      <c r="B16" s="335"/>
      <c r="C16" s="87">
        <v>5</v>
      </c>
      <c r="D16" s="289" t="s">
        <v>24</v>
      </c>
      <c r="E16" s="289"/>
      <c r="F16" s="5">
        <v>0</v>
      </c>
      <c r="G16" s="292"/>
      <c r="H16" s="292"/>
      <c r="I16" s="292"/>
      <c r="J16" s="292"/>
      <c r="K16" s="292"/>
      <c r="L16" s="340"/>
    </row>
    <row r="17" spans="1:12" ht="60.75" customHeight="1">
      <c r="A17" s="295"/>
      <c r="B17" s="335"/>
      <c r="C17" s="87">
        <v>6</v>
      </c>
      <c r="D17" s="289" t="s">
        <v>25</v>
      </c>
      <c r="E17" s="289"/>
      <c r="F17" s="5">
        <v>29</v>
      </c>
      <c r="G17" s="292"/>
      <c r="H17" s="292"/>
      <c r="I17" s="292"/>
      <c r="J17" s="292"/>
      <c r="K17" s="292"/>
      <c r="L17" s="340"/>
    </row>
    <row r="18" spans="1:12" ht="91.5" customHeight="1">
      <c r="A18" s="295">
        <v>4</v>
      </c>
      <c r="B18" s="335" t="s">
        <v>38</v>
      </c>
      <c r="C18" s="87">
        <v>1</v>
      </c>
      <c r="D18" s="289" t="s">
        <v>26</v>
      </c>
      <c r="E18" s="289"/>
      <c r="F18" s="5">
        <v>40</v>
      </c>
      <c r="G18" s="292"/>
      <c r="H18" s="292"/>
      <c r="I18" s="292"/>
      <c r="J18" s="292"/>
      <c r="K18" s="292"/>
      <c r="L18" s="340" t="s">
        <v>248</v>
      </c>
    </row>
    <row r="19" spans="1:12" ht="77.25" customHeight="1">
      <c r="A19" s="295"/>
      <c r="B19" s="335"/>
      <c r="C19" s="87">
        <v>2</v>
      </c>
      <c r="D19" s="289" t="s">
        <v>27</v>
      </c>
      <c r="E19" s="289"/>
      <c r="F19" s="5">
        <v>0</v>
      </c>
      <c r="G19" s="292"/>
      <c r="H19" s="292"/>
      <c r="I19" s="292"/>
      <c r="J19" s="292"/>
      <c r="K19" s="292"/>
      <c r="L19" s="340"/>
    </row>
    <row r="20" spans="1:12" ht="66.75" customHeight="1">
      <c r="A20" s="295">
        <v>5</v>
      </c>
      <c r="B20" s="335" t="s">
        <v>30</v>
      </c>
      <c r="C20" s="87">
        <v>1</v>
      </c>
      <c r="D20" s="289" t="s">
        <v>28</v>
      </c>
      <c r="E20" s="289"/>
      <c r="F20" s="5">
        <v>40</v>
      </c>
      <c r="G20" s="292"/>
      <c r="H20" s="292"/>
      <c r="I20" s="292"/>
      <c r="J20" s="292"/>
      <c r="K20" s="292"/>
      <c r="L20" s="340" t="s">
        <v>249</v>
      </c>
    </row>
    <row r="21" spans="1:12" ht="92.25" customHeight="1">
      <c r="A21" s="295"/>
      <c r="B21" s="335"/>
      <c r="C21" s="87">
        <v>2</v>
      </c>
      <c r="D21" s="289" t="s">
        <v>29</v>
      </c>
      <c r="E21" s="289"/>
      <c r="F21" s="5">
        <v>0</v>
      </c>
      <c r="G21" s="292"/>
      <c r="H21" s="292"/>
      <c r="I21" s="292"/>
      <c r="J21" s="292"/>
      <c r="K21" s="292"/>
      <c r="L21" s="340"/>
    </row>
    <row r="22" spans="1:12" ht="75" customHeight="1">
      <c r="A22" s="295">
        <v>6</v>
      </c>
      <c r="B22" s="335" t="s">
        <v>31</v>
      </c>
      <c r="C22" s="87">
        <v>1</v>
      </c>
      <c r="D22" s="289" t="s">
        <v>16</v>
      </c>
      <c r="E22" s="289"/>
      <c r="F22" s="5">
        <v>36</v>
      </c>
      <c r="G22" s="292"/>
      <c r="H22" s="292"/>
      <c r="I22" s="292"/>
      <c r="J22" s="292"/>
      <c r="K22" s="292"/>
      <c r="L22" s="340" t="s">
        <v>250</v>
      </c>
    </row>
    <row r="23" spans="1:12" ht="54.75" customHeight="1">
      <c r="A23" s="295"/>
      <c r="B23" s="335"/>
      <c r="C23" s="87">
        <v>2</v>
      </c>
      <c r="D23" s="289" t="s">
        <v>17</v>
      </c>
      <c r="E23" s="289"/>
      <c r="F23" s="5">
        <v>4</v>
      </c>
      <c r="G23" s="292"/>
      <c r="H23" s="292"/>
      <c r="I23" s="292"/>
      <c r="J23" s="292"/>
      <c r="K23" s="292"/>
      <c r="L23" s="340"/>
    </row>
    <row r="24" spans="1:12" ht="47.25" customHeight="1">
      <c r="A24" s="295"/>
      <c r="B24" s="335"/>
      <c r="C24" s="87">
        <v>3</v>
      </c>
      <c r="D24" s="289" t="s">
        <v>18</v>
      </c>
      <c r="E24" s="289"/>
      <c r="F24" s="5">
        <v>0</v>
      </c>
      <c r="G24" s="292"/>
      <c r="H24" s="292"/>
      <c r="I24" s="292"/>
      <c r="J24" s="292"/>
      <c r="K24" s="292"/>
      <c r="L24" s="340"/>
    </row>
    <row r="25" spans="1:12" ht="99.75" customHeight="1">
      <c r="A25" s="295">
        <v>7</v>
      </c>
      <c r="B25" s="335" t="s">
        <v>32</v>
      </c>
      <c r="C25" s="87">
        <v>1</v>
      </c>
      <c r="D25" s="289" t="s">
        <v>36</v>
      </c>
      <c r="E25" s="289"/>
      <c r="F25" s="5">
        <v>40</v>
      </c>
      <c r="G25" s="292"/>
      <c r="H25" s="292"/>
      <c r="I25" s="292"/>
      <c r="J25" s="292"/>
      <c r="K25" s="292"/>
      <c r="L25" s="498" t="s">
        <v>251</v>
      </c>
    </row>
    <row r="26" spans="1:12" ht="70.5" customHeight="1">
      <c r="A26" s="295"/>
      <c r="B26" s="335"/>
      <c r="C26" s="87">
        <v>2</v>
      </c>
      <c r="D26" s="289" t="s">
        <v>37</v>
      </c>
      <c r="E26" s="289"/>
      <c r="F26" s="5">
        <v>0</v>
      </c>
      <c r="G26" s="292"/>
      <c r="H26" s="292"/>
      <c r="I26" s="292"/>
      <c r="J26" s="292"/>
      <c r="K26" s="292"/>
      <c r="L26" s="499"/>
    </row>
    <row r="27" spans="1:12" ht="105.75" customHeight="1">
      <c r="A27" s="295">
        <v>8</v>
      </c>
      <c r="B27" s="335" t="s">
        <v>33</v>
      </c>
      <c r="C27" s="87">
        <v>1</v>
      </c>
      <c r="D27" s="289" t="s">
        <v>36</v>
      </c>
      <c r="E27" s="289"/>
      <c r="F27" s="5">
        <v>37</v>
      </c>
      <c r="G27" s="292"/>
      <c r="H27" s="292"/>
      <c r="I27" s="292"/>
      <c r="J27" s="292"/>
      <c r="K27" s="292"/>
      <c r="L27" s="498" t="s">
        <v>252</v>
      </c>
    </row>
    <row r="28" spans="1:12" ht="72.75" customHeight="1">
      <c r="A28" s="295"/>
      <c r="B28" s="335"/>
      <c r="C28" s="87">
        <v>2</v>
      </c>
      <c r="D28" s="289" t="s">
        <v>37</v>
      </c>
      <c r="E28" s="289"/>
      <c r="F28" s="5">
        <v>3</v>
      </c>
      <c r="G28" s="292"/>
      <c r="H28" s="292"/>
      <c r="I28" s="292"/>
      <c r="J28" s="292"/>
      <c r="K28" s="292"/>
      <c r="L28" s="499"/>
    </row>
    <row r="29" spans="1:12" ht="81" customHeight="1">
      <c r="A29" s="295">
        <v>9</v>
      </c>
      <c r="B29" s="335" t="s">
        <v>35</v>
      </c>
      <c r="C29" s="87">
        <v>1</v>
      </c>
      <c r="D29" s="289" t="s">
        <v>36</v>
      </c>
      <c r="E29" s="289"/>
      <c r="F29" s="5">
        <v>40</v>
      </c>
      <c r="G29" s="292"/>
      <c r="H29" s="292"/>
      <c r="I29" s="292"/>
      <c r="J29" s="292"/>
      <c r="K29" s="292"/>
      <c r="L29" s="498" t="s">
        <v>253</v>
      </c>
    </row>
    <row r="30" spans="1:12" ht="111.75" customHeight="1">
      <c r="A30" s="295"/>
      <c r="B30" s="335"/>
      <c r="C30" s="87">
        <v>2</v>
      </c>
      <c r="D30" s="289" t="s">
        <v>37</v>
      </c>
      <c r="E30" s="289"/>
      <c r="F30" s="5">
        <v>0</v>
      </c>
      <c r="G30" s="292"/>
      <c r="H30" s="292"/>
      <c r="I30" s="292"/>
      <c r="J30" s="292"/>
      <c r="K30" s="292"/>
      <c r="L30" s="499"/>
    </row>
    <row r="31" spans="1:12" ht="107.25" customHeight="1">
      <c r="A31" s="300">
        <v>10</v>
      </c>
      <c r="B31" s="306" t="s">
        <v>34</v>
      </c>
      <c r="C31" s="87">
        <v>1</v>
      </c>
      <c r="D31" s="289" t="s">
        <v>36</v>
      </c>
      <c r="E31" s="289"/>
      <c r="F31" s="5">
        <v>36</v>
      </c>
      <c r="G31" s="292"/>
      <c r="H31" s="292"/>
      <c r="I31" s="292"/>
      <c r="J31" s="292"/>
      <c r="K31" s="292"/>
      <c r="L31" s="498" t="s">
        <v>254</v>
      </c>
    </row>
    <row r="32" spans="1:12" ht="50.25" customHeight="1">
      <c r="A32" s="302"/>
      <c r="B32" s="308"/>
      <c r="C32" s="87">
        <v>2</v>
      </c>
      <c r="D32" s="289" t="s">
        <v>37</v>
      </c>
      <c r="E32" s="289"/>
      <c r="F32" s="5">
        <v>4</v>
      </c>
      <c r="G32" s="292"/>
      <c r="H32" s="292"/>
      <c r="I32" s="292"/>
      <c r="J32" s="292"/>
      <c r="K32" s="292"/>
      <c r="L32" s="499"/>
    </row>
    <row r="33" spans="1:12" ht="32.25" customHeight="1">
      <c r="A33" s="10"/>
      <c r="B33" s="10" t="s">
        <v>40</v>
      </c>
      <c r="C33" s="309"/>
      <c r="D33" s="310"/>
      <c r="E33" s="311"/>
      <c r="F33" s="3">
        <v>40</v>
      </c>
      <c r="G33" s="292"/>
      <c r="H33" s="292"/>
      <c r="I33" s="292"/>
      <c r="J33" s="292"/>
      <c r="K33" s="292"/>
      <c r="L33" s="5"/>
    </row>
    <row r="34" spans="1:12" ht="141" customHeight="1">
      <c r="A34" s="88">
        <v>11</v>
      </c>
      <c r="B34" s="101" t="s">
        <v>39</v>
      </c>
      <c r="C34" s="380" t="s">
        <v>255</v>
      </c>
      <c r="D34" s="380"/>
      <c r="E34" s="380"/>
      <c r="F34" s="380"/>
      <c r="G34" s="380"/>
      <c r="H34" s="380"/>
      <c r="I34" s="380"/>
      <c r="J34" s="380"/>
      <c r="K34" s="380"/>
      <c r="L34" s="380"/>
    </row>
    <row r="35" spans="1:12" ht="70.5" customHeight="1">
      <c r="A35" s="334" t="s">
        <v>256</v>
      </c>
      <c r="B35" s="334"/>
      <c r="C35" s="334"/>
      <c r="D35" s="334"/>
      <c r="E35" s="334"/>
      <c r="F35" s="334"/>
      <c r="G35" s="334"/>
      <c r="H35" s="334"/>
      <c r="I35" s="334"/>
      <c r="J35" s="334"/>
      <c r="K35" s="334"/>
      <c r="L35" s="334"/>
    </row>
  </sheetData>
  <mergeCells count="76">
    <mergeCell ref="A1:L2"/>
    <mergeCell ref="C3:E3"/>
    <mergeCell ref="G3:I3"/>
    <mergeCell ref="J3:K3"/>
    <mergeCell ref="A4:K4"/>
    <mergeCell ref="L4:L5"/>
    <mergeCell ref="C5:E5"/>
    <mergeCell ref="G5:K5"/>
    <mergeCell ref="A6:A8"/>
    <mergeCell ref="B6:B8"/>
    <mergeCell ref="D6:E6"/>
    <mergeCell ref="G6:K8"/>
    <mergeCell ref="L6:L8"/>
    <mergeCell ref="D7:E7"/>
    <mergeCell ref="D8:E8"/>
    <mergeCell ref="A9:A11"/>
    <mergeCell ref="B9:B11"/>
    <mergeCell ref="D9:E9"/>
    <mergeCell ref="G9:K11"/>
    <mergeCell ref="L9:L11"/>
    <mergeCell ref="D10:E10"/>
    <mergeCell ref="D11:E11"/>
    <mergeCell ref="A12:A17"/>
    <mergeCell ref="B12:B17"/>
    <mergeCell ref="G12:K17"/>
    <mergeCell ref="L12:L17"/>
    <mergeCell ref="D14:E14"/>
    <mergeCell ref="D15:E15"/>
    <mergeCell ref="D16:E16"/>
    <mergeCell ref="D17:E17"/>
    <mergeCell ref="A18:A19"/>
    <mergeCell ref="B18:B19"/>
    <mergeCell ref="D18:E18"/>
    <mergeCell ref="G18:K19"/>
    <mergeCell ref="L18:L19"/>
    <mergeCell ref="D19:E19"/>
    <mergeCell ref="A20:A21"/>
    <mergeCell ref="B20:B21"/>
    <mergeCell ref="D20:E20"/>
    <mergeCell ref="G20:K21"/>
    <mergeCell ref="L20:L21"/>
    <mergeCell ref="D21:E21"/>
    <mergeCell ref="A22:A24"/>
    <mergeCell ref="B22:B24"/>
    <mergeCell ref="D22:E22"/>
    <mergeCell ref="G22:K24"/>
    <mergeCell ref="L22:L24"/>
    <mergeCell ref="D23:E23"/>
    <mergeCell ref="D24:E24"/>
    <mergeCell ref="A25:A26"/>
    <mergeCell ref="B25:B26"/>
    <mergeCell ref="D25:E25"/>
    <mergeCell ref="G25:K26"/>
    <mergeCell ref="L25:L26"/>
    <mergeCell ref="D26:E26"/>
    <mergeCell ref="A27:A28"/>
    <mergeCell ref="B27:B28"/>
    <mergeCell ref="D27:E27"/>
    <mergeCell ref="G27:K28"/>
    <mergeCell ref="L27:L28"/>
    <mergeCell ref="D28:E28"/>
    <mergeCell ref="A29:A30"/>
    <mergeCell ref="B29:B30"/>
    <mergeCell ref="D29:E29"/>
    <mergeCell ref="G29:K30"/>
    <mergeCell ref="L29:L30"/>
    <mergeCell ref="D30:E30"/>
    <mergeCell ref="C34:L34"/>
    <mergeCell ref="A35:L35"/>
    <mergeCell ref="A31:A32"/>
    <mergeCell ref="B31:B32"/>
    <mergeCell ref="D31:E31"/>
    <mergeCell ref="G31:K33"/>
    <mergeCell ref="L31:L32"/>
    <mergeCell ref="D32:E32"/>
    <mergeCell ref="C33:E33"/>
  </mergeCells>
  <hyperlinks>
    <hyperlink ref="B3" location="'TOTAL ANALISIS ENCUESTAS 2017'!A1" display="CESAR"/>
  </hyperlinks>
  <pageMargins left="0.7" right="0.7" top="0.75" bottom="0.75" header="0.3" footer="0.3"/>
  <pageSetup orientation="portrait" horizontalDpi="4294967295" verticalDpi="4294967295"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6"/>
  <sheetViews>
    <sheetView zoomScaleNormal="100"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customWidth="1"/>
    <col min="11" max="11" width="26.140625" customWidth="1"/>
    <col min="12" max="12" width="65.28515625" customWidth="1"/>
  </cols>
  <sheetData>
    <row r="1" spans="1:15">
      <c r="A1" s="290" t="s">
        <v>0</v>
      </c>
      <c r="B1" s="290"/>
      <c r="C1" s="290"/>
      <c r="D1" s="290"/>
      <c r="E1" s="290"/>
      <c r="F1" s="290"/>
      <c r="G1" s="290"/>
      <c r="H1" s="290"/>
      <c r="I1" s="290"/>
      <c r="J1" s="290"/>
      <c r="K1" s="290"/>
      <c r="L1" s="290"/>
    </row>
    <row r="2" spans="1:15">
      <c r="A2" s="291"/>
      <c r="B2" s="291"/>
      <c r="C2" s="291"/>
      <c r="D2" s="291"/>
      <c r="E2" s="291"/>
      <c r="F2" s="291"/>
      <c r="G2" s="291"/>
      <c r="H2" s="291"/>
      <c r="I2" s="291"/>
      <c r="J2" s="291"/>
      <c r="K2" s="291"/>
      <c r="L2" s="291"/>
    </row>
    <row r="3" spans="1:15">
      <c r="A3" s="2" t="s">
        <v>12</v>
      </c>
      <c r="B3" s="286" t="s">
        <v>257</v>
      </c>
      <c r="C3" s="292" t="s">
        <v>61</v>
      </c>
      <c r="D3" s="292"/>
      <c r="E3" s="292"/>
      <c r="F3" s="4">
        <v>100</v>
      </c>
      <c r="G3" s="292" t="s">
        <v>14</v>
      </c>
      <c r="H3" s="292"/>
      <c r="I3" s="292"/>
      <c r="J3" s="397">
        <v>43151</v>
      </c>
      <c r="K3" s="294"/>
      <c r="L3" s="5" t="s">
        <v>258</v>
      </c>
    </row>
    <row r="4" spans="1:15">
      <c r="A4" s="296" t="s">
        <v>11</v>
      </c>
      <c r="B4" s="296"/>
      <c r="C4" s="296"/>
      <c r="D4" s="296"/>
      <c r="E4" s="296"/>
      <c r="F4" s="296"/>
      <c r="G4" s="296"/>
      <c r="H4" s="296"/>
      <c r="I4" s="296"/>
      <c r="J4" s="296"/>
      <c r="K4" s="296"/>
      <c r="L4" s="295" t="s">
        <v>9</v>
      </c>
    </row>
    <row r="5" spans="1:15" ht="30">
      <c r="A5" s="100" t="s">
        <v>2</v>
      </c>
      <c r="B5" s="99" t="s">
        <v>1</v>
      </c>
      <c r="C5" s="295" t="s">
        <v>3</v>
      </c>
      <c r="D5" s="295"/>
      <c r="E5" s="295"/>
      <c r="F5" s="11" t="s">
        <v>7</v>
      </c>
      <c r="G5" s="295" t="s">
        <v>8</v>
      </c>
      <c r="H5" s="295"/>
      <c r="I5" s="295"/>
      <c r="J5" s="295"/>
      <c r="K5" s="295"/>
      <c r="L5" s="295"/>
    </row>
    <row r="6" spans="1:15" ht="102.6" customHeight="1">
      <c r="A6" s="295">
        <v>1</v>
      </c>
      <c r="B6" s="335" t="s">
        <v>10</v>
      </c>
      <c r="C6" s="98">
        <v>1</v>
      </c>
      <c r="D6" s="289" t="s">
        <v>4</v>
      </c>
      <c r="E6" s="289"/>
      <c r="F6" s="108">
        <f>97%*100/100%</f>
        <v>97</v>
      </c>
      <c r="G6" s="292"/>
      <c r="H6" s="292"/>
      <c r="I6" s="292"/>
      <c r="J6" s="292"/>
      <c r="K6" s="292"/>
      <c r="L6" s="339" t="s">
        <v>259</v>
      </c>
    </row>
    <row r="7" spans="1:15" ht="102.6" customHeight="1">
      <c r="A7" s="295"/>
      <c r="B7" s="335"/>
      <c r="C7" s="98">
        <v>2</v>
      </c>
      <c r="D7" s="335" t="s">
        <v>5</v>
      </c>
      <c r="E7" s="335"/>
      <c r="F7" s="108">
        <f>3%*100/100%</f>
        <v>3</v>
      </c>
      <c r="G7" s="292"/>
      <c r="H7" s="292"/>
      <c r="I7" s="292"/>
      <c r="J7" s="292"/>
      <c r="K7" s="292"/>
      <c r="L7" s="339"/>
    </row>
    <row r="8" spans="1:15" ht="102.6" customHeight="1">
      <c r="A8" s="295"/>
      <c r="B8" s="335"/>
      <c r="C8" s="98">
        <v>3</v>
      </c>
      <c r="D8" s="289" t="s">
        <v>6</v>
      </c>
      <c r="E8" s="289"/>
      <c r="F8" s="108">
        <f>0%*100/100</f>
        <v>0</v>
      </c>
      <c r="G8" s="292"/>
      <c r="H8" s="292"/>
      <c r="I8" s="292"/>
      <c r="J8" s="292"/>
      <c r="K8" s="292"/>
      <c r="L8" s="339"/>
      <c r="N8" s="109">
        <v>1</v>
      </c>
      <c r="O8">
        <v>100</v>
      </c>
    </row>
    <row r="9" spans="1:15" ht="102.6" customHeight="1">
      <c r="A9" s="295">
        <v>2</v>
      </c>
      <c r="B9" s="335" t="s">
        <v>15</v>
      </c>
      <c r="C9" s="98">
        <v>1</v>
      </c>
      <c r="D9" s="289" t="s">
        <v>16</v>
      </c>
      <c r="E9" s="289"/>
      <c r="F9" s="108">
        <f>80%*100/100%</f>
        <v>80</v>
      </c>
      <c r="G9" s="292"/>
      <c r="H9" s="292"/>
      <c r="I9" s="292"/>
      <c r="J9" s="292"/>
      <c r="K9" s="292"/>
      <c r="L9" s="339" t="s">
        <v>260</v>
      </c>
      <c r="M9">
        <v>0</v>
      </c>
      <c r="N9" s="109">
        <v>0.8</v>
      </c>
    </row>
    <row r="10" spans="1:15" ht="102.6" customHeight="1">
      <c r="A10" s="295"/>
      <c r="B10" s="335"/>
      <c r="C10" s="98">
        <v>2</v>
      </c>
      <c r="D10" s="289" t="s">
        <v>17</v>
      </c>
      <c r="E10" s="289"/>
      <c r="F10" s="108">
        <f>20%*100/100%</f>
        <v>20</v>
      </c>
      <c r="G10" s="292"/>
      <c r="H10" s="292"/>
      <c r="I10" s="292"/>
      <c r="J10" s="292"/>
      <c r="K10" s="292"/>
      <c r="L10" s="339"/>
      <c r="N10">
        <f>N9*O8/N8</f>
        <v>80</v>
      </c>
    </row>
    <row r="11" spans="1:15" ht="102.6" customHeight="1">
      <c r="A11" s="295"/>
      <c r="B11" s="335"/>
      <c r="C11" s="98">
        <v>3</v>
      </c>
      <c r="D11" s="289" t="s">
        <v>18</v>
      </c>
      <c r="E11" s="289"/>
      <c r="F11" s="108">
        <f>0%*100/100%</f>
        <v>0</v>
      </c>
      <c r="G11" s="292"/>
      <c r="H11" s="292"/>
      <c r="I11" s="292"/>
      <c r="J11" s="292"/>
      <c r="K11" s="292"/>
      <c r="L11" s="339"/>
    </row>
    <row r="12" spans="1:15" ht="102.6" customHeight="1">
      <c r="A12" s="295">
        <v>3</v>
      </c>
      <c r="B12" s="335" t="s">
        <v>19</v>
      </c>
      <c r="C12" s="98">
        <v>1</v>
      </c>
      <c r="D12" s="5" t="s">
        <v>20</v>
      </c>
      <c r="E12" s="5"/>
      <c r="F12" s="108">
        <f>13%*100/100%</f>
        <v>13</v>
      </c>
      <c r="G12" s="292"/>
      <c r="H12" s="292"/>
      <c r="I12" s="292"/>
      <c r="J12" s="292"/>
      <c r="K12" s="292"/>
      <c r="L12" s="339" t="s">
        <v>261</v>
      </c>
    </row>
    <row r="13" spans="1:15" ht="102.6" customHeight="1">
      <c r="A13" s="295"/>
      <c r="B13" s="335"/>
      <c r="C13" s="98">
        <v>2</v>
      </c>
      <c r="D13" s="5" t="s">
        <v>21</v>
      </c>
      <c r="E13" s="5"/>
      <c r="F13" s="108">
        <f>0%*100/100%</f>
        <v>0</v>
      </c>
      <c r="G13" s="292"/>
      <c r="H13" s="292"/>
      <c r="I13" s="292"/>
      <c r="J13" s="292"/>
      <c r="K13" s="292"/>
      <c r="L13" s="339"/>
    </row>
    <row r="14" spans="1:15" ht="102.6" customHeight="1">
      <c r="A14" s="295"/>
      <c r="B14" s="335"/>
      <c r="C14" s="98">
        <v>3</v>
      </c>
      <c r="D14" s="289" t="s">
        <v>22</v>
      </c>
      <c r="E14" s="289"/>
      <c r="F14" s="108">
        <f>6%*100/100%</f>
        <v>6</v>
      </c>
      <c r="G14" s="292"/>
      <c r="H14" s="292"/>
      <c r="I14" s="292"/>
      <c r="J14" s="292"/>
      <c r="K14" s="292"/>
      <c r="L14" s="339"/>
    </row>
    <row r="15" spans="1:15" ht="102.6" customHeight="1">
      <c r="A15" s="295"/>
      <c r="B15" s="335"/>
      <c r="C15" s="98">
        <v>4</v>
      </c>
      <c r="D15" s="289" t="s">
        <v>23</v>
      </c>
      <c r="E15" s="289"/>
      <c r="F15" s="108">
        <f>1%*100/100%</f>
        <v>1</v>
      </c>
      <c r="G15" s="292"/>
      <c r="H15" s="292"/>
      <c r="I15" s="292"/>
      <c r="J15" s="292"/>
      <c r="K15" s="292"/>
      <c r="L15" s="339"/>
    </row>
    <row r="16" spans="1:15" ht="102.6" customHeight="1">
      <c r="A16" s="295"/>
      <c r="B16" s="335"/>
      <c r="C16" s="98">
        <v>5</v>
      </c>
      <c r="D16" s="289" t="s">
        <v>24</v>
      </c>
      <c r="E16" s="289"/>
      <c r="F16" s="108">
        <f>1%*100/100%</f>
        <v>1</v>
      </c>
      <c r="G16" s="292"/>
      <c r="H16" s="292"/>
      <c r="I16" s="292"/>
      <c r="J16" s="292"/>
      <c r="K16" s="292"/>
      <c r="L16" s="339"/>
    </row>
    <row r="17" spans="1:13" ht="102.6" customHeight="1">
      <c r="A17" s="295"/>
      <c r="B17" s="335"/>
      <c r="C17" s="98">
        <v>6</v>
      </c>
      <c r="D17" s="289" t="s">
        <v>25</v>
      </c>
      <c r="E17" s="289"/>
      <c r="F17" s="108">
        <f>79%*100/100%</f>
        <v>79</v>
      </c>
      <c r="G17" s="292"/>
      <c r="H17" s="292"/>
      <c r="I17" s="292"/>
      <c r="J17" s="292"/>
      <c r="K17" s="292"/>
      <c r="L17" s="339"/>
    </row>
    <row r="18" spans="1:13" ht="114" customHeight="1">
      <c r="A18" s="295">
        <v>4</v>
      </c>
      <c r="B18" s="335" t="s">
        <v>38</v>
      </c>
      <c r="C18" s="98">
        <v>1</v>
      </c>
      <c r="D18" s="289" t="s">
        <v>26</v>
      </c>
      <c r="E18" s="289"/>
      <c r="F18" s="108">
        <f>90%*100/100%</f>
        <v>90</v>
      </c>
      <c r="G18" s="292"/>
      <c r="H18" s="292"/>
      <c r="I18" s="292"/>
      <c r="J18" s="292"/>
      <c r="K18" s="292"/>
      <c r="L18" s="339" t="s">
        <v>262</v>
      </c>
      <c r="M18" t="s">
        <v>263</v>
      </c>
    </row>
    <row r="19" spans="1:13" ht="114" customHeight="1">
      <c r="A19" s="295"/>
      <c r="B19" s="335"/>
      <c r="C19" s="98">
        <v>2</v>
      </c>
      <c r="D19" s="289" t="s">
        <v>27</v>
      </c>
      <c r="E19" s="289"/>
      <c r="F19" s="108">
        <f>10%*100/100%</f>
        <v>10</v>
      </c>
      <c r="G19" s="292"/>
      <c r="H19" s="292"/>
      <c r="I19" s="292"/>
      <c r="J19" s="292"/>
      <c r="K19" s="292"/>
      <c r="L19" s="339"/>
    </row>
    <row r="20" spans="1:13" ht="114" customHeight="1">
      <c r="A20" s="295"/>
      <c r="B20" s="335"/>
      <c r="C20" s="98">
        <v>3</v>
      </c>
      <c r="D20" s="289" t="s">
        <v>95</v>
      </c>
      <c r="E20" s="289"/>
      <c r="F20" s="108">
        <f>0%*100/100%</f>
        <v>0</v>
      </c>
      <c r="G20" s="292"/>
      <c r="H20" s="292"/>
      <c r="I20" s="292"/>
      <c r="J20" s="292"/>
      <c r="K20" s="292"/>
      <c r="L20" s="339"/>
    </row>
    <row r="21" spans="1:13" ht="111.6" customHeight="1">
      <c r="A21" s="295">
        <v>5</v>
      </c>
      <c r="B21" s="335" t="s">
        <v>30</v>
      </c>
      <c r="C21" s="98">
        <v>1</v>
      </c>
      <c r="D21" s="289" t="s">
        <v>28</v>
      </c>
      <c r="E21" s="289"/>
      <c r="F21" s="108">
        <f>100%*100/100%</f>
        <v>100</v>
      </c>
      <c r="G21" s="292"/>
      <c r="H21" s="292"/>
      <c r="I21" s="292"/>
      <c r="J21" s="292"/>
      <c r="K21" s="292"/>
      <c r="L21" s="339" t="s">
        <v>264</v>
      </c>
    </row>
    <row r="22" spans="1:13" ht="111.6" customHeight="1">
      <c r="A22" s="295"/>
      <c r="B22" s="335"/>
      <c r="C22" s="98">
        <v>2</v>
      </c>
      <c r="D22" s="289" t="s">
        <v>29</v>
      </c>
      <c r="E22" s="289"/>
      <c r="F22" s="108">
        <f>0%*100/100%</f>
        <v>0</v>
      </c>
      <c r="G22" s="292"/>
      <c r="H22" s="292"/>
      <c r="I22" s="292"/>
      <c r="J22" s="292"/>
      <c r="K22" s="292"/>
      <c r="L22" s="339"/>
    </row>
    <row r="23" spans="1:13" ht="102.6" customHeight="1">
      <c r="A23" s="295">
        <v>6</v>
      </c>
      <c r="B23" s="335" t="s">
        <v>265</v>
      </c>
      <c r="C23" s="98">
        <v>1</v>
      </c>
      <c r="D23" s="289" t="s">
        <v>266</v>
      </c>
      <c r="E23" s="289"/>
      <c r="F23" s="108">
        <f>99%*100/100%</f>
        <v>99</v>
      </c>
      <c r="G23" s="292"/>
      <c r="H23" s="292"/>
      <c r="I23" s="292"/>
      <c r="J23" s="292"/>
      <c r="K23" s="292"/>
      <c r="L23" s="339" t="s">
        <v>267</v>
      </c>
    </row>
    <row r="24" spans="1:13" ht="102.6" customHeight="1">
      <c r="A24" s="295"/>
      <c r="B24" s="335"/>
      <c r="C24" s="98">
        <v>2</v>
      </c>
      <c r="D24" s="289" t="s">
        <v>268</v>
      </c>
      <c r="E24" s="289"/>
      <c r="F24" s="108">
        <v>0</v>
      </c>
      <c r="G24" s="292"/>
      <c r="H24" s="292"/>
      <c r="I24" s="292"/>
      <c r="J24" s="292"/>
      <c r="K24" s="292"/>
      <c r="L24" s="339"/>
    </row>
    <row r="25" spans="1:13" ht="102.6" customHeight="1">
      <c r="A25" s="295"/>
      <c r="B25" s="335"/>
      <c r="C25" s="98">
        <v>3</v>
      </c>
      <c r="D25" s="289" t="s">
        <v>269</v>
      </c>
      <c r="E25" s="289"/>
      <c r="F25" s="108">
        <f>1%*100/100%</f>
        <v>1</v>
      </c>
      <c r="G25" s="292"/>
      <c r="H25" s="292"/>
      <c r="I25" s="292"/>
      <c r="J25" s="292"/>
      <c r="K25" s="292"/>
      <c r="L25" s="339"/>
    </row>
    <row r="26" spans="1:13" ht="114.6" customHeight="1">
      <c r="A26" s="295">
        <v>7</v>
      </c>
      <c r="B26" s="335" t="s">
        <v>32</v>
      </c>
      <c r="C26" s="98">
        <v>1</v>
      </c>
      <c r="D26" s="289" t="s">
        <v>36</v>
      </c>
      <c r="E26" s="289"/>
      <c r="F26" s="108">
        <f>100%*100/100%</f>
        <v>100</v>
      </c>
      <c r="G26" s="292"/>
      <c r="H26" s="292"/>
      <c r="I26" s="292"/>
      <c r="J26" s="292"/>
      <c r="K26" s="292"/>
      <c r="L26" s="374" t="s">
        <v>270</v>
      </c>
    </row>
    <row r="27" spans="1:13" ht="114.6" customHeight="1">
      <c r="A27" s="295"/>
      <c r="B27" s="335"/>
      <c r="C27" s="98">
        <v>2</v>
      </c>
      <c r="D27" s="289" t="s">
        <v>37</v>
      </c>
      <c r="E27" s="289"/>
      <c r="F27" s="108">
        <f>0%*100/100%</f>
        <v>0</v>
      </c>
      <c r="G27" s="292"/>
      <c r="H27" s="292"/>
      <c r="I27" s="292"/>
      <c r="J27" s="292"/>
      <c r="K27" s="292"/>
      <c r="L27" s="375"/>
    </row>
    <row r="28" spans="1:13" ht="117.6" customHeight="1">
      <c r="A28" s="295">
        <v>8</v>
      </c>
      <c r="B28" s="335" t="s">
        <v>33</v>
      </c>
      <c r="C28" s="98">
        <v>1</v>
      </c>
      <c r="D28" s="289" t="s">
        <v>36</v>
      </c>
      <c r="E28" s="289"/>
      <c r="F28" s="108">
        <f>100%*100/100%</f>
        <v>100</v>
      </c>
      <c r="G28" s="292"/>
      <c r="H28" s="292"/>
      <c r="I28" s="292"/>
      <c r="J28" s="292"/>
      <c r="K28" s="292"/>
      <c r="L28" s="374" t="s">
        <v>271</v>
      </c>
    </row>
    <row r="29" spans="1:13" ht="117.6" customHeight="1">
      <c r="A29" s="295"/>
      <c r="B29" s="335"/>
      <c r="C29" s="98">
        <v>2</v>
      </c>
      <c r="D29" s="289" t="s">
        <v>37</v>
      </c>
      <c r="E29" s="289"/>
      <c r="F29" s="110">
        <v>0</v>
      </c>
      <c r="G29" s="292"/>
      <c r="H29" s="292"/>
      <c r="I29" s="292"/>
      <c r="J29" s="292"/>
      <c r="K29" s="292"/>
      <c r="L29" s="375"/>
    </row>
    <row r="30" spans="1:13" ht="129.94999999999999" customHeight="1">
      <c r="A30" s="295">
        <v>9</v>
      </c>
      <c r="B30" s="335" t="s">
        <v>35</v>
      </c>
      <c r="C30" s="98">
        <v>1</v>
      </c>
      <c r="D30" s="289" t="s">
        <v>36</v>
      </c>
      <c r="E30" s="289"/>
      <c r="F30" s="108">
        <f>100%*100/100%</f>
        <v>100</v>
      </c>
      <c r="G30" s="292"/>
      <c r="H30" s="292"/>
      <c r="I30" s="292"/>
      <c r="J30" s="292"/>
      <c r="K30" s="292"/>
      <c r="L30" s="374" t="s">
        <v>272</v>
      </c>
    </row>
    <row r="31" spans="1:13" ht="129.94999999999999" customHeight="1">
      <c r="A31" s="295"/>
      <c r="B31" s="335"/>
      <c r="C31" s="98">
        <v>2</v>
      </c>
      <c r="D31" s="289" t="s">
        <v>37</v>
      </c>
      <c r="E31" s="289"/>
      <c r="F31" s="108">
        <v>0</v>
      </c>
      <c r="G31" s="292"/>
      <c r="H31" s="292"/>
      <c r="I31" s="292"/>
      <c r="J31" s="292"/>
      <c r="K31" s="292"/>
      <c r="L31" s="375"/>
    </row>
    <row r="32" spans="1:13" ht="117.95" customHeight="1">
      <c r="A32" s="300">
        <v>10</v>
      </c>
      <c r="B32" s="306" t="s">
        <v>34</v>
      </c>
      <c r="C32" s="98">
        <v>1</v>
      </c>
      <c r="D32" s="289" t="s">
        <v>36</v>
      </c>
      <c r="E32" s="289"/>
      <c r="F32" s="108">
        <f>100%*100/100%</f>
        <v>100</v>
      </c>
      <c r="G32" s="314"/>
      <c r="H32" s="315"/>
      <c r="I32" s="315"/>
      <c r="J32" s="315"/>
      <c r="K32" s="316"/>
      <c r="L32" s="300" t="s">
        <v>273</v>
      </c>
    </row>
    <row r="33" spans="1:12" ht="117.95" customHeight="1">
      <c r="A33" s="302"/>
      <c r="B33" s="308"/>
      <c r="C33" s="98">
        <v>2</v>
      </c>
      <c r="D33" s="289" t="s">
        <v>37</v>
      </c>
      <c r="E33" s="289"/>
      <c r="F33" s="108">
        <v>0</v>
      </c>
      <c r="G33" s="320"/>
      <c r="H33" s="321"/>
      <c r="I33" s="321"/>
      <c r="J33" s="321"/>
      <c r="K33" s="322"/>
      <c r="L33" s="302"/>
    </row>
    <row r="34" spans="1:12" ht="102.6" customHeight="1">
      <c r="A34" s="10"/>
      <c r="B34" s="10" t="s">
        <v>40</v>
      </c>
      <c r="C34" s="309"/>
      <c r="D34" s="310"/>
      <c r="E34" s="311"/>
      <c r="F34" s="111">
        <f>100%*100/100%</f>
        <v>100</v>
      </c>
      <c r="G34" s="309"/>
      <c r="H34" s="310"/>
      <c r="I34" s="310"/>
      <c r="J34" s="310"/>
      <c r="K34" s="311"/>
      <c r="L34" s="5"/>
    </row>
    <row r="35" spans="1:12" ht="102.6" customHeight="1">
      <c r="A35" s="99">
        <v>11</v>
      </c>
      <c r="B35" s="8" t="s">
        <v>39</v>
      </c>
      <c r="C35" s="339" t="s">
        <v>274</v>
      </c>
      <c r="D35" s="339"/>
      <c r="E35" s="339"/>
      <c r="F35" s="339"/>
      <c r="G35" s="339"/>
      <c r="H35" s="339"/>
      <c r="I35" s="339"/>
      <c r="J35" s="339"/>
      <c r="K35" s="339"/>
      <c r="L35" s="339"/>
    </row>
    <row r="36" spans="1:12" ht="102.6" customHeight="1">
      <c r="A36" s="334" t="s">
        <v>275</v>
      </c>
      <c r="B36" s="334"/>
      <c r="C36" s="334"/>
      <c r="D36" s="334"/>
      <c r="E36" s="334"/>
      <c r="F36" s="334"/>
      <c r="G36" s="334"/>
      <c r="H36" s="334"/>
      <c r="I36" s="334"/>
      <c r="J36" s="334"/>
      <c r="K36" s="334"/>
      <c r="L36" s="334"/>
    </row>
  </sheetData>
  <mergeCells count="78">
    <mergeCell ref="C34:E34"/>
    <mergeCell ref="G34:K34"/>
    <mergeCell ref="C35:L35"/>
    <mergeCell ref="A36:L36"/>
    <mergeCell ref="A32:A33"/>
    <mergeCell ref="B32:B33"/>
    <mergeCell ref="D32:E32"/>
    <mergeCell ref="G32:K33"/>
    <mergeCell ref="L32:L33"/>
    <mergeCell ref="D33:E33"/>
    <mergeCell ref="A30:A31"/>
    <mergeCell ref="B30:B31"/>
    <mergeCell ref="D30:E30"/>
    <mergeCell ref="G30:K31"/>
    <mergeCell ref="L30:L31"/>
    <mergeCell ref="D31:E31"/>
    <mergeCell ref="A28:A29"/>
    <mergeCell ref="B28:B29"/>
    <mergeCell ref="D28:E28"/>
    <mergeCell ref="G28:K29"/>
    <mergeCell ref="L28:L29"/>
    <mergeCell ref="D29:E29"/>
    <mergeCell ref="A26:A27"/>
    <mergeCell ref="B26:B27"/>
    <mergeCell ref="D26:E26"/>
    <mergeCell ref="G26:K27"/>
    <mergeCell ref="L26:L27"/>
    <mergeCell ref="D27:E27"/>
    <mergeCell ref="A23:A25"/>
    <mergeCell ref="B23:B25"/>
    <mergeCell ref="D23:E23"/>
    <mergeCell ref="G23:K25"/>
    <mergeCell ref="L23:L25"/>
    <mergeCell ref="D24:E24"/>
    <mergeCell ref="D25:E25"/>
    <mergeCell ref="A21:A22"/>
    <mergeCell ref="B21:B22"/>
    <mergeCell ref="D21:E21"/>
    <mergeCell ref="G21:K22"/>
    <mergeCell ref="L21:L22"/>
    <mergeCell ref="D22:E22"/>
    <mergeCell ref="A18:A20"/>
    <mergeCell ref="B18:B20"/>
    <mergeCell ref="D18:E18"/>
    <mergeCell ref="G18:K20"/>
    <mergeCell ref="L18:L20"/>
    <mergeCell ref="D19:E19"/>
    <mergeCell ref="D20:E20"/>
    <mergeCell ref="A12:A17"/>
    <mergeCell ref="B12:B17"/>
    <mergeCell ref="G12:K17"/>
    <mergeCell ref="L12:L17"/>
    <mergeCell ref="D14:E14"/>
    <mergeCell ref="D15:E15"/>
    <mergeCell ref="D16:E16"/>
    <mergeCell ref="D17:E17"/>
    <mergeCell ref="A9:A11"/>
    <mergeCell ref="B9:B11"/>
    <mergeCell ref="D9:E9"/>
    <mergeCell ref="G9:K11"/>
    <mergeCell ref="L9:L11"/>
    <mergeCell ref="D10:E10"/>
    <mergeCell ref="D11:E11"/>
    <mergeCell ref="A6:A8"/>
    <mergeCell ref="B6:B8"/>
    <mergeCell ref="D6:E6"/>
    <mergeCell ref="G6:K8"/>
    <mergeCell ref="L6:L8"/>
    <mergeCell ref="D7:E7"/>
    <mergeCell ref="D8:E8"/>
    <mergeCell ref="A1:L2"/>
    <mergeCell ref="C3:E3"/>
    <mergeCell ref="G3:I3"/>
    <mergeCell ref="J3:K3"/>
    <mergeCell ref="A4:K4"/>
    <mergeCell ref="L4:L5"/>
    <mergeCell ref="C5:E5"/>
    <mergeCell ref="G5:K5"/>
  </mergeCells>
  <hyperlinks>
    <hyperlink ref="B3" location="'TOTAL ANALISIS ENCUESTAS 2017'!A1" display="TOLIMA "/>
  </hyperlinks>
  <pageMargins left="0.70866141732283472" right="0.70866141732283472" top="0.74803149606299213" bottom="0.74803149606299213" header="0.31496062992125984" footer="0.31496062992125984"/>
  <pageSetup paperSize="5" scale="65" orientation="landscape" horizontalDpi="300" verticalDpi="300"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5"/>
  <sheetViews>
    <sheetView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customWidth="1"/>
    <col min="11" max="11" width="35.7109375" customWidth="1"/>
    <col min="12" max="12" width="54.4257812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c r="A3" s="2" t="s">
        <v>12</v>
      </c>
      <c r="B3" s="286" t="s">
        <v>276</v>
      </c>
      <c r="C3" s="292" t="s">
        <v>13</v>
      </c>
      <c r="D3" s="292"/>
      <c r="E3" s="292"/>
      <c r="F3" s="4">
        <v>10</v>
      </c>
      <c r="G3" s="292" t="s">
        <v>14</v>
      </c>
      <c r="H3" s="292"/>
      <c r="I3" s="292"/>
      <c r="J3" s="293">
        <v>43153</v>
      </c>
      <c r="K3" s="294"/>
      <c r="L3" s="5" t="s">
        <v>277</v>
      </c>
    </row>
    <row r="4" spans="1:12">
      <c r="A4" s="296" t="s">
        <v>11</v>
      </c>
      <c r="B4" s="296"/>
      <c r="C4" s="296"/>
      <c r="D4" s="296"/>
      <c r="E4" s="296"/>
      <c r="F4" s="296"/>
      <c r="G4" s="296"/>
      <c r="H4" s="296"/>
      <c r="I4" s="296"/>
      <c r="J4" s="296"/>
      <c r="K4" s="296"/>
      <c r="L4" s="295" t="s">
        <v>9</v>
      </c>
    </row>
    <row r="5" spans="1:12" ht="30">
      <c r="A5" s="104" t="s">
        <v>2</v>
      </c>
      <c r="B5" s="103" t="s">
        <v>1</v>
      </c>
      <c r="C5" s="295" t="s">
        <v>3</v>
      </c>
      <c r="D5" s="295"/>
      <c r="E5" s="295"/>
      <c r="F5" s="11" t="s">
        <v>7</v>
      </c>
      <c r="G5" s="295" t="s">
        <v>8</v>
      </c>
      <c r="H5" s="295"/>
      <c r="I5" s="295"/>
      <c r="J5" s="295"/>
      <c r="K5" s="295"/>
      <c r="L5" s="295"/>
    </row>
    <row r="6" spans="1:12" ht="90.75" customHeight="1">
      <c r="A6" s="295">
        <v>1</v>
      </c>
      <c r="B6" s="335" t="s">
        <v>10</v>
      </c>
      <c r="C6" s="102">
        <v>1</v>
      </c>
      <c r="D6" s="289" t="s">
        <v>4</v>
      </c>
      <c r="E6" s="289"/>
      <c r="F6" s="5">
        <v>10</v>
      </c>
      <c r="G6" s="292"/>
      <c r="H6" s="292"/>
      <c r="I6" s="292"/>
      <c r="J6" s="292"/>
      <c r="K6" s="292"/>
      <c r="L6" s="380" t="s">
        <v>278</v>
      </c>
    </row>
    <row r="7" spans="1:12" ht="90.75" customHeight="1">
      <c r="A7" s="295"/>
      <c r="B7" s="335"/>
      <c r="C7" s="102">
        <v>2</v>
      </c>
      <c r="D7" s="335" t="s">
        <v>5</v>
      </c>
      <c r="E7" s="335"/>
      <c r="F7" s="5"/>
      <c r="G7" s="292"/>
      <c r="H7" s="292"/>
      <c r="I7" s="292"/>
      <c r="J7" s="292"/>
      <c r="K7" s="292"/>
      <c r="L7" s="380"/>
    </row>
    <row r="8" spans="1:12" ht="90.75" customHeight="1">
      <c r="A8" s="295"/>
      <c r="B8" s="335"/>
      <c r="C8" s="102">
        <v>3</v>
      </c>
      <c r="D8" s="289" t="s">
        <v>6</v>
      </c>
      <c r="E8" s="289"/>
      <c r="F8" s="5"/>
      <c r="G8" s="292"/>
      <c r="H8" s="292"/>
      <c r="I8" s="292"/>
      <c r="J8" s="292"/>
      <c r="K8" s="292"/>
      <c r="L8" s="380"/>
    </row>
    <row r="9" spans="1:12" ht="89.25" customHeight="1">
      <c r="A9" s="295">
        <v>2</v>
      </c>
      <c r="B9" s="335" t="s">
        <v>15</v>
      </c>
      <c r="C9" s="102">
        <v>1</v>
      </c>
      <c r="D9" s="289" t="s">
        <v>16</v>
      </c>
      <c r="E9" s="289"/>
      <c r="F9" s="5">
        <v>5</v>
      </c>
      <c r="G9" s="292"/>
      <c r="H9" s="292"/>
      <c r="I9" s="292"/>
      <c r="J9" s="292"/>
      <c r="K9" s="292"/>
      <c r="L9" s="380" t="s">
        <v>279</v>
      </c>
    </row>
    <row r="10" spans="1:12" ht="89.25" customHeight="1">
      <c r="A10" s="295"/>
      <c r="B10" s="335"/>
      <c r="C10" s="102">
        <v>2</v>
      </c>
      <c r="D10" s="289" t="s">
        <v>17</v>
      </c>
      <c r="E10" s="289"/>
      <c r="F10" s="5">
        <v>5</v>
      </c>
      <c r="G10" s="292"/>
      <c r="H10" s="292"/>
      <c r="I10" s="292"/>
      <c r="J10" s="292"/>
      <c r="K10" s="292"/>
      <c r="L10" s="380"/>
    </row>
    <row r="11" spans="1:12" ht="89.25" customHeight="1">
      <c r="A11" s="295"/>
      <c r="B11" s="335"/>
      <c r="C11" s="102">
        <v>3</v>
      </c>
      <c r="D11" s="289" t="s">
        <v>18</v>
      </c>
      <c r="E11" s="289"/>
      <c r="F11" s="5"/>
      <c r="G11" s="292"/>
      <c r="H11" s="292"/>
      <c r="I11" s="292"/>
      <c r="J11" s="292"/>
      <c r="K11" s="292"/>
      <c r="L11" s="380"/>
    </row>
    <row r="12" spans="1:12" ht="42" customHeight="1">
      <c r="A12" s="295">
        <v>3</v>
      </c>
      <c r="B12" s="335" t="s">
        <v>19</v>
      </c>
      <c r="C12" s="102">
        <v>1</v>
      </c>
      <c r="D12" s="5" t="s">
        <v>20</v>
      </c>
      <c r="E12" s="5"/>
      <c r="F12" s="5"/>
      <c r="G12" s="292"/>
      <c r="H12" s="292"/>
      <c r="I12" s="292"/>
      <c r="J12" s="292"/>
      <c r="K12" s="292"/>
      <c r="L12" s="380" t="s">
        <v>280</v>
      </c>
    </row>
    <row r="13" spans="1:12" ht="42" customHeight="1">
      <c r="A13" s="295"/>
      <c r="B13" s="335"/>
      <c r="C13" s="102">
        <v>2</v>
      </c>
      <c r="D13" s="5" t="s">
        <v>21</v>
      </c>
      <c r="E13" s="5"/>
      <c r="F13" s="5"/>
      <c r="G13" s="292"/>
      <c r="H13" s="292"/>
      <c r="I13" s="292"/>
      <c r="J13" s="292"/>
      <c r="K13" s="292"/>
      <c r="L13" s="380"/>
    </row>
    <row r="14" spans="1:12" ht="42" customHeight="1">
      <c r="A14" s="295"/>
      <c r="B14" s="335"/>
      <c r="C14" s="102">
        <v>3</v>
      </c>
      <c r="D14" s="289" t="s">
        <v>22</v>
      </c>
      <c r="E14" s="289"/>
      <c r="F14" s="5" t="s">
        <v>180</v>
      </c>
      <c r="G14" s="292"/>
      <c r="H14" s="292"/>
      <c r="I14" s="292"/>
      <c r="J14" s="292"/>
      <c r="K14" s="292"/>
      <c r="L14" s="380"/>
    </row>
    <row r="15" spans="1:12" ht="42" customHeight="1">
      <c r="A15" s="295"/>
      <c r="B15" s="335"/>
      <c r="C15" s="102">
        <v>4</v>
      </c>
      <c r="D15" s="289" t="s">
        <v>23</v>
      </c>
      <c r="E15" s="289"/>
      <c r="F15" s="5" t="s">
        <v>180</v>
      </c>
      <c r="G15" s="292"/>
      <c r="H15" s="292"/>
      <c r="I15" s="292"/>
      <c r="J15" s="292"/>
      <c r="K15" s="292"/>
      <c r="L15" s="380"/>
    </row>
    <row r="16" spans="1:12" ht="42" customHeight="1">
      <c r="A16" s="295"/>
      <c r="B16" s="335"/>
      <c r="C16" s="102">
        <v>5</v>
      </c>
      <c r="D16" s="289" t="s">
        <v>24</v>
      </c>
      <c r="E16" s="289"/>
      <c r="F16" s="5" t="s">
        <v>180</v>
      </c>
      <c r="G16" s="292"/>
      <c r="H16" s="292"/>
      <c r="I16" s="292"/>
      <c r="J16" s="292"/>
      <c r="K16" s="292"/>
      <c r="L16" s="380"/>
    </row>
    <row r="17" spans="1:12" ht="42" customHeight="1">
      <c r="A17" s="295"/>
      <c r="B17" s="335"/>
      <c r="C17" s="102">
        <v>6</v>
      </c>
      <c r="D17" s="289" t="s">
        <v>25</v>
      </c>
      <c r="E17" s="289"/>
      <c r="F17" s="5"/>
      <c r="G17" s="292"/>
      <c r="H17" s="292"/>
      <c r="I17" s="292"/>
      <c r="J17" s="292"/>
      <c r="K17" s="292"/>
      <c r="L17" s="380"/>
    </row>
    <row r="18" spans="1:12" ht="72" customHeight="1">
      <c r="A18" s="295">
        <v>4</v>
      </c>
      <c r="B18" s="335" t="s">
        <v>38</v>
      </c>
      <c r="C18" s="102">
        <v>1</v>
      </c>
      <c r="D18" s="289" t="s">
        <v>26</v>
      </c>
      <c r="E18" s="289"/>
      <c r="F18" s="5">
        <v>9</v>
      </c>
      <c r="G18" s="292"/>
      <c r="H18" s="292"/>
      <c r="I18" s="292"/>
      <c r="J18" s="292"/>
      <c r="K18" s="292"/>
      <c r="L18" s="380" t="s">
        <v>281</v>
      </c>
    </row>
    <row r="19" spans="1:12" ht="153" customHeight="1">
      <c r="A19" s="295"/>
      <c r="B19" s="335"/>
      <c r="C19" s="102">
        <v>2</v>
      </c>
      <c r="D19" s="289" t="s">
        <v>27</v>
      </c>
      <c r="E19" s="289"/>
      <c r="F19" s="5">
        <v>1</v>
      </c>
      <c r="G19" s="292"/>
      <c r="H19" s="292"/>
      <c r="I19" s="292"/>
      <c r="J19" s="292"/>
      <c r="K19" s="292"/>
      <c r="L19" s="380"/>
    </row>
    <row r="20" spans="1:12" ht="153" customHeight="1">
      <c r="A20" s="295">
        <v>5</v>
      </c>
      <c r="B20" s="335" t="s">
        <v>30</v>
      </c>
      <c r="C20" s="102">
        <v>1</v>
      </c>
      <c r="D20" s="289" t="s">
        <v>28</v>
      </c>
      <c r="E20" s="289"/>
      <c r="F20" s="5"/>
      <c r="G20" s="292"/>
      <c r="H20" s="292"/>
      <c r="I20" s="292"/>
      <c r="J20" s="292"/>
      <c r="K20" s="292"/>
      <c r="L20" s="380" t="s">
        <v>282</v>
      </c>
    </row>
    <row r="21" spans="1:12" ht="153" customHeight="1">
      <c r="A21" s="295"/>
      <c r="B21" s="335"/>
      <c r="C21" s="102">
        <v>2</v>
      </c>
      <c r="D21" s="289" t="s">
        <v>29</v>
      </c>
      <c r="E21" s="289"/>
      <c r="F21" s="5"/>
      <c r="G21" s="292"/>
      <c r="H21" s="292"/>
      <c r="I21" s="292"/>
      <c r="J21" s="292"/>
      <c r="K21" s="292"/>
      <c r="L21" s="380"/>
    </row>
    <row r="22" spans="1:12" ht="105.75" customHeight="1" thickBot="1">
      <c r="A22" s="295">
        <v>6</v>
      </c>
      <c r="B22" s="335" t="s">
        <v>31</v>
      </c>
      <c r="C22" s="102">
        <v>1</v>
      </c>
      <c r="D22" s="500" t="s">
        <v>283</v>
      </c>
      <c r="E22" s="501"/>
      <c r="F22" s="5">
        <v>9</v>
      </c>
      <c r="G22" s="292"/>
      <c r="H22" s="292"/>
      <c r="I22" s="292"/>
      <c r="J22" s="292"/>
      <c r="K22" s="292"/>
      <c r="L22" s="380" t="s">
        <v>284</v>
      </c>
    </row>
    <row r="23" spans="1:12" ht="95.25" customHeight="1" thickBot="1">
      <c r="A23" s="295"/>
      <c r="B23" s="335"/>
      <c r="C23" s="102">
        <v>2</v>
      </c>
      <c r="D23" s="502" t="s">
        <v>79</v>
      </c>
      <c r="E23" s="503"/>
      <c r="F23" s="5"/>
      <c r="G23" s="292"/>
      <c r="H23" s="292"/>
      <c r="I23" s="292"/>
      <c r="J23" s="292"/>
      <c r="K23" s="292"/>
      <c r="L23" s="380"/>
    </row>
    <row r="24" spans="1:12" ht="95.25" customHeight="1" thickBot="1">
      <c r="A24" s="295"/>
      <c r="B24" s="335"/>
      <c r="C24" s="102">
        <v>3</v>
      </c>
      <c r="D24" s="502" t="s">
        <v>184</v>
      </c>
      <c r="E24" s="503"/>
      <c r="F24" s="5"/>
      <c r="G24" s="292"/>
      <c r="H24" s="292"/>
      <c r="I24" s="292"/>
      <c r="J24" s="292"/>
      <c r="K24" s="292"/>
      <c r="L24" s="380"/>
    </row>
    <row r="25" spans="1:12" ht="111.75" customHeight="1">
      <c r="A25" s="295">
        <v>7</v>
      </c>
      <c r="B25" s="335" t="s">
        <v>32</v>
      </c>
      <c r="C25" s="102">
        <v>1</v>
      </c>
      <c r="D25" s="289" t="s">
        <v>36</v>
      </c>
      <c r="E25" s="289"/>
      <c r="F25" s="5">
        <v>10</v>
      </c>
      <c r="G25" s="292"/>
      <c r="H25" s="292"/>
      <c r="I25" s="292"/>
      <c r="J25" s="292"/>
      <c r="K25" s="292"/>
      <c r="L25" s="371" t="s">
        <v>285</v>
      </c>
    </row>
    <row r="26" spans="1:12" ht="120.75" customHeight="1">
      <c r="A26" s="295"/>
      <c r="B26" s="335"/>
      <c r="C26" s="102">
        <v>2</v>
      </c>
      <c r="D26" s="289" t="s">
        <v>37</v>
      </c>
      <c r="E26" s="289"/>
      <c r="F26" s="5">
        <v>0</v>
      </c>
      <c r="G26" s="292"/>
      <c r="H26" s="292"/>
      <c r="I26" s="292"/>
      <c r="J26" s="292"/>
      <c r="K26" s="292"/>
      <c r="L26" s="373"/>
    </row>
    <row r="27" spans="1:12" ht="129" customHeight="1">
      <c r="A27" s="295">
        <v>8</v>
      </c>
      <c r="B27" s="335" t="s">
        <v>33</v>
      </c>
      <c r="C27" s="102">
        <v>1</v>
      </c>
      <c r="D27" s="289" t="s">
        <v>36</v>
      </c>
      <c r="E27" s="289"/>
      <c r="F27" s="5">
        <v>9</v>
      </c>
      <c r="G27" s="292"/>
      <c r="H27" s="292"/>
      <c r="I27" s="292"/>
      <c r="J27" s="292"/>
      <c r="K27" s="292"/>
      <c r="L27" s="371" t="s">
        <v>286</v>
      </c>
    </row>
    <row r="28" spans="1:12" ht="110.25" customHeight="1">
      <c r="A28" s="295"/>
      <c r="B28" s="335"/>
      <c r="C28" s="102">
        <v>2</v>
      </c>
      <c r="D28" s="289" t="s">
        <v>37</v>
      </c>
      <c r="E28" s="289"/>
      <c r="F28" s="5">
        <v>1</v>
      </c>
      <c r="G28" s="292"/>
      <c r="H28" s="292"/>
      <c r="I28" s="292"/>
      <c r="J28" s="292"/>
      <c r="K28" s="292"/>
      <c r="L28" s="373"/>
    </row>
    <row r="29" spans="1:12" ht="141.75" customHeight="1">
      <c r="A29" s="295">
        <v>9</v>
      </c>
      <c r="B29" s="335" t="s">
        <v>35</v>
      </c>
      <c r="C29" s="102">
        <v>1</v>
      </c>
      <c r="D29" s="289" t="s">
        <v>36</v>
      </c>
      <c r="E29" s="289"/>
      <c r="F29" s="5">
        <v>10</v>
      </c>
      <c r="G29" s="292"/>
      <c r="H29" s="292"/>
      <c r="I29" s="292"/>
      <c r="J29" s="292"/>
      <c r="K29" s="292"/>
      <c r="L29" s="371" t="s">
        <v>287</v>
      </c>
    </row>
    <row r="30" spans="1:12" ht="103.5" customHeight="1">
      <c r="A30" s="295"/>
      <c r="B30" s="335"/>
      <c r="C30" s="102">
        <v>2</v>
      </c>
      <c r="D30" s="289" t="s">
        <v>37</v>
      </c>
      <c r="E30" s="289"/>
      <c r="F30" s="5">
        <v>0</v>
      </c>
      <c r="G30" s="292"/>
      <c r="H30" s="292"/>
      <c r="I30" s="292"/>
      <c r="J30" s="292"/>
      <c r="K30" s="292"/>
      <c r="L30" s="373"/>
    </row>
    <row r="31" spans="1:12" ht="153" customHeight="1">
      <c r="A31" s="300">
        <v>10</v>
      </c>
      <c r="B31" s="306" t="s">
        <v>34</v>
      </c>
      <c r="C31" s="102">
        <v>1</v>
      </c>
      <c r="D31" s="289" t="s">
        <v>36</v>
      </c>
      <c r="E31" s="289"/>
      <c r="F31" s="5">
        <v>10</v>
      </c>
      <c r="G31" s="314"/>
      <c r="H31" s="315"/>
      <c r="I31" s="315"/>
      <c r="J31" s="315"/>
      <c r="K31" s="316"/>
      <c r="L31" s="371" t="s">
        <v>288</v>
      </c>
    </row>
    <row r="32" spans="1:12" ht="153" customHeight="1">
      <c r="A32" s="302"/>
      <c r="B32" s="308"/>
      <c r="C32" s="102">
        <v>2</v>
      </c>
      <c r="D32" s="289" t="s">
        <v>37</v>
      </c>
      <c r="E32" s="289"/>
      <c r="F32" s="5"/>
      <c r="G32" s="320"/>
      <c r="H32" s="321"/>
      <c r="I32" s="321"/>
      <c r="J32" s="321"/>
      <c r="K32" s="322"/>
      <c r="L32" s="373"/>
    </row>
    <row r="33" spans="1:12" ht="45" customHeight="1">
      <c r="A33" s="10"/>
      <c r="B33" s="10" t="s">
        <v>40</v>
      </c>
      <c r="C33" s="309"/>
      <c r="D33" s="310"/>
      <c r="E33" s="311"/>
      <c r="F33" s="3"/>
      <c r="G33" s="125"/>
      <c r="H33" s="125"/>
      <c r="I33" s="125"/>
      <c r="J33" s="125"/>
      <c r="K33" s="125"/>
      <c r="L33" s="5"/>
    </row>
    <row r="34" spans="1:12" ht="361.5" customHeight="1">
      <c r="A34" s="103">
        <v>11</v>
      </c>
      <c r="B34" s="8" t="s">
        <v>39</v>
      </c>
      <c r="C34" s="292"/>
      <c r="D34" s="292"/>
      <c r="E34" s="292"/>
      <c r="F34" s="292"/>
      <c r="G34" s="292"/>
      <c r="H34" s="292"/>
      <c r="I34" s="292"/>
      <c r="J34" s="292"/>
      <c r="K34" s="292"/>
      <c r="L34" s="292"/>
    </row>
    <row r="35" spans="1:12" ht="70.5" customHeight="1">
      <c r="A35" s="334" t="s">
        <v>256</v>
      </c>
      <c r="B35" s="334"/>
      <c r="C35" s="334"/>
      <c r="D35" s="334"/>
      <c r="E35" s="334"/>
      <c r="F35" s="334"/>
      <c r="G35" s="334"/>
      <c r="H35" s="334"/>
      <c r="I35" s="334"/>
      <c r="J35" s="334"/>
      <c r="K35" s="334"/>
      <c r="L35" s="334"/>
    </row>
  </sheetData>
  <mergeCells count="76">
    <mergeCell ref="A1:L2"/>
    <mergeCell ref="C3:E3"/>
    <mergeCell ref="G3:I3"/>
    <mergeCell ref="J3:K3"/>
    <mergeCell ref="A4:K4"/>
    <mergeCell ref="L4:L5"/>
    <mergeCell ref="C5:E5"/>
    <mergeCell ref="G5:K5"/>
    <mergeCell ref="A6:A8"/>
    <mergeCell ref="B6:B8"/>
    <mergeCell ref="D6:E6"/>
    <mergeCell ref="G6:K8"/>
    <mergeCell ref="L6:L8"/>
    <mergeCell ref="D7:E7"/>
    <mergeCell ref="D8:E8"/>
    <mergeCell ref="A9:A11"/>
    <mergeCell ref="B9:B11"/>
    <mergeCell ref="D9:E9"/>
    <mergeCell ref="G9:K11"/>
    <mergeCell ref="L9:L11"/>
    <mergeCell ref="D10:E10"/>
    <mergeCell ref="D11:E11"/>
    <mergeCell ref="A12:A17"/>
    <mergeCell ref="B12:B17"/>
    <mergeCell ref="G12:K17"/>
    <mergeCell ref="L12:L17"/>
    <mergeCell ref="D14:E14"/>
    <mergeCell ref="D15:E15"/>
    <mergeCell ref="D16:E16"/>
    <mergeCell ref="D17:E17"/>
    <mergeCell ref="A18:A19"/>
    <mergeCell ref="B18:B19"/>
    <mergeCell ref="D18:E18"/>
    <mergeCell ref="G18:K19"/>
    <mergeCell ref="L18:L19"/>
    <mergeCell ref="D19:E19"/>
    <mergeCell ref="A20:A21"/>
    <mergeCell ref="B20:B21"/>
    <mergeCell ref="D20:E20"/>
    <mergeCell ref="G20:K21"/>
    <mergeCell ref="L20:L21"/>
    <mergeCell ref="D21:E21"/>
    <mergeCell ref="A22:A24"/>
    <mergeCell ref="B22:B24"/>
    <mergeCell ref="D22:E22"/>
    <mergeCell ref="G22:K24"/>
    <mergeCell ref="L22:L24"/>
    <mergeCell ref="D23:E23"/>
    <mergeCell ref="D24:E24"/>
    <mergeCell ref="A25:A26"/>
    <mergeCell ref="B25:B26"/>
    <mergeCell ref="D25:E25"/>
    <mergeCell ref="G25:K26"/>
    <mergeCell ref="L25:L26"/>
    <mergeCell ref="D26:E26"/>
    <mergeCell ref="A27:A28"/>
    <mergeCell ref="B27:B28"/>
    <mergeCell ref="D27:E27"/>
    <mergeCell ref="G27:K28"/>
    <mergeCell ref="L27:L28"/>
    <mergeCell ref="D28:E28"/>
    <mergeCell ref="A29:A30"/>
    <mergeCell ref="B29:B30"/>
    <mergeCell ref="D29:E29"/>
    <mergeCell ref="G29:K30"/>
    <mergeCell ref="L29:L30"/>
    <mergeCell ref="D30:E30"/>
    <mergeCell ref="C33:E33"/>
    <mergeCell ref="C34:L34"/>
    <mergeCell ref="A35:L35"/>
    <mergeCell ref="A31:A32"/>
    <mergeCell ref="B31:B32"/>
    <mergeCell ref="D31:E31"/>
    <mergeCell ref="G31:K32"/>
    <mergeCell ref="L31:L32"/>
    <mergeCell ref="D32:E32"/>
  </mergeCells>
  <hyperlinks>
    <hyperlink ref="B3" location="'TOTAL ANALISIS ENCUESTAS 2017'!A1" display="AMAZONAS"/>
  </hyperlinks>
  <pageMargins left="0.7" right="0.7" top="0.75" bottom="0.75" header="0.3" footer="0.3"/>
  <pageSetup orientation="portrait" horizontalDpi="4294967295" verticalDpi="4294967295"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5"/>
  <sheetViews>
    <sheetView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customWidth="1"/>
    <col min="11" max="11" width="18.7109375" customWidth="1"/>
    <col min="12" max="12" width="53.8554687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c r="A3" s="2" t="s">
        <v>12</v>
      </c>
      <c r="B3" s="286" t="s">
        <v>122</v>
      </c>
      <c r="C3" s="292" t="s">
        <v>13</v>
      </c>
      <c r="D3" s="292"/>
      <c r="E3" s="292"/>
      <c r="F3" s="4">
        <v>128</v>
      </c>
      <c r="G3" s="292" t="s">
        <v>14</v>
      </c>
      <c r="H3" s="292"/>
      <c r="I3" s="292"/>
      <c r="J3" s="293">
        <v>43152</v>
      </c>
      <c r="K3" s="294"/>
      <c r="L3" s="5" t="s">
        <v>289</v>
      </c>
    </row>
    <row r="4" spans="1:12">
      <c r="A4" s="296" t="s">
        <v>11</v>
      </c>
      <c r="B4" s="296"/>
      <c r="C4" s="296"/>
      <c r="D4" s="296"/>
      <c r="E4" s="296"/>
      <c r="F4" s="296"/>
      <c r="G4" s="296"/>
      <c r="H4" s="296"/>
      <c r="I4" s="296"/>
      <c r="J4" s="296"/>
      <c r="K4" s="296"/>
      <c r="L4" s="295" t="s">
        <v>9</v>
      </c>
    </row>
    <row r="5" spans="1:12" ht="30">
      <c r="A5" s="104" t="s">
        <v>2</v>
      </c>
      <c r="B5" s="103" t="s">
        <v>1</v>
      </c>
      <c r="C5" s="295" t="s">
        <v>3</v>
      </c>
      <c r="D5" s="295"/>
      <c r="E5" s="295"/>
      <c r="F5" s="11" t="s">
        <v>7</v>
      </c>
      <c r="G5" s="295" t="s">
        <v>8</v>
      </c>
      <c r="H5" s="295"/>
      <c r="I5" s="295"/>
      <c r="J5" s="295"/>
      <c r="K5" s="295"/>
      <c r="L5" s="295"/>
    </row>
    <row r="6" spans="1:12" ht="62.25" customHeight="1">
      <c r="A6" s="295">
        <v>1</v>
      </c>
      <c r="B6" s="335" t="s">
        <v>10</v>
      </c>
      <c r="C6" s="103">
        <v>1</v>
      </c>
      <c r="D6" s="334" t="s">
        <v>4</v>
      </c>
      <c r="E6" s="334"/>
      <c r="F6" s="5">
        <v>119</v>
      </c>
      <c r="G6" s="292"/>
      <c r="H6" s="292"/>
      <c r="I6" s="292"/>
      <c r="J6" s="292"/>
      <c r="K6" s="292"/>
      <c r="L6" s="380" t="s">
        <v>290</v>
      </c>
    </row>
    <row r="7" spans="1:12" ht="61.5" customHeight="1">
      <c r="A7" s="295"/>
      <c r="B7" s="335"/>
      <c r="C7" s="103">
        <v>2</v>
      </c>
      <c r="D7" s="335" t="s">
        <v>5</v>
      </c>
      <c r="E7" s="335"/>
      <c r="F7" s="5">
        <v>9</v>
      </c>
      <c r="G7" s="292"/>
      <c r="H7" s="292"/>
      <c r="I7" s="292"/>
      <c r="J7" s="292"/>
      <c r="K7" s="292"/>
      <c r="L7" s="380"/>
    </row>
    <row r="8" spans="1:12" ht="59.25" customHeight="1">
      <c r="A8" s="295"/>
      <c r="B8" s="335"/>
      <c r="C8" s="103">
        <v>3</v>
      </c>
      <c r="D8" s="289" t="s">
        <v>6</v>
      </c>
      <c r="E8" s="289"/>
      <c r="F8" s="5">
        <v>0</v>
      </c>
      <c r="G8" s="292"/>
      <c r="H8" s="292"/>
      <c r="I8" s="292"/>
      <c r="J8" s="292"/>
      <c r="K8" s="292"/>
      <c r="L8" s="380"/>
    </row>
    <row r="9" spans="1:12" ht="60.75" customHeight="1">
      <c r="A9" s="295">
        <v>2</v>
      </c>
      <c r="B9" s="335" t="s">
        <v>15</v>
      </c>
      <c r="C9" s="103">
        <v>1</v>
      </c>
      <c r="D9" s="289" t="s">
        <v>16</v>
      </c>
      <c r="E9" s="289"/>
      <c r="F9" s="5">
        <v>99</v>
      </c>
      <c r="G9" s="292"/>
      <c r="H9" s="292"/>
      <c r="I9" s="292"/>
      <c r="J9" s="292"/>
      <c r="K9" s="292"/>
      <c r="L9" s="339" t="s">
        <v>291</v>
      </c>
    </row>
    <row r="10" spans="1:12" ht="61.5" customHeight="1">
      <c r="A10" s="295"/>
      <c r="B10" s="335"/>
      <c r="C10" s="103">
        <v>2</v>
      </c>
      <c r="D10" s="289" t="s">
        <v>17</v>
      </c>
      <c r="E10" s="289"/>
      <c r="F10" s="5">
        <v>29</v>
      </c>
      <c r="G10" s="292"/>
      <c r="H10" s="292"/>
      <c r="I10" s="292"/>
      <c r="J10" s="292"/>
      <c r="K10" s="292"/>
      <c r="L10" s="339"/>
    </row>
    <row r="11" spans="1:12" ht="76.5" customHeight="1">
      <c r="A11" s="295"/>
      <c r="B11" s="335"/>
      <c r="C11" s="103">
        <v>3</v>
      </c>
      <c r="D11" s="289" t="s">
        <v>18</v>
      </c>
      <c r="E11" s="289"/>
      <c r="F11" s="5">
        <v>0</v>
      </c>
      <c r="G11" s="292"/>
      <c r="H11" s="292"/>
      <c r="I11" s="292"/>
      <c r="J11" s="292"/>
      <c r="K11" s="292"/>
      <c r="L11" s="339"/>
    </row>
    <row r="12" spans="1:12" ht="28.5" customHeight="1">
      <c r="A12" s="295">
        <v>3</v>
      </c>
      <c r="B12" s="335" t="s">
        <v>19</v>
      </c>
      <c r="C12" s="103">
        <v>1</v>
      </c>
      <c r="D12" s="5" t="s">
        <v>20</v>
      </c>
      <c r="E12" s="5"/>
      <c r="F12" s="5">
        <v>22</v>
      </c>
      <c r="G12" s="292"/>
      <c r="H12" s="292"/>
      <c r="I12" s="292"/>
      <c r="J12" s="292"/>
      <c r="K12" s="292"/>
      <c r="L12" s="339" t="s">
        <v>292</v>
      </c>
    </row>
    <row r="13" spans="1:12" ht="27" customHeight="1">
      <c r="A13" s="295"/>
      <c r="B13" s="335"/>
      <c r="C13" s="103">
        <v>2</v>
      </c>
      <c r="D13" s="5" t="s">
        <v>21</v>
      </c>
      <c r="E13" s="5"/>
      <c r="F13" s="5">
        <v>0</v>
      </c>
      <c r="G13" s="292"/>
      <c r="H13" s="292"/>
      <c r="I13" s="292"/>
      <c r="J13" s="292"/>
      <c r="K13" s="292"/>
      <c r="L13" s="339"/>
    </row>
    <row r="14" spans="1:12" ht="30.75" customHeight="1">
      <c r="A14" s="295"/>
      <c r="B14" s="335"/>
      <c r="C14" s="103">
        <v>3</v>
      </c>
      <c r="D14" s="289" t="s">
        <v>22</v>
      </c>
      <c r="E14" s="289"/>
      <c r="F14" s="5">
        <v>5</v>
      </c>
      <c r="G14" s="292"/>
      <c r="H14" s="292"/>
      <c r="I14" s="292"/>
      <c r="J14" s="292"/>
      <c r="K14" s="292"/>
      <c r="L14" s="339"/>
    </row>
    <row r="15" spans="1:12" ht="24.75" customHeight="1">
      <c r="A15" s="295"/>
      <c r="B15" s="335"/>
      <c r="C15" s="103">
        <v>4</v>
      </c>
      <c r="D15" s="289" t="s">
        <v>23</v>
      </c>
      <c r="E15" s="289"/>
      <c r="F15" s="5">
        <v>2</v>
      </c>
      <c r="G15" s="292"/>
      <c r="H15" s="292"/>
      <c r="I15" s="292"/>
      <c r="J15" s="292"/>
      <c r="K15" s="292"/>
      <c r="L15" s="339"/>
    </row>
    <row r="16" spans="1:12" ht="33" customHeight="1">
      <c r="A16" s="295"/>
      <c r="B16" s="335"/>
      <c r="C16" s="103">
        <v>5</v>
      </c>
      <c r="D16" s="289" t="s">
        <v>24</v>
      </c>
      <c r="E16" s="289"/>
      <c r="F16" s="5">
        <v>1</v>
      </c>
      <c r="G16" s="292"/>
      <c r="H16" s="292"/>
      <c r="I16" s="292"/>
      <c r="J16" s="292"/>
      <c r="K16" s="292"/>
      <c r="L16" s="339"/>
    </row>
    <row r="17" spans="1:12" ht="33.75" customHeight="1">
      <c r="A17" s="295"/>
      <c r="B17" s="335"/>
      <c r="C17" s="103">
        <v>6</v>
      </c>
      <c r="D17" s="289" t="s">
        <v>25</v>
      </c>
      <c r="E17" s="289"/>
      <c r="F17" s="5">
        <v>98</v>
      </c>
      <c r="G17" s="292"/>
      <c r="H17" s="292"/>
      <c r="I17" s="292"/>
      <c r="J17" s="292"/>
      <c r="K17" s="292"/>
      <c r="L17" s="339"/>
    </row>
    <row r="18" spans="1:12" ht="81.75" customHeight="1">
      <c r="A18" s="295">
        <v>4</v>
      </c>
      <c r="B18" s="335" t="s">
        <v>38</v>
      </c>
      <c r="C18" s="103">
        <v>1</v>
      </c>
      <c r="D18" s="289" t="s">
        <v>26</v>
      </c>
      <c r="E18" s="289"/>
      <c r="F18" s="5">
        <v>127</v>
      </c>
      <c r="G18" s="292"/>
      <c r="H18" s="292"/>
      <c r="I18" s="292"/>
      <c r="J18" s="292"/>
      <c r="K18" s="292"/>
      <c r="L18" s="339" t="s">
        <v>293</v>
      </c>
    </row>
    <row r="19" spans="1:12" ht="78" customHeight="1">
      <c r="A19" s="295"/>
      <c r="B19" s="335"/>
      <c r="C19" s="103">
        <v>2</v>
      </c>
      <c r="D19" s="289" t="s">
        <v>27</v>
      </c>
      <c r="E19" s="289"/>
      <c r="F19" s="5">
        <v>0</v>
      </c>
      <c r="G19" s="292"/>
      <c r="H19" s="292"/>
      <c r="I19" s="292"/>
      <c r="J19" s="292"/>
      <c r="K19" s="292"/>
      <c r="L19" s="339"/>
    </row>
    <row r="20" spans="1:12" ht="81" customHeight="1">
      <c r="A20" s="295">
        <v>5</v>
      </c>
      <c r="B20" s="335" t="s">
        <v>30</v>
      </c>
      <c r="C20" s="103">
        <v>1</v>
      </c>
      <c r="D20" s="289" t="s">
        <v>28</v>
      </c>
      <c r="E20" s="289"/>
      <c r="F20" s="5">
        <v>126</v>
      </c>
      <c r="G20" s="292"/>
      <c r="H20" s="292"/>
      <c r="I20" s="292"/>
      <c r="J20" s="292"/>
      <c r="K20" s="292"/>
      <c r="L20" s="339" t="s">
        <v>294</v>
      </c>
    </row>
    <row r="21" spans="1:12" ht="87.75" customHeight="1">
      <c r="A21" s="295"/>
      <c r="B21" s="335"/>
      <c r="C21" s="103">
        <v>2</v>
      </c>
      <c r="D21" s="289" t="s">
        <v>29</v>
      </c>
      <c r="E21" s="289"/>
      <c r="F21" s="5">
        <v>2</v>
      </c>
      <c r="G21" s="292"/>
      <c r="H21" s="292"/>
      <c r="I21" s="292"/>
      <c r="J21" s="292"/>
      <c r="K21" s="292"/>
      <c r="L21" s="339"/>
    </row>
    <row r="22" spans="1:12" ht="47.25" customHeight="1">
      <c r="A22" s="295">
        <v>6</v>
      </c>
      <c r="B22" s="335" t="s">
        <v>31</v>
      </c>
      <c r="C22" s="103">
        <v>1</v>
      </c>
      <c r="D22" s="289" t="s">
        <v>16</v>
      </c>
      <c r="E22" s="289"/>
      <c r="F22" s="5">
        <v>125</v>
      </c>
      <c r="G22" s="292"/>
      <c r="H22" s="292"/>
      <c r="I22" s="292"/>
      <c r="J22" s="292"/>
      <c r="K22" s="292"/>
      <c r="L22" s="339" t="s">
        <v>295</v>
      </c>
    </row>
    <row r="23" spans="1:12" ht="58.5" customHeight="1">
      <c r="A23" s="295"/>
      <c r="B23" s="335"/>
      <c r="C23" s="103">
        <v>2</v>
      </c>
      <c r="D23" s="289" t="s">
        <v>17</v>
      </c>
      <c r="E23" s="289"/>
      <c r="F23" s="5">
        <v>0</v>
      </c>
      <c r="G23" s="292"/>
      <c r="H23" s="292"/>
      <c r="I23" s="292"/>
      <c r="J23" s="292"/>
      <c r="K23" s="292"/>
      <c r="L23" s="339"/>
    </row>
    <row r="24" spans="1:12" ht="54" customHeight="1">
      <c r="A24" s="295"/>
      <c r="B24" s="335"/>
      <c r="C24" s="103">
        <v>3</v>
      </c>
      <c r="D24" s="289" t="s">
        <v>18</v>
      </c>
      <c r="E24" s="289"/>
      <c r="F24" s="5">
        <v>3</v>
      </c>
      <c r="G24" s="292"/>
      <c r="H24" s="292"/>
      <c r="I24" s="292"/>
      <c r="J24" s="292"/>
      <c r="K24" s="292"/>
      <c r="L24" s="339"/>
    </row>
    <row r="25" spans="1:12" ht="76.5" customHeight="1">
      <c r="A25" s="295">
        <v>7</v>
      </c>
      <c r="B25" s="335" t="s">
        <v>32</v>
      </c>
      <c r="C25" s="103">
        <v>1</v>
      </c>
      <c r="D25" s="289" t="s">
        <v>36</v>
      </c>
      <c r="E25" s="289"/>
      <c r="F25" s="5">
        <v>126</v>
      </c>
      <c r="G25" s="292"/>
      <c r="H25" s="292"/>
      <c r="I25" s="292"/>
      <c r="J25" s="292"/>
      <c r="K25" s="292"/>
      <c r="L25" s="374" t="s">
        <v>296</v>
      </c>
    </row>
    <row r="26" spans="1:12" ht="87" customHeight="1">
      <c r="A26" s="295"/>
      <c r="B26" s="335"/>
      <c r="C26" s="103">
        <v>2</v>
      </c>
      <c r="D26" s="289" t="s">
        <v>37</v>
      </c>
      <c r="E26" s="289"/>
      <c r="F26" s="5">
        <v>2</v>
      </c>
      <c r="G26" s="292"/>
      <c r="H26" s="292"/>
      <c r="I26" s="292"/>
      <c r="J26" s="292"/>
      <c r="K26" s="292"/>
      <c r="L26" s="375"/>
    </row>
    <row r="27" spans="1:12" ht="74.25" customHeight="1">
      <c r="A27" s="295">
        <v>8</v>
      </c>
      <c r="B27" s="335" t="s">
        <v>33</v>
      </c>
      <c r="C27" s="103">
        <v>1</v>
      </c>
      <c r="D27" s="289" t="s">
        <v>36</v>
      </c>
      <c r="E27" s="289"/>
      <c r="F27" s="5">
        <v>128</v>
      </c>
      <c r="G27" s="292"/>
      <c r="H27" s="292"/>
      <c r="I27" s="292"/>
      <c r="J27" s="292"/>
      <c r="K27" s="292"/>
      <c r="L27" s="374" t="s">
        <v>297</v>
      </c>
    </row>
    <row r="28" spans="1:12" ht="82.5" customHeight="1">
      <c r="A28" s="295"/>
      <c r="B28" s="335"/>
      <c r="C28" s="103">
        <v>2</v>
      </c>
      <c r="D28" s="289" t="s">
        <v>37</v>
      </c>
      <c r="E28" s="289"/>
      <c r="F28" s="5">
        <v>0</v>
      </c>
      <c r="G28" s="292"/>
      <c r="H28" s="292"/>
      <c r="I28" s="292"/>
      <c r="J28" s="292"/>
      <c r="K28" s="292"/>
      <c r="L28" s="375"/>
    </row>
    <row r="29" spans="1:12" ht="84" customHeight="1">
      <c r="A29" s="295">
        <v>9</v>
      </c>
      <c r="B29" s="335" t="s">
        <v>35</v>
      </c>
      <c r="C29" s="103">
        <v>1</v>
      </c>
      <c r="D29" s="289" t="s">
        <v>36</v>
      </c>
      <c r="E29" s="289"/>
      <c r="F29" s="5">
        <v>128</v>
      </c>
      <c r="G29" s="292"/>
      <c r="H29" s="292"/>
      <c r="I29" s="292"/>
      <c r="J29" s="292"/>
      <c r="K29" s="292"/>
      <c r="L29" s="374" t="s">
        <v>298</v>
      </c>
    </row>
    <row r="30" spans="1:12" ht="75" customHeight="1">
      <c r="A30" s="295"/>
      <c r="B30" s="335"/>
      <c r="C30" s="103">
        <v>2</v>
      </c>
      <c r="D30" s="289" t="s">
        <v>37</v>
      </c>
      <c r="E30" s="289"/>
      <c r="F30" s="5">
        <v>0</v>
      </c>
      <c r="G30" s="292"/>
      <c r="H30" s="292"/>
      <c r="I30" s="292"/>
      <c r="J30" s="292"/>
      <c r="K30" s="292"/>
      <c r="L30" s="375"/>
    </row>
    <row r="31" spans="1:12" ht="82.5" customHeight="1">
      <c r="A31" s="300">
        <v>10</v>
      </c>
      <c r="B31" s="306" t="s">
        <v>34</v>
      </c>
      <c r="C31" s="103">
        <v>1</v>
      </c>
      <c r="D31" s="289" t="s">
        <v>36</v>
      </c>
      <c r="E31" s="289"/>
      <c r="F31" s="5">
        <v>128</v>
      </c>
      <c r="G31" s="292"/>
      <c r="H31" s="292"/>
      <c r="I31" s="292"/>
      <c r="J31" s="292"/>
      <c r="K31" s="292"/>
      <c r="L31" s="374" t="s">
        <v>299</v>
      </c>
    </row>
    <row r="32" spans="1:12" ht="66" customHeight="1">
      <c r="A32" s="302"/>
      <c r="B32" s="308"/>
      <c r="C32" s="103">
        <v>2</v>
      </c>
      <c r="D32" s="289" t="s">
        <v>37</v>
      </c>
      <c r="E32" s="289"/>
      <c r="F32" s="5">
        <v>0</v>
      </c>
      <c r="G32" s="292"/>
      <c r="H32" s="292"/>
      <c r="I32" s="292"/>
      <c r="J32" s="292"/>
      <c r="K32" s="292"/>
      <c r="L32" s="375"/>
    </row>
    <row r="33" spans="1:12" ht="32.25" customHeight="1">
      <c r="A33" s="10"/>
      <c r="B33" s="10" t="s">
        <v>40</v>
      </c>
      <c r="C33" s="309"/>
      <c r="D33" s="310"/>
      <c r="E33" s="311"/>
      <c r="F33" s="3">
        <v>128</v>
      </c>
      <c r="G33" s="292"/>
      <c r="H33" s="292"/>
      <c r="I33" s="292"/>
      <c r="J33" s="292"/>
      <c r="K33" s="292"/>
      <c r="L33" s="107"/>
    </row>
    <row r="34" spans="1:12" ht="409.5" customHeight="1">
      <c r="A34" s="103">
        <v>11</v>
      </c>
      <c r="B34" s="8" t="s">
        <v>39</v>
      </c>
      <c r="C34" s="392" t="s">
        <v>300</v>
      </c>
      <c r="D34" s="394"/>
      <c r="E34" s="394"/>
      <c r="F34" s="394"/>
      <c r="G34" s="394"/>
      <c r="H34" s="394"/>
      <c r="I34" s="394"/>
      <c r="J34" s="394"/>
      <c r="K34" s="394"/>
      <c r="L34" s="394"/>
    </row>
    <row r="35" spans="1:12" ht="70.5" customHeight="1">
      <c r="A35" s="334" t="s">
        <v>256</v>
      </c>
      <c r="B35" s="334"/>
      <c r="C35" s="334"/>
      <c r="D35" s="334"/>
      <c r="E35" s="334"/>
      <c r="F35" s="334"/>
      <c r="G35" s="334"/>
      <c r="H35" s="334"/>
      <c r="I35" s="334"/>
      <c r="J35" s="334"/>
      <c r="K35" s="334"/>
      <c r="L35" s="334"/>
    </row>
  </sheetData>
  <mergeCells count="76">
    <mergeCell ref="A1:L2"/>
    <mergeCell ref="C3:E3"/>
    <mergeCell ref="G3:I3"/>
    <mergeCell ref="J3:K3"/>
    <mergeCell ref="A4:K4"/>
    <mergeCell ref="L4:L5"/>
    <mergeCell ref="C5:E5"/>
    <mergeCell ref="G5:K5"/>
    <mergeCell ref="A6:A8"/>
    <mergeCell ref="B6:B8"/>
    <mergeCell ref="D6:E6"/>
    <mergeCell ref="G6:K8"/>
    <mergeCell ref="L6:L8"/>
    <mergeCell ref="D7:E7"/>
    <mergeCell ref="D8:E8"/>
    <mergeCell ref="A9:A11"/>
    <mergeCell ref="B9:B11"/>
    <mergeCell ref="D9:E9"/>
    <mergeCell ref="G9:K11"/>
    <mergeCell ref="L9:L11"/>
    <mergeCell ref="D10:E10"/>
    <mergeCell ref="D11:E11"/>
    <mergeCell ref="A12:A17"/>
    <mergeCell ref="B12:B17"/>
    <mergeCell ref="G12:K17"/>
    <mergeCell ref="L12:L17"/>
    <mergeCell ref="D14:E14"/>
    <mergeCell ref="D15:E15"/>
    <mergeCell ref="D16:E16"/>
    <mergeCell ref="D17:E17"/>
    <mergeCell ref="A18:A19"/>
    <mergeCell ref="B18:B19"/>
    <mergeCell ref="D18:E18"/>
    <mergeCell ref="G18:K19"/>
    <mergeCell ref="L18:L19"/>
    <mergeCell ref="D19:E19"/>
    <mergeCell ref="A20:A21"/>
    <mergeCell ref="B20:B21"/>
    <mergeCell ref="D20:E20"/>
    <mergeCell ref="G20:K21"/>
    <mergeCell ref="L20:L21"/>
    <mergeCell ref="D21:E21"/>
    <mergeCell ref="A22:A24"/>
    <mergeCell ref="B22:B24"/>
    <mergeCell ref="D22:E22"/>
    <mergeCell ref="G22:K24"/>
    <mergeCell ref="L22:L24"/>
    <mergeCell ref="D23:E23"/>
    <mergeCell ref="D24:E24"/>
    <mergeCell ref="A25:A26"/>
    <mergeCell ref="B25:B26"/>
    <mergeCell ref="D25:E25"/>
    <mergeCell ref="G25:K26"/>
    <mergeCell ref="L25:L26"/>
    <mergeCell ref="D26:E26"/>
    <mergeCell ref="A27:A28"/>
    <mergeCell ref="B27:B28"/>
    <mergeCell ref="D27:E27"/>
    <mergeCell ref="G27:K28"/>
    <mergeCell ref="L27:L28"/>
    <mergeCell ref="D28:E28"/>
    <mergeCell ref="A29:A30"/>
    <mergeCell ref="B29:B30"/>
    <mergeCell ref="D29:E29"/>
    <mergeCell ref="G29:K30"/>
    <mergeCell ref="L29:L30"/>
    <mergeCell ref="D30:E30"/>
    <mergeCell ref="C34:L34"/>
    <mergeCell ref="A35:L35"/>
    <mergeCell ref="A31:A32"/>
    <mergeCell ref="B31:B32"/>
    <mergeCell ref="D31:E31"/>
    <mergeCell ref="G31:K33"/>
    <mergeCell ref="L31:L32"/>
    <mergeCell ref="D32:E32"/>
    <mergeCell ref="C33:E33"/>
  </mergeCells>
  <hyperlinks>
    <hyperlink ref="B3" location="'TOTAL ANALISIS ENCUESTAS 2017'!A1" display="CAQUETÁ"/>
  </hyperlinks>
  <pageMargins left="0.7" right="0.7" top="0.75" bottom="0.75" header="0.3" footer="0.3"/>
  <pageSetup orientation="portrait" horizontalDpi="4294967295" verticalDpi="4294967295"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81"/>
  <sheetViews>
    <sheetView zoomScaleNormal="100"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9.42578125" customWidth="1"/>
    <col min="7" max="7" width="32.5703125" customWidth="1"/>
    <col min="8" max="8" width="20.28515625" customWidth="1"/>
    <col min="9" max="9" width="15.7109375" customWidth="1"/>
    <col min="11" max="11" width="82" customWidth="1"/>
    <col min="12" max="12" width="45.14062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ht="30">
      <c r="A3" s="2" t="s">
        <v>12</v>
      </c>
      <c r="B3" s="286" t="s">
        <v>301</v>
      </c>
      <c r="C3" s="295" t="s">
        <v>13</v>
      </c>
      <c r="D3" s="295"/>
      <c r="E3" s="295"/>
      <c r="F3" s="4">
        <v>170</v>
      </c>
      <c r="G3" s="295" t="s">
        <v>14</v>
      </c>
      <c r="H3" s="295"/>
      <c r="I3" s="295"/>
      <c r="J3" s="383">
        <v>43154</v>
      </c>
      <c r="K3" s="384"/>
      <c r="L3" s="105" t="s">
        <v>302</v>
      </c>
    </row>
    <row r="4" spans="1:12" ht="15.75" thickBot="1">
      <c r="A4" s="296" t="s">
        <v>11</v>
      </c>
      <c r="B4" s="296"/>
      <c r="C4" s="296"/>
      <c r="D4" s="296"/>
      <c r="E4" s="296"/>
      <c r="F4" s="296"/>
      <c r="G4" s="526"/>
      <c r="H4" s="526"/>
      <c r="I4" s="526"/>
      <c r="J4" s="526"/>
      <c r="K4" s="526"/>
      <c r="L4" s="295" t="s">
        <v>9</v>
      </c>
    </row>
    <row r="5" spans="1:12" ht="30">
      <c r="A5" s="104" t="s">
        <v>2</v>
      </c>
      <c r="B5" s="103" t="s">
        <v>1</v>
      </c>
      <c r="C5" s="295" t="s">
        <v>3</v>
      </c>
      <c r="D5" s="295"/>
      <c r="E5" s="295"/>
      <c r="F5" s="126" t="s">
        <v>7</v>
      </c>
      <c r="G5" s="527" t="s">
        <v>8</v>
      </c>
      <c r="H5" s="480"/>
      <c r="I5" s="480"/>
      <c r="J5" s="480"/>
      <c r="K5" s="528"/>
      <c r="L5" s="338"/>
    </row>
    <row r="6" spans="1:12" ht="22.5" customHeight="1">
      <c r="A6" s="295">
        <v>1</v>
      </c>
      <c r="B6" s="335" t="s">
        <v>10</v>
      </c>
      <c r="C6" s="102">
        <v>1</v>
      </c>
      <c r="D6" s="289" t="s">
        <v>4</v>
      </c>
      <c r="E6" s="289"/>
      <c r="F6" s="127">
        <v>163</v>
      </c>
      <c r="G6" s="128" t="s">
        <v>303</v>
      </c>
      <c r="H6" s="5" t="s">
        <v>96</v>
      </c>
      <c r="I6" s="129" t="s">
        <v>304</v>
      </c>
      <c r="J6" s="130"/>
      <c r="K6" s="131"/>
      <c r="L6" s="132"/>
    </row>
    <row r="7" spans="1:12" ht="16.5" customHeight="1">
      <c r="A7" s="295"/>
      <c r="B7" s="335"/>
      <c r="C7" s="102">
        <v>2</v>
      </c>
      <c r="D7" s="335" t="s">
        <v>5</v>
      </c>
      <c r="E7" s="335"/>
      <c r="F7" s="127">
        <v>7</v>
      </c>
      <c r="G7" s="516" t="s">
        <v>305</v>
      </c>
      <c r="H7" s="5" t="s">
        <v>4</v>
      </c>
      <c r="I7" s="5">
        <v>163</v>
      </c>
      <c r="J7" s="133"/>
      <c r="K7" s="134"/>
      <c r="L7" s="135"/>
    </row>
    <row r="8" spans="1:12" ht="16.5" customHeight="1">
      <c r="A8" s="295"/>
      <c r="B8" s="335"/>
      <c r="C8" s="102">
        <v>3</v>
      </c>
      <c r="D8" s="289" t="s">
        <v>6</v>
      </c>
      <c r="E8" s="289"/>
      <c r="F8" s="127">
        <v>0</v>
      </c>
      <c r="G8" s="516"/>
      <c r="H8" s="5" t="s">
        <v>5</v>
      </c>
      <c r="I8" s="5">
        <v>7</v>
      </c>
      <c r="J8" s="133"/>
      <c r="K8" s="134"/>
      <c r="L8" s="135"/>
    </row>
    <row r="9" spans="1:12" ht="42.75" customHeight="1">
      <c r="A9" s="295">
        <v>2</v>
      </c>
      <c r="B9" s="335" t="s">
        <v>15</v>
      </c>
      <c r="C9" s="102">
        <v>1</v>
      </c>
      <c r="D9" s="289" t="s">
        <v>16</v>
      </c>
      <c r="E9" s="289"/>
      <c r="F9" s="127">
        <v>148</v>
      </c>
      <c r="G9" s="516"/>
      <c r="H9" s="5" t="s">
        <v>94</v>
      </c>
      <c r="I9" s="5">
        <v>0</v>
      </c>
      <c r="J9" s="133"/>
      <c r="K9" s="134"/>
      <c r="L9" s="135"/>
    </row>
    <row r="10" spans="1:12">
      <c r="A10" s="295"/>
      <c r="B10" s="335"/>
      <c r="C10" s="102">
        <v>2</v>
      </c>
      <c r="D10" s="289" t="s">
        <v>17</v>
      </c>
      <c r="E10" s="289"/>
      <c r="F10" s="127">
        <v>22</v>
      </c>
      <c r="G10" s="136"/>
      <c r="H10" s="133"/>
      <c r="I10" s="133"/>
      <c r="J10" s="133"/>
      <c r="K10" s="134"/>
      <c r="L10" s="135"/>
    </row>
    <row r="11" spans="1:12">
      <c r="A11" s="295"/>
      <c r="B11" s="335"/>
      <c r="C11" s="102">
        <v>3</v>
      </c>
      <c r="D11" s="289" t="s">
        <v>18</v>
      </c>
      <c r="E11" s="289"/>
      <c r="F11" s="127">
        <v>0</v>
      </c>
      <c r="G11" s="136"/>
      <c r="H11" s="133"/>
      <c r="I11" s="133"/>
      <c r="J11" s="133"/>
      <c r="K11" s="134"/>
      <c r="L11" s="135"/>
    </row>
    <row r="12" spans="1:12">
      <c r="A12" s="295">
        <v>3</v>
      </c>
      <c r="B12" s="335" t="s">
        <v>19</v>
      </c>
      <c r="C12" s="102">
        <v>1</v>
      </c>
      <c r="D12" s="5" t="s">
        <v>20</v>
      </c>
      <c r="E12" s="5"/>
      <c r="F12" s="127">
        <v>4</v>
      </c>
      <c r="G12" s="136"/>
      <c r="H12" s="133"/>
      <c r="I12" s="133"/>
      <c r="J12" s="133"/>
      <c r="K12" s="134"/>
      <c r="L12" s="135"/>
    </row>
    <row r="13" spans="1:12">
      <c r="A13" s="295"/>
      <c r="B13" s="335"/>
      <c r="C13" s="102">
        <v>2</v>
      </c>
      <c r="D13" s="5" t="s">
        <v>21</v>
      </c>
      <c r="E13" s="5"/>
      <c r="F13" s="127"/>
      <c r="G13" s="136"/>
      <c r="H13" s="133"/>
      <c r="I13" s="133"/>
      <c r="J13" s="133"/>
      <c r="K13" s="134"/>
      <c r="L13" s="135"/>
    </row>
    <row r="14" spans="1:12">
      <c r="A14" s="295"/>
      <c r="B14" s="335"/>
      <c r="C14" s="102">
        <v>3</v>
      </c>
      <c r="D14" s="289" t="s">
        <v>22</v>
      </c>
      <c r="E14" s="289"/>
      <c r="F14" s="127">
        <v>7</v>
      </c>
      <c r="G14" s="136"/>
      <c r="H14" s="133"/>
      <c r="I14" s="133"/>
      <c r="J14" s="133"/>
      <c r="K14" s="134"/>
      <c r="L14" s="135"/>
    </row>
    <row r="15" spans="1:12">
      <c r="A15" s="295"/>
      <c r="B15" s="335"/>
      <c r="C15" s="102">
        <v>4</v>
      </c>
      <c r="D15" s="289" t="s">
        <v>23</v>
      </c>
      <c r="E15" s="289"/>
      <c r="F15" s="127">
        <v>0</v>
      </c>
      <c r="G15" s="136"/>
      <c r="H15" s="133"/>
      <c r="I15" s="133"/>
      <c r="J15" s="133"/>
      <c r="K15" s="134"/>
      <c r="L15" s="135"/>
    </row>
    <row r="16" spans="1:12">
      <c r="A16" s="295"/>
      <c r="B16" s="335"/>
      <c r="C16" s="102">
        <v>5</v>
      </c>
      <c r="D16" s="289" t="s">
        <v>24</v>
      </c>
      <c r="E16" s="289"/>
      <c r="F16" s="127">
        <v>9</v>
      </c>
      <c r="G16" s="136"/>
      <c r="H16" s="133"/>
      <c r="I16" s="133"/>
      <c r="J16" s="133"/>
      <c r="K16" s="134"/>
      <c r="L16" s="135"/>
    </row>
    <row r="17" spans="1:12">
      <c r="A17" s="295"/>
      <c r="B17" s="335"/>
      <c r="C17" s="102">
        <v>6</v>
      </c>
      <c r="D17" s="289" t="s">
        <v>25</v>
      </c>
      <c r="E17" s="289"/>
      <c r="F17" s="127">
        <v>150</v>
      </c>
      <c r="G17" s="136"/>
      <c r="H17" s="133"/>
      <c r="I17" s="133"/>
      <c r="J17" s="133"/>
      <c r="K17" s="134"/>
      <c r="L17" s="135"/>
    </row>
    <row r="18" spans="1:12" ht="35.25" customHeight="1">
      <c r="A18" s="295">
        <v>4</v>
      </c>
      <c r="B18" s="335" t="s">
        <v>38</v>
      </c>
      <c r="C18" s="102">
        <v>1</v>
      </c>
      <c r="D18" s="289" t="s">
        <v>26</v>
      </c>
      <c r="E18" s="289"/>
      <c r="F18" s="127">
        <v>168</v>
      </c>
      <c r="G18" s="136"/>
      <c r="H18" s="133"/>
      <c r="I18" s="133"/>
      <c r="J18" s="133"/>
      <c r="K18" s="134"/>
      <c r="L18" s="135"/>
    </row>
    <row r="19" spans="1:12" ht="62.25" customHeight="1">
      <c r="A19" s="295"/>
      <c r="B19" s="335"/>
      <c r="C19" s="102">
        <v>2</v>
      </c>
      <c r="D19" s="289" t="s">
        <v>27</v>
      </c>
      <c r="E19" s="289"/>
      <c r="F19" s="127">
        <v>2</v>
      </c>
      <c r="G19" s="512" t="s">
        <v>306</v>
      </c>
      <c r="H19" s="513"/>
      <c r="I19" s="513"/>
      <c r="J19" s="513"/>
      <c r="K19" s="514"/>
      <c r="L19" s="135"/>
    </row>
    <row r="20" spans="1:12" ht="25.5" customHeight="1">
      <c r="A20" s="295">
        <v>5</v>
      </c>
      <c r="B20" s="335" t="s">
        <v>30</v>
      </c>
      <c r="C20" s="102">
        <v>1</v>
      </c>
      <c r="D20" s="289" t="s">
        <v>28</v>
      </c>
      <c r="E20" s="289"/>
      <c r="F20" s="127">
        <v>169</v>
      </c>
      <c r="G20" s="136"/>
      <c r="H20" s="133"/>
      <c r="I20" s="133"/>
      <c r="J20" s="133"/>
      <c r="K20" s="134"/>
      <c r="L20" s="135"/>
    </row>
    <row r="21" spans="1:12" ht="25.5" customHeight="1">
      <c r="A21" s="295"/>
      <c r="B21" s="335"/>
      <c r="C21" s="102">
        <v>2</v>
      </c>
      <c r="D21" s="289" t="s">
        <v>29</v>
      </c>
      <c r="E21" s="289"/>
      <c r="F21" s="127">
        <v>1</v>
      </c>
      <c r="G21" s="137" t="s">
        <v>307</v>
      </c>
      <c r="H21" s="103" t="s">
        <v>3</v>
      </c>
      <c r="I21" s="103" t="s">
        <v>308</v>
      </c>
      <c r="J21" s="133"/>
      <c r="K21" s="134"/>
      <c r="L21" s="135"/>
    </row>
    <row r="22" spans="1:12" ht="18.75" customHeight="1">
      <c r="A22" s="295">
        <v>6</v>
      </c>
      <c r="B22" s="335" t="s">
        <v>31</v>
      </c>
      <c r="C22" s="102">
        <v>1</v>
      </c>
      <c r="D22" s="289" t="s">
        <v>309</v>
      </c>
      <c r="E22" s="289"/>
      <c r="F22" s="127">
        <v>170</v>
      </c>
      <c r="G22" s="523" t="s">
        <v>310</v>
      </c>
      <c r="H22" s="103" t="s">
        <v>16</v>
      </c>
      <c r="I22" s="103">
        <v>148</v>
      </c>
      <c r="J22" s="133"/>
      <c r="K22" s="134"/>
      <c r="L22" s="135"/>
    </row>
    <row r="23" spans="1:12" ht="18.75" customHeight="1">
      <c r="A23" s="295"/>
      <c r="B23" s="335"/>
      <c r="C23" s="102">
        <v>2</v>
      </c>
      <c r="D23" s="289" t="s">
        <v>79</v>
      </c>
      <c r="E23" s="289"/>
      <c r="F23" s="127">
        <v>0</v>
      </c>
      <c r="G23" s="524"/>
      <c r="H23" s="103" t="s">
        <v>17</v>
      </c>
      <c r="I23" s="103">
        <v>22</v>
      </c>
      <c r="J23" s="133"/>
      <c r="K23" s="134"/>
      <c r="L23" s="135"/>
    </row>
    <row r="24" spans="1:12" ht="18.75" customHeight="1">
      <c r="A24" s="295"/>
      <c r="B24" s="335"/>
      <c r="C24" s="102">
        <v>3</v>
      </c>
      <c r="D24" s="289" t="s">
        <v>311</v>
      </c>
      <c r="E24" s="289"/>
      <c r="F24" s="127">
        <v>0</v>
      </c>
      <c r="G24" s="524"/>
      <c r="H24" s="103" t="s">
        <v>18</v>
      </c>
      <c r="I24" s="103">
        <v>0</v>
      </c>
      <c r="J24" s="133"/>
      <c r="K24" s="134"/>
      <c r="L24" s="135"/>
    </row>
    <row r="25" spans="1:12" ht="24" customHeight="1">
      <c r="A25" s="295">
        <v>7</v>
      </c>
      <c r="B25" s="335" t="s">
        <v>32</v>
      </c>
      <c r="C25" s="102">
        <v>1</v>
      </c>
      <c r="D25" s="289" t="s">
        <v>36</v>
      </c>
      <c r="E25" s="289"/>
      <c r="F25" s="127">
        <v>170</v>
      </c>
      <c r="G25" s="525"/>
      <c r="H25" s="103"/>
      <c r="I25" s="5"/>
      <c r="J25" s="133"/>
      <c r="K25" s="134"/>
      <c r="L25" s="135"/>
    </row>
    <row r="26" spans="1:12" ht="24" customHeight="1">
      <c r="A26" s="295"/>
      <c r="B26" s="335"/>
      <c r="C26" s="102">
        <v>2</v>
      </c>
      <c r="D26" s="289" t="s">
        <v>37</v>
      </c>
      <c r="E26" s="289"/>
      <c r="F26" s="127">
        <v>0</v>
      </c>
      <c r="G26" s="136"/>
      <c r="H26" s="133"/>
      <c r="I26" s="133"/>
      <c r="J26" s="133"/>
      <c r="K26" s="134"/>
      <c r="L26" s="135"/>
    </row>
    <row r="27" spans="1:12" ht="41.25" customHeight="1">
      <c r="A27" s="295">
        <v>8</v>
      </c>
      <c r="B27" s="335" t="s">
        <v>33</v>
      </c>
      <c r="C27" s="102">
        <v>1</v>
      </c>
      <c r="D27" s="289" t="s">
        <v>36</v>
      </c>
      <c r="E27" s="289"/>
      <c r="F27" s="127">
        <v>169</v>
      </c>
      <c r="G27" s="136"/>
      <c r="H27" s="133"/>
      <c r="I27" s="133"/>
      <c r="J27" s="133"/>
      <c r="K27" s="134"/>
      <c r="L27" s="135"/>
    </row>
    <row r="28" spans="1:12" ht="95.25" customHeight="1">
      <c r="A28" s="295"/>
      <c r="B28" s="335"/>
      <c r="C28" s="102">
        <v>2</v>
      </c>
      <c r="D28" s="289" t="s">
        <v>37</v>
      </c>
      <c r="E28" s="289"/>
      <c r="F28" s="127">
        <v>1</v>
      </c>
      <c r="G28" s="512" t="s">
        <v>312</v>
      </c>
      <c r="H28" s="513"/>
      <c r="I28" s="513"/>
      <c r="J28" s="513"/>
      <c r="K28" s="514"/>
      <c r="L28" s="135"/>
    </row>
    <row r="29" spans="1:12" ht="27" customHeight="1">
      <c r="A29" s="295">
        <v>9</v>
      </c>
      <c r="B29" s="335" t="s">
        <v>35</v>
      </c>
      <c r="C29" s="102">
        <v>1</v>
      </c>
      <c r="D29" s="289" t="s">
        <v>36</v>
      </c>
      <c r="E29" s="289"/>
      <c r="F29" s="127">
        <v>170</v>
      </c>
      <c r="G29" s="136"/>
      <c r="H29" s="133"/>
      <c r="I29" s="133"/>
      <c r="J29" s="133"/>
      <c r="K29" s="134"/>
      <c r="L29" s="135"/>
    </row>
    <row r="30" spans="1:12" ht="27" customHeight="1">
      <c r="A30" s="295"/>
      <c r="B30" s="335"/>
      <c r="C30" s="102">
        <v>2</v>
      </c>
      <c r="D30" s="289" t="s">
        <v>37</v>
      </c>
      <c r="E30" s="289"/>
      <c r="F30" s="127">
        <v>0</v>
      </c>
      <c r="G30" s="138" t="s">
        <v>307</v>
      </c>
      <c r="H30" s="102" t="s">
        <v>313</v>
      </c>
      <c r="I30" s="102" t="s">
        <v>308</v>
      </c>
      <c r="J30" s="133"/>
      <c r="K30" s="134"/>
      <c r="L30" s="135"/>
    </row>
    <row r="31" spans="1:12" ht="32.25" customHeight="1">
      <c r="A31" s="300">
        <v>10</v>
      </c>
      <c r="B31" s="306" t="s">
        <v>34</v>
      </c>
      <c r="C31" s="102">
        <v>1</v>
      </c>
      <c r="D31" s="289" t="s">
        <v>36</v>
      </c>
      <c r="E31" s="289"/>
      <c r="F31" s="127">
        <v>169</v>
      </c>
      <c r="G31" s="516" t="s">
        <v>314</v>
      </c>
      <c r="H31" s="105" t="s">
        <v>20</v>
      </c>
      <c r="I31" s="5">
        <v>4</v>
      </c>
      <c r="J31" s="133"/>
      <c r="K31" s="134"/>
      <c r="L31" s="135"/>
    </row>
    <row r="32" spans="1:12" ht="32.25" customHeight="1">
      <c r="A32" s="302"/>
      <c r="B32" s="308"/>
      <c r="C32" s="102">
        <v>2</v>
      </c>
      <c r="D32" s="289" t="s">
        <v>37</v>
      </c>
      <c r="E32" s="289"/>
      <c r="F32" s="127">
        <v>1</v>
      </c>
      <c r="G32" s="516"/>
      <c r="H32" s="105" t="s">
        <v>21</v>
      </c>
      <c r="I32" s="5">
        <v>0</v>
      </c>
      <c r="J32" s="133"/>
      <c r="K32" s="134"/>
      <c r="L32" s="135"/>
    </row>
    <row r="33" spans="1:12" ht="32.25" customHeight="1">
      <c r="A33" s="10"/>
      <c r="B33" s="10" t="s">
        <v>40</v>
      </c>
      <c r="C33" s="309"/>
      <c r="D33" s="310"/>
      <c r="E33" s="311"/>
      <c r="F33" s="139">
        <v>170</v>
      </c>
      <c r="G33" s="516"/>
      <c r="H33" s="105" t="s">
        <v>315</v>
      </c>
      <c r="I33" s="5">
        <v>7</v>
      </c>
      <c r="J33" s="133"/>
      <c r="K33" s="134"/>
      <c r="L33" s="140"/>
    </row>
    <row r="34" spans="1:12" ht="241.5" customHeight="1">
      <c r="A34" s="103">
        <v>11</v>
      </c>
      <c r="B34" s="8" t="s">
        <v>39</v>
      </c>
      <c r="C34" s="517" t="s">
        <v>316</v>
      </c>
      <c r="D34" s="518"/>
      <c r="E34" s="518"/>
      <c r="F34" s="518"/>
      <c r="G34" s="516"/>
      <c r="H34" s="103" t="s">
        <v>317</v>
      </c>
      <c r="I34" s="5">
        <v>0</v>
      </c>
      <c r="J34" s="141"/>
      <c r="K34" s="142"/>
      <c r="L34" s="143"/>
    </row>
    <row r="35" spans="1:12" ht="70.5" customHeight="1">
      <c r="A35" s="519" t="s">
        <v>318</v>
      </c>
      <c r="B35" s="520"/>
      <c r="C35" s="520"/>
      <c r="D35" s="520"/>
      <c r="E35" s="520"/>
      <c r="F35" s="520"/>
      <c r="G35" s="516"/>
      <c r="H35" s="103" t="s">
        <v>319</v>
      </c>
      <c r="I35" s="5">
        <v>9</v>
      </c>
      <c r="J35" s="141"/>
      <c r="K35" s="142"/>
      <c r="L35" s="106"/>
    </row>
    <row r="36" spans="1:12">
      <c r="G36" s="516"/>
      <c r="H36" s="103" t="s">
        <v>25</v>
      </c>
      <c r="I36" s="5">
        <v>150</v>
      </c>
      <c r="J36" s="144"/>
      <c r="K36" s="145"/>
    </row>
    <row r="37" spans="1:12">
      <c r="G37" s="516"/>
      <c r="H37" s="103" t="s">
        <v>20</v>
      </c>
      <c r="I37" s="5">
        <v>0</v>
      </c>
      <c r="J37" s="144"/>
      <c r="K37" s="145"/>
    </row>
    <row r="38" spans="1:12">
      <c r="G38" s="146"/>
      <c r="H38" s="144"/>
      <c r="I38" s="144"/>
      <c r="J38" s="144"/>
      <c r="K38" s="145"/>
    </row>
    <row r="39" spans="1:12">
      <c r="G39" s="146"/>
      <c r="H39" s="144"/>
      <c r="I39" s="144"/>
      <c r="J39" s="144"/>
      <c r="K39" s="145"/>
    </row>
    <row r="40" spans="1:12" ht="66.75" customHeight="1">
      <c r="G40" s="504" t="s">
        <v>320</v>
      </c>
      <c r="H40" s="505"/>
      <c r="I40" s="505"/>
      <c r="J40" s="505"/>
      <c r="K40" s="506"/>
    </row>
    <row r="41" spans="1:12">
      <c r="G41" s="146"/>
      <c r="H41" s="144"/>
      <c r="I41" s="144"/>
      <c r="J41" s="144"/>
      <c r="K41" s="145"/>
    </row>
    <row r="42" spans="1:12">
      <c r="G42" s="146"/>
      <c r="H42" s="144"/>
      <c r="I42" s="144"/>
      <c r="J42" s="144"/>
      <c r="K42" s="145"/>
    </row>
    <row r="43" spans="1:12">
      <c r="G43" s="137" t="s">
        <v>307</v>
      </c>
      <c r="H43" s="103" t="s">
        <v>96</v>
      </c>
      <c r="I43" s="103" t="s">
        <v>308</v>
      </c>
      <c r="J43" s="144"/>
      <c r="K43" s="145"/>
    </row>
    <row r="44" spans="1:12">
      <c r="G44" s="516" t="s">
        <v>321</v>
      </c>
      <c r="H44" s="103" t="s">
        <v>26</v>
      </c>
      <c r="I44" s="103">
        <v>168</v>
      </c>
      <c r="J44" s="144"/>
      <c r="K44" s="145"/>
    </row>
    <row r="45" spans="1:12">
      <c r="G45" s="516"/>
      <c r="H45" s="103" t="s">
        <v>27</v>
      </c>
      <c r="I45" s="103">
        <v>2</v>
      </c>
      <c r="J45" s="144"/>
      <c r="K45" s="145"/>
    </row>
    <row r="46" spans="1:12">
      <c r="G46" s="146"/>
      <c r="H46" s="144"/>
      <c r="I46" s="144"/>
      <c r="J46" s="144"/>
      <c r="K46" s="145"/>
    </row>
    <row r="47" spans="1:12">
      <c r="G47" s="146"/>
      <c r="H47" s="144"/>
      <c r="I47" s="144"/>
      <c r="J47" s="144"/>
      <c r="K47" s="145"/>
    </row>
    <row r="48" spans="1:12">
      <c r="G48" s="146"/>
      <c r="H48" s="144"/>
      <c r="I48" s="144"/>
      <c r="J48" s="144"/>
      <c r="K48" s="145"/>
    </row>
    <row r="49" spans="7:11">
      <c r="G49" s="146"/>
      <c r="H49" s="144"/>
      <c r="I49" s="144"/>
      <c r="J49" s="144"/>
      <c r="K49" s="145"/>
    </row>
    <row r="50" spans="7:11">
      <c r="G50" s="146"/>
      <c r="H50" s="144"/>
      <c r="I50" s="144"/>
      <c r="J50" s="144"/>
      <c r="K50" s="145"/>
    </row>
    <row r="51" spans="7:11">
      <c r="G51" s="146"/>
      <c r="H51" s="144"/>
      <c r="I51" s="144"/>
      <c r="J51" s="144"/>
      <c r="K51" s="145"/>
    </row>
    <row r="52" spans="7:11">
      <c r="G52" s="146"/>
      <c r="H52" s="144"/>
      <c r="I52" s="144"/>
      <c r="J52" s="144"/>
      <c r="K52" s="145"/>
    </row>
    <row r="53" spans="7:11">
      <c r="G53" s="146"/>
      <c r="H53" s="144"/>
      <c r="I53" s="144"/>
      <c r="J53" s="144"/>
      <c r="K53" s="145"/>
    </row>
    <row r="54" spans="7:11">
      <c r="G54" s="146"/>
      <c r="H54" s="144"/>
      <c r="I54" s="144"/>
      <c r="J54" s="144"/>
      <c r="K54" s="145"/>
    </row>
    <row r="55" spans="7:11">
      <c r="G55" s="146"/>
      <c r="H55" s="144"/>
      <c r="I55" s="144"/>
      <c r="J55" s="144"/>
      <c r="K55" s="145"/>
    </row>
    <row r="56" spans="7:11">
      <c r="G56" s="146"/>
      <c r="H56" s="144"/>
      <c r="I56" s="144"/>
      <c r="J56" s="144"/>
      <c r="K56" s="145"/>
    </row>
    <row r="57" spans="7:11">
      <c r="G57" s="146"/>
      <c r="H57" s="144"/>
      <c r="I57" s="144"/>
      <c r="J57" s="144"/>
      <c r="K57" s="145"/>
    </row>
    <row r="58" spans="7:11">
      <c r="G58" s="146"/>
      <c r="H58" s="144"/>
      <c r="I58" s="144"/>
      <c r="J58" s="144"/>
      <c r="K58" s="145"/>
    </row>
    <row r="59" spans="7:11">
      <c r="G59" s="146"/>
      <c r="H59" s="144"/>
      <c r="I59" s="144"/>
      <c r="J59" s="144"/>
      <c r="K59" s="145"/>
    </row>
    <row r="60" spans="7:11">
      <c r="G60" s="146"/>
      <c r="H60" s="144"/>
      <c r="I60" s="144"/>
      <c r="J60" s="144"/>
      <c r="K60" s="145"/>
    </row>
    <row r="61" spans="7:11">
      <c r="G61" s="146"/>
      <c r="H61" s="144"/>
      <c r="I61" s="144"/>
      <c r="J61" s="144"/>
      <c r="K61" s="145"/>
    </row>
    <row r="62" spans="7:11">
      <c r="G62" s="146"/>
      <c r="H62" s="144"/>
      <c r="I62" s="144"/>
      <c r="J62" s="144"/>
      <c r="K62" s="145"/>
    </row>
    <row r="63" spans="7:11" ht="83.25" customHeight="1">
      <c r="G63" s="504" t="s">
        <v>322</v>
      </c>
      <c r="H63" s="505"/>
      <c r="I63" s="505"/>
      <c r="J63" s="505"/>
      <c r="K63" s="506"/>
    </row>
    <row r="64" spans="7:11">
      <c r="G64" s="146"/>
      <c r="H64" s="144"/>
      <c r="I64" s="144"/>
      <c r="J64" s="144"/>
      <c r="K64" s="145"/>
    </row>
    <row r="65" spans="7:11">
      <c r="G65" s="146"/>
      <c r="H65" s="144"/>
      <c r="I65" s="144"/>
      <c r="J65" s="144"/>
      <c r="K65" s="145"/>
    </row>
    <row r="66" spans="7:11" ht="27.75" customHeight="1">
      <c r="G66" s="128" t="s">
        <v>303</v>
      </c>
      <c r="H66" s="5" t="s">
        <v>96</v>
      </c>
      <c r="I66" s="5" t="s">
        <v>323</v>
      </c>
      <c r="J66" s="144"/>
      <c r="K66" s="145"/>
    </row>
    <row r="67" spans="7:11" ht="30.75" customHeight="1">
      <c r="G67" s="507" t="s">
        <v>324</v>
      </c>
      <c r="H67" s="5" t="s">
        <v>325</v>
      </c>
      <c r="I67" s="5">
        <v>169</v>
      </c>
      <c r="J67" s="144"/>
      <c r="K67" s="145"/>
    </row>
    <row r="68" spans="7:11">
      <c r="G68" s="521"/>
      <c r="H68" s="5" t="s">
        <v>326</v>
      </c>
      <c r="I68" s="5">
        <v>1</v>
      </c>
      <c r="J68" s="144"/>
      <c r="K68" s="145"/>
    </row>
    <row r="69" spans="7:11" ht="24" customHeight="1">
      <c r="G69" s="521"/>
      <c r="H69" s="5">
        <v>0</v>
      </c>
      <c r="I69" s="5">
        <v>170</v>
      </c>
      <c r="J69" s="144"/>
      <c r="K69" s="145"/>
    </row>
    <row r="70" spans="7:11" hidden="1">
      <c r="G70" s="522"/>
      <c r="H70" s="5"/>
      <c r="I70" s="5"/>
      <c r="J70" s="144"/>
      <c r="K70" s="145"/>
    </row>
    <row r="71" spans="7:11">
      <c r="G71" s="146"/>
      <c r="H71" s="144"/>
      <c r="I71" s="144"/>
      <c r="J71" s="144"/>
      <c r="K71" s="145"/>
    </row>
    <row r="72" spans="7:11">
      <c r="G72" s="146"/>
      <c r="H72" s="144"/>
      <c r="I72" s="144"/>
      <c r="J72" s="144"/>
      <c r="K72" s="145"/>
    </row>
    <row r="73" spans="7:11">
      <c r="G73" s="146"/>
      <c r="H73" s="144"/>
      <c r="I73" s="144"/>
      <c r="J73" s="144"/>
      <c r="K73" s="145"/>
    </row>
    <row r="74" spans="7:11">
      <c r="G74" s="146"/>
      <c r="H74" s="144"/>
      <c r="I74" s="144"/>
      <c r="J74" s="144"/>
      <c r="K74" s="145"/>
    </row>
    <row r="75" spans="7:11">
      <c r="G75" s="146"/>
      <c r="H75" s="144"/>
      <c r="I75" s="144"/>
      <c r="J75" s="144"/>
      <c r="K75" s="145"/>
    </row>
    <row r="76" spans="7:11">
      <c r="G76" s="146"/>
      <c r="H76" s="144"/>
      <c r="I76" s="144"/>
      <c r="J76" s="144"/>
      <c r="K76" s="145"/>
    </row>
    <row r="77" spans="7:11">
      <c r="G77" s="146"/>
      <c r="H77" s="144"/>
      <c r="I77" s="144"/>
      <c r="J77" s="144"/>
      <c r="K77" s="145"/>
    </row>
    <row r="78" spans="7:11">
      <c r="G78" s="146"/>
      <c r="H78" s="144"/>
      <c r="I78" s="144"/>
      <c r="J78" s="144"/>
      <c r="K78" s="145"/>
    </row>
    <row r="79" spans="7:11">
      <c r="G79" s="146"/>
      <c r="H79" s="144"/>
      <c r="I79" s="144"/>
      <c r="J79" s="144"/>
      <c r="K79" s="145"/>
    </row>
    <row r="80" spans="7:11">
      <c r="G80" s="146"/>
      <c r="H80" s="144"/>
      <c r="I80" s="144"/>
      <c r="J80" s="144"/>
      <c r="K80" s="145"/>
    </row>
    <row r="81" spans="7:11">
      <c r="G81" s="146"/>
      <c r="H81" s="144"/>
      <c r="I81" s="144"/>
      <c r="J81" s="144"/>
      <c r="K81" s="145"/>
    </row>
    <row r="82" spans="7:11">
      <c r="G82" s="146"/>
      <c r="H82" s="144"/>
      <c r="I82" s="144"/>
      <c r="J82" s="144"/>
      <c r="K82" s="145"/>
    </row>
    <row r="83" spans="7:11" ht="32.25" customHeight="1">
      <c r="G83" s="504" t="s">
        <v>327</v>
      </c>
      <c r="H83" s="505"/>
      <c r="I83" s="505"/>
      <c r="J83" s="505"/>
      <c r="K83" s="506"/>
    </row>
    <row r="84" spans="7:11">
      <c r="G84" s="146"/>
      <c r="H84" s="144"/>
      <c r="I84" s="144"/>
      <c r="J84" s="144"/>
      <c r="K84" s="145"/>
    </row>
    <row r="85" spans="7:11">
      <c r="G85" s="146"/>
      <c r="H85" s="144"/>
      <c r="I85" s="144"/>
      <c r="J85" s="144"/>
      <c r="K85" s="145"/>
    </row>
    <row r="86" spans="7:11">
      <c r="G86" s="128" t="s">
        <v>328</v>
      </c>
      <c r="H86" s="5" t="s">
        <v>313</v>
      </c>
      <c r="I86" s="5" t="s">
        <v>304</v>
      </c>
      <c r="J86" s="144"/>
      <c r="K86" s="145"/>
    </row>
    <row r="87" spans="7:11">
      <c r="G87" s="507" t="s">
        <v>329</v>
      </c>
      <c r="H87" s="5" t="s">
        <v>283</v>
      </c>
      <c r="I87" s="5">
        <v>170</v>
      </c>
      <c r="J87" s="144"/>
      <c r="K87" s="145"/>
    </row>
    <row r="88" spans="7:11">
      <c r="G88" s="515"/>
      <c r="H88" s="5" t="s">
        <v>79</v>
      </c>
      <c r="I88" s="5">
        <v>0</v>
      </c>
      <c r="J88" s="144"/>
      <c r="K88" s="145"/>
    </row>
    <row r="89" spans="7:11">
      <c r="G89" s="508"/>
      <c r="H89" s="5" t="s">
        <v>184</v>
      </c>
      <c r="I89" s="5">
        <v>0</v>
      </c>
      <c r="J89" s="144"/>
      <c r="K89" s="145"/>
    </row>
    <row r="90" spans="7:11">
      <c r="G90" s="146"/>
      <c r="H90" s="144"/>
      <c r="I90" s="144"/>
      <c r="J90" s="144"/>
      <c r="K90" s="145"/>
    </row>
    <row r="91" spans="7:11">
      <c r="G91" s="146"/>
      <c r="H91" s="144"/>
      <c r="I91" s="144"/>
      <c r="J91" s="144"/>
      <c r="K91" s="145"/>
    </row>
    <row r="92" spans="7:11">
      <c r="G92" s="146"/>
      <c r="H92" s="144"/>
      <c r="I92" s="144"/>
      <c r="J92" s="144"/>
      <c r="K92" s="145"/>
    </row>
    <row r="93" spans="7:11">
      <c r="G93" s="146"/>
      <c r="H93" s="144"/>
      <c r="I93" s="144"/>
      <c r="J93" s="144"/>
      <c r="K93" s="145"/>
    </row>
    <row r="94" spans="7:11">
      <c r="G94" s="146"/>
      <c r="H94" s="144"/>
      <c r="I94" s="144"/>
      <c r="J94" s="144"/>
      <c r="K94" s="145"/>
    </row>
    <row r="95" spans="7:11">
      <c r="G95" s="146"/>
      <c r="H95" s="144"/>
      <c r="I95" s="144"/>
      <c r="J95" s="144"/>
      <c r="K95" s="145"/>
    </row>
    <row r="96" spans="7:11">
      <c r="G96" s="146"/>
      <c r="H96" s="144"/>
      <c r="I96" s="144"/>
      <c r="J96" s="144"/>
      <c r="K96" s="145"/>
    </row>
    <row r="97" spans="7:11">
      <c r="G97" s="146"/>
      <c r="H97" s="144"/>
      <c r="I97" s="144"/>
      <c r="J97" s="144"/>
      <c r="K97" s="145"/>
    </row>
    <row r="98" spans="7:11">
      <c r="G98" s="146"/>
      <c r="H98" s="144"/>
      <c r="I98" s="144"/>
      <c r="J98" s="144"/>
      <c r="K98" s="145"/>
    </row>
    <row r="99" spans="7:11">
      <c r="G99" s="146"/>
      <c r="H99" s="144"/>
      <c r="I99" s="144"/>
      <c r="J99" s="144"/>
      <c r="K99" s="145"/>
    </row>
    <row r="100" spans="7:11">
      <c r="G100" s="146"/>
      <c r="H100" s="144"/>
      <c r="I100" s="144"/>
      <c r="J100" s="144"/>
      <c r="K100" s="145"/>
    </row>
    <row r="101" spans="7:11">
      <c r="G101" s="146"/>
      <c r="H101" s="144"/>
      <c r="I101" s="144"/>
      <c r="J101" s="144"/>
      <c r="K101" s="145"/>
    </row>
    <row r="102" spans="7:11">
      <c r="G102" s="146"/>
      <c r="H102" s="144"/>
      <c r="I102" s="144"/>
      <c r="J102" s="144"/>
      <c r="K102" s="145"/>
    </row>
    <row r="103" spans="7:11">
      <c r="G103" s="146"/>
      <c r="H103" s="144"/>
      <c r="I103" s="144"/>
      <c r="J103" s="144"/>
      <c r="K103" s="145"/>
    </row>
    <row r="104" spans="7:11" ht="38.25" customHeight="1">
      <c r="G104" s="504" t="s">
        <v>330</v>
      </c>
      <c r="H104" s="505"/>
      <c r="I104" s="505"/>
      <c r="J104" s="505"/>
      <c r="K104" s="506"/>
    </row>
    <row r="105" spans="7:11">
      <c r="G105" s="146"/>
      <c r="H105" s="144"/>
      <c r="I105" s="144"/>
      <c r="J105" s="144"/>
      <c r="K105" s="145"/>
    </row>
    <row r="106" spans="7:11">
      <c r="G106" s="146"/>
      <c r="H106" s="144"/>
      <c r="I106" s="144"/>
      <c r="J106" s="144"/>
      <c r="K106" s="145"/>
    </row>
    <row r="107" spans="7:11">
      <c r="G107" s="128" t="s">
        <v>303</v>
      </c>
      <c r="H107" s="5" t="s">
        <v>3</v>
      </c>
      <c r="I107" s="5" t="s">
        <v>308</v>
      </c>
      <c r="J107" s="144"/>
      <c r="K107" s="145"/>
    </row>
    <row r="108" spans="7:11">
      <c r="G108" s="507" t="s">
        <v>331</v>
      </c>
      <c r="H108" s="5" t="s">
        <v>332</v>
      </c>
      <c r="I108" s="5">
        <v>170</v>
      </c>
      <c r="J108" s="144"/>
      <c r="K108" s="145"/>
    </row>
    <row r="109" spans="7:11" ht="30" customHeight="1">
      <c r="G109" s="508"/>
      <c r="H109" s="5" t="s">
        <v>37</v>
      </c>
      <c r="I109" s="5">
        <v>0</v>
      </c>
      <c r="J109" s="144"/>
      <c r="K109" s="145"/>
    </row>
    <row r="110" spans="7:11">
      <c r="G110" s="146"/>
      <c r="H110" s="144"/>
      <c r="I110" s="144"/>
      <c r="J110" s="144"/>
      <c r="K110" s="145"/>
    </row>
    <row r="111" spans="7:11">
      <c r="G111" s="146"/>
      <c r="H111" s="144"/>
      <c r="I111" s="144"/>
      <c r="J111" s="144"/>
      <c r="K111" s="145"/>
    </row>
    <row r="112" spans="7:11">
      <c r="G112" s="146"/>
      <c r="H112" s="144"/>
      <c r="I112" s="144"/>
      <c r="J112" s="144"/>
      <c r="K112" s="145"/>
    </row>
    <row r="113" spans="7:11">
      <c r="G113" s="146"/>
      <c r="H113" s="144"/>
      <c r="I113" s="144"/>
      <c r="J113" s="144"/>
      <c r="K113" s="145"/>
    </row>
    <row r="114" spans="7:11">
      <c r="G114" s="146"/>
      <c r="H114" s="144"/>
      <c r="I114" s="144"/>
      <c r="J114" s="144"/>
      <c r="K114" s="145"/>
    </row>
    <row r="115" spans="7:11">
      <c r="G115" s="146"/>
      <c r="H115" s="144"/>
      <c r="I115" s="144"/>
      <c r="J115" s="144"/>
      <c r="K115" s="145"/>
    </row>
    <row r="116" spans="7:11">
      <c r="G116" s="146"/>
      <c r="H116" s="144"/>
      <c r="I116" s="144"/>
      <c r="J116" s="144"/>
      <c r="K116" s="145"/>
    </row>
    <row r="117" spans="7:11">
      <c r="G117" s="146"/>
      <c r="H117" s="144"/>
      <c r="I117" s="144"/>
      <c r="J117" s="144"/>
      <c r="K117" s="145"/>
    </row>
    <row r="118" spans="7:11">
      <c r="G118" s="146"/>
      <c r="H118" s="144"/>
      <c r="I118" s="144"/>
      <c r="J118" s="144"/>
      <c r="K118" s="145"/>
    </row>
    <row r="119" spans="7:11">
      <c r="G119" s="146"/>
      <c r="H119" s="144"/>
      <c r="I119" s="144"/>
      <c r="J119" s="144"/>
      <c r="K119" s="145"/>
    </row>
    <row r="120" spans="7:11">
      <c r="G120" s="146"/>
      <c r="H120" s="144"/>
      <c r="I120" s="144"/>
      <c r="J120" s="144"/>
      <c r="K120" s="145"/>
    </row>
    <row r="121" spans="7:11">
      <c r="G121" s="146"/>
      <c r="H121" s="144"/>
      <c r="I121" s="144"/>
      <c r="J121" s="144"/>
      <c r="K121" s="145"/>
    </row>
    <row r="122" spans="7:11">
      <c r="G122" s="146"/>
      <c r="H122" s="144"/>
      <c r="I122" s="144"/>
      <c r="J122" s="144"/>
      <c r="K122" s="145"/>
    </row>
    <row r="123" spans="7:11" ht="62.25" customHeight="1">
      <c r="G123" s="509" t="s">
        <v>333</v>
      </c>
      <c r="H123" s="510"/>
      <c r="I123" s="510"/>
      <c r="J123" s="510"/>
      <c r="K123" s="511"/>
    </row>
    <row r="124" spans="7:11">
      <c r="G124" s="146"/>
      <c r="H124" s="144"/>
      <c r="I124" s="144"/>
      <c r="J124" s="144"/>
      <c r="K124" s="145"/>
    </row>
    <row r="125" spans="7:11">
      <c r="G125" s="146"/>
      <c r="H125" s="144"/>
      <c r="I125" s="144"/>
      <c r="J125" s="144"/>
      <c r="K125" s="145"/>
    </row>
    <row r="126" spans="7:11">
      <c r="G126" s="128" t="s">
        <v>303</v>
      </c>
      <c r="H126" s="5" t="s">
        <v>96</v>
      </c>
      <c r="I126" s="5" t="s">
        <v>308</v>
      </c>
      <c r="J126" s="144"/>
      <c r="K126" s="145"/>
    </row>
    <row r="127" spans="7:11">
      <c r="G127" s="507" t="s">
        <v>334</v>
      </c>
      <c r="H127" s="5" t="s">
        <v>36</v>
      </c>
      <c r="I127" s="5">
        <v>169</v>
      </c>
      <c r="J127" s="144"/>
      <c r="K127" s="145"/>
    </row>
    <row r="128" spans="7:11" ht="48.75" customHeight="1">
      <c r="G128" s="508"/>
      <c r="H128" s="5" t="s">
        <v>37</v>
      </c>
      <c r="I128" s="5">
        <v>1</v>
      </c>
      <c r="J128" s="144"/>
      <c r="K128" s="145"/>
    </row>
    <row r="129" spans="7:11">
      <c r="G129" s="146"/>
      <c r="H129" s="144"/>
      <c r="I129" s="144"/>
      <c r="J129" s="144"/>
      <c r="K129" s="145"/>
    </row>
    <row r="130" spans="7:11">
      <c r="G130" s="146"/>
      <c r="H130" s="144"/>
      <c r="I130" s="144"/>
      <c r="J130" s="144"/>
      <c r="K130" s="145"/>
    </row>
    <row r="131" spans="7:11">
      <c r="G131" s="146"/>
      <c r="H131" s="144"/>
      <c r="I131" s="144"/>
      <c r="J131" s="144"/>
      <c r="K131" s="145"/>
    </row>
    <row r="132" spans="7:11">
      <c r="G132" s="146"/>
      <c r="H132" s="144"/>
      <c r="I132" s="144"/>
      <c r="J132" s="144"/>
      <c r="K132" s="145"/>
    </row>
    <row r="133" spans="7:11">
      <c r="G133" s="146"/>
      <c r="H133" s="144"/>
      <c r="I133" s="144"/>
      <c r="J133" s="144"/>
      <c r="K133" s="145"/>
    </row>
    <row r="134" spans="7:11">
      <c r="G134" s="146"/>
      <c r="H134" s="144"/>
      <c r="I134" s="144"/>
      <c r="J134" s="144"/>
      <c r="K134" s="145"/>
    </row>
    <row r="135" spans="7:11">
      <c r="G135" s="146"/>
      <c r="H135" s="144"/>
      <c r="I135" s="144"/>
      <c r="J135" s="144"/>
      <c r="K135" s="145"/>
    </row>
    <row r="136" spans="7:11">
      <c r="G136" s="146"/>
      <c r="H136" s="144"/>
      <c r="I136" s="144"/>
      <c r="J136" s="144"/>
      <c r="K136" s="145"/>
    </row>
    <row r="137" spans="7:11">
      <c r="G137" s="146"/>
      <c r="H137" s="144"/>
      <c r="I137" s="144"/>
      <c r="J137" s="144"/>
      <c r="K137" s="145"/>
    </row>
    <row r="138" spans="7:11">
      <c r="G138" s="146"/>
      <c r="H138" s="144"/>
      <c r="I138" s="144"/>
      <c r="J138" s="144"/>
      <c r="K138" s="145"/>
    </row>
    <row r="139" spans="7:11">
      <c r="G139" s="146"/>
      <c r="H139" s="144"/>
      <c r="I139" s="144"/>
      <c r="J139" s="144"/>
      <c r="K139" s="145"/>
    </row>
    <row r="140" spans="7:11">
      <c r="G140" s="146"/>
      <c r="H140" s="144"/>
      <c r="I140" s="144"/>
      <c r="J140" s="144"/>
      <c r="K140" s="145"/>
    </row>
    <row r="141" spans="7:11">
      <c r="G141" s="146"/>
      <c r="H141" s="144"/>
      <c r="I141" s="144"/>
      <c r="J141" s="144"/>
      <c r="K141" s="145"/>
    </row>
    <row r="142" spans="7:11">
      <c r="G142" s="146"/>
      <c r="H142" s="144"/>
      <c r="I142" s="144"/>
      <c r="J142" s="144"/>
      <c r="K142" s="145"/>
    </row>
    <row r="143" spans="7:11">
      <c r="G143" s="146"/>
      <c r="H143" s="144"/>
      <c r="I143" s="144"/>
      <c r="J143" s="144"/>
      <c r="K143" s="145"/>
    </row>
    <row r="144" spans="7:11" ht="57.75" customHeight="1">
      <c r="G144" s="504" t="s">
        <v>335</v>
      </c>
      <c r="H144" s="505"/>
      <c r="I144" s="505"/>
      <c r="J144" s="505"/>
      <c r="K144" s="506"/>
    </row>
    <row r="145" spans="7:11">
      <c r="G145" s="146"/>
      <c r="H145" s="144"/>
      <c r="I145" s="144"/>
      <c r="J145" s="144"/>
      <c r="K145" s="145"/>
    </row>
    <row r="146" spans="7:11">
      <c r="G146" s="146"/>
      <c r="H146" s="144"/>
      <c r="I146" s="144"/>
      <c r="J146" s="144"/>
      <c r="K146" s="145"/>
    </row>
    <row r="147" spans="7:11">
      <c r="G147" s="146"/>
      <c r="H147" s="144"/>
      <c r="I147" s="144"/>
      <c r="J147" s="144"/>
      <c r="K147" s="145"/>
    </row>
    <row r="148" spans="7:11">
      <c r="G148" s="128" t="str">
        <f>'[12]PRIMERA PEGUNTA '!C156</f>
        <v>PREGUNTA</v>
      </c>
      <c r="H148" s="5" t="str">
        <f>'[12]PRIMERA PEGUNTA '!D156</f>
        <v>RESPUESTA</v>
      </c>
      <c r="I148" s="5" t="str">
        <f>'[12]PRIMERA PEGUNTA '!E156</f>
        <v>TOTALES</v>
      </c>
      <c r="J148" s="144"/>
      <c r="K148" s="145"/>
    </row>
    <row r="149" spans="7:11" ht="67.5" customHeight="1">
      <c r="G149" s="147" t="str">
        <f>'[12]PRIMERA PEGUNTA '!C157</f>
        <v>9.   ¿La información que brindó el Centro Zonal, frente gestión, fue clara, suficiente, oportuna y fácil de entender?</v>
      </c>
      <c r="H149" s="5" t="str">
        <f>'[12]PRIMERA PEGUNTA '!D157</f>
        <v>Si</v>
      </c>
      <c r="I149" s="5">
        <f>'[12]PRIMERA PEGUNTA '!E157</f>
        <v>170</v>
      </c>
      <c r="J149" s="144"/>
      <c r="K149" s="145"/>
    </row>
    <row r="150" spans="7:11">
      <c r="G150" s="128">
        <f>'[12]PRIMERA PEGUNTA '!C158</f>
        <v>0</v>
      </c>
      <c r="H150" s="5" t="str">
        <f>'[12]PRIMERA PEGUNTA '!D158</f>
        <v>No</v>
      </c>
      <c r="I150" s="5">
        <f>'[12]PRIMERA PEGUNTA '!E158</f>
        <v>0</v>
      </c>
      <c r="J150" s="144"/>
      <c r="K150" s="145"/>
    </row>
    <row r="151" spans="7:11">
      <c r="G151" s="146"/>
      <c r="H151" s="144"/>
      <c r="I151" s="144"/>
      <c r="J151" s="144"/>
      <c r="K151" s="145"/>
    </row>
    <row r="152" spans="7:11">
      <c r="G152" s="146"/>
      <c r="H152" s="144"/>
      <c r="I152" s="144"/>
      <c r="J152" s="144"/>
      <c r="K152" s="145"/>
    </row>
    <row r="153" spans="7:11">
      <c r="G153" s="146"/>
      <c r="H153" s="144"/>
      <c r="I153" s="144"/>
      <c r="J153" s="144"/>
      <c r="K153" s="145"/>
    </row>
    <row r="154" spans="7:11">
      <c r="G154" s="146"/>
      <c r="H154" s="144"/>
      <c r="I154" s="144"/>
      <c r="J154" s="144"/>
      <c r="K154" s="145"/>
    </row>
    <row r="155" spans="7:11">
      <c r="G155" s="146"/>
      <c r="H155" s="144"/>
      <c r="I155" s="144"/>
      <c r="J155" s="144"/>
      <c r="K155" s="145"/>
    </row>
    <row r="156" spans="7:11">
      <c r="G156" s="146"/>
      <c r="H156" s="144"/>
      <c r="I156" s="144"/>
      <c r="J156" s="144"/>
      <c r="K156" s="145"/>
    </row>
    <row r="157" spans="7:11">
      <c r="G157" s="146"/>
      <c r="H157" s="144"/>
      <c r="I157" s="144"/>
      <c r="J157" s="144"/>
      <c r="K157" s="145"/>
    </row>
    <row r="158" spans="7:11">
      <c r="G158" s="146"/>
      <c r="H158" s="144"/>
      <c r="I158" s="144"/>
      <c r="J158" s="144"/>
      <c r="K158" s="145"/>
    </row>
    <row r="159" spans="7:11">
      <c r="G159" s="146"/>
      <c r="H159" s="144"/>
      <c r="I159" s="144"/>
      <c r="J159" s="144"/>
      <c r="K159" s="145"/>
    </row>
    <row r="160" spans="7:11">
      <c r="G160" s="146"/>
      <c r="H160" s="144"/>
      <c r="I160" s="144"/>
      <c r="J160" s="144"/>
      <c r="K160" s="145"/>
    </row>
    <row r="161" spans="7:11">
      <c r="G161" s="146"/>
      <c r="H161" s="144"/>
      <c r="I161" s="144"/>
      <c r="J161" s="144"/>
      <c r="K161" s="145"/>
    </row>
    <row r="162" spans="7:11">
      <c r="G162" s="146"/>
      <c r="H162" s="144"/>
      <c r="I162" s="144"/>
      <c r="J162" s="144"/>
      <c r="K162" s="145"/>
    </row>
    <row r="163" spans="7:11" ht="37.5" customHeight="1">
      <c r="G163" s="504" t="s">
        <v>336</v>
      </c>
      <c r="H163" s="505"/>
      <c r="I163" s="505"/>
      <c r="J163" s="505"/>
      <c r="K163" s="506"/>
    </row>
    <row r="164" spans="7:11">
      <c r="G164" s="146"/>
      <c r="H164" s="144"/>
      <c r="I164" s="144"/>
      <c r="J164" s="144"/>
      <c r="K164" s="145"/>
    </row>
    <row r="165" spans="7:11">
      <c r="G165" s="146"/>
      <c r="H165" s="144"/>
      <c r="I165" s="144"/>
      <c r="J165" s="144"/>
      <c r="K165" s="145"/>
    </row>
    <row r="166" spans="7:11">
      <c r="G166" s="128" t="str">
        <f>'[12]PRIMERA PEGUNTA '!C182</f>
        <v>PREGUNTA</v>
      </c>
      <c r="H166" s="5" t="str">
        <f>'[12]PRIMERA PEGUNTA '!D182</f>
        <v>RESPUESTA</v>
      </c>
      <c r="I166" s="5" t="str">
        <f>'[12]PRIMERA PEGUNTA '!E182</f>
        <v xml:space="preserve">TOTALES </v>
      </c>
      <c r="J166" s="144"/>
      <c r="K166" s="145"/>
    </row>
    <row r="167" spans="7:11" ht="64.5" customHeight="1">
      <c r="G167" s="148" t="str">
        <f>'[12]PRIMERA PEGUNTA '!C183</f>
        <v xml:space="preserve">10.¿Se siente satisfecho con los compromisos adquiridos en esta Mesa Pública, para mejorar y cualificar los servicios y programas brindados? </v>
      </c>
      <c r="H167" s="5" t="str">
        <f>'[12]PRIMERA PEGUNTA '!D183</f>
        <v>Si</v>
      </c>
      <c r="I167" s="5">
        <f>'[12]PRIMERA PEGUNTA '!E183</f>
        <v>169</v>
      </c>
      <c r="J167" s="144"/>
      <c r="K167" s="145"/>
    </row>
    <row r="168" spans="7:11">
      <c r="G168" s="128">
        <f>'[12]PRIMERA PEGUNTA '!C184</f>
        <v>0</v>
      </c>
      <c r="H168" s="5" t="str">
        <f>'[12]PRIMERA PEGUNTA '!D184</f>
        <v>No</v>
      </c>
      <c r="I168" s="5">
        <f>'[12]PRIMERA PEGUNTA '!E184</f>
        <v>1</v>
      </c>
      <c r="J168" s="144"/>
      <c r="K168" s="145"/>
    </row>
    <row r="169" spans="7:11">
      <c r="G169" s="146"/>
      <c r="H169" s="144"/>
      <c r="I169" s="144"/>
      <c r="J169" s="144"/>
      <c r="K169" s="145"/>
    </row>
    <row r="170" spans="7:11">
      <c r="G170" s="146"/>
      <c r="H170" s="144"/>
      <c r="I170" s="144"/>
      <c r="J170" s="144"/>
      <c r="K170" s="145"/>
    </row>
    <row r="171" spans="7:11">
      <c r="G171" s="146"/>
      <c r="H171" s="144"/>
      <c r="I171" s="144"/>
      <c r="J171" s="144"/>
      <c r="K171" s="145"/>
    </row>
    <row r="172" spans="7:11">
      <c r="G172" s="146"/>
      <c r="H172" s="144"/>
      <c r="I172" s="144"/>
      <c r="J172" s="144"/>
      <c r="K172" s="145"/>
    </row>
    <row r="173" spans="7:11">
      <c r="G173" s="146"/>
      <c r="H173" s="144"/>
      <c r="I173" s="144"/>
      <c r="J173" s="144"/>
      <c r="K173" s="145"/>
    </row>
    <row r="174" spans="7:11">
      <c r="G174" s="146"/>
      <c r="H174" s="144"/>
      <c r="I174" s="144"/>
      <c r="J174" s="144"/>
      <c r="K174" s="145"/>
    </row>
    <row r="175" spans="7:11">
      <c r="G175" s="146"/>
      <c r="H175" s="144"/>
      <c r="I175" s="144"/>
      <c r="J175" s="144"/>
      <c r="K175" s="145"/>
    </row>
    <row r="176" spans="7:11">
      <c r="G176" s="146"/>
      <c r="H176" s="144"/>
      <c r="I176" s="144"/>
      <c r="J176" s="144"/>
      <c r="K176" s="145"/>
    </row>
    <row r="177" spans="7:11">
      <c r="G177" s="146"/>
      <c r="H177" s="144"/>
      <c r="I177" s="144"/>
      <c r="J177" s="144"/>
      <c r="K177" s="145"/>
    </row>
    <row r="178" spans="7:11">
      <c r="G178" s="146"/>
      <c r="H178" s="144"/>
      <c r="I178" s="144"/>
      <c r="J178" s="144"/>
      <c r="K178" s="145"/>
    </row>
    <row r="179" spans="7:11">
      <c r="G179" s="146"/>
      <c r="H179" s="144"/>
      <c r="I179" s="144"/>
      <c r="J179" s="144"/>
      <c r="K179" s="145"/>
    </row>
    <row r="180" spans="7:11" ht="75" customHeight="1">
      <c r="G180" s="504" t="s">
        <v>337</v>
      </c>
      <c r="H180" s="505"/>
      <c r="I180" s="505"/>
      <c r="J180" s="505"/>
      <c r="K180" s="506"/>
    </row>
    <row r="181" spans="7:11" ht="15.75" thickBot="1">
      <c r="G181" s="149"/>
      <c r="H181" s="150"/>
      <c r="I181" s="150"/>
      <c r="J181" s="150"/>
      <c r="K181" s="151"/>
    </row>
  </sheetData>
  <mergeCells count="74">
    <mergeCell ref="A1:L2"/>
    <mergeCell ref="C3:E3"/>
    <mergeCell ref="G3:I3"/>
    <mergeCell ref="J3:K3"/>
    <mergeCell ref="A4:K4"/>
    <mergeCell ref="L4:L5"/>
    <mergeCell ref="C5:E5"/>
    <mergeCell ref="G5:K5"/>
    <mergeCell ref="A6:A8"/>
    <mergeCell ref="B6:B8"/>
    <mergeCell ref="D6:E6"/>
    <mergeCell ref="D7:E7"/>
    <mergeCell ref="G7:G9"/>
    <mergeCell ref="D8:E8"/>
    <mergeCell ref="A9:A11"/>
    <mergeCell ref="B9:B11"/>
    <mergeCell ref="D9:E9"/>
    <mergeCell ref="D10:E10"/>
    <mergeCell ref="D11:E11"/>
    <mergeCell ref="A12:A17"/>
    <mergeCell ref="B12:B17"/>
    <mergeCell ref="D14:E14"/>
    <mergeCell ref="D15:E15"/>
    <mergeCell ref="D16:E16"/>
    <mergeCell ref="D17:E17"/>
    <mergeCell ref="G19:K19"/>
    <mergeCell ref="G22:G25"/>
    <mergeCell ref="D23:E23"/>
    <mergeCell ref="D24:E24"/>
    <mergeCell ref="A25:A26"/>
    <mergeCell ref="B25:B26"/>
    <mergeCell ref="D25:E25"/>
    <mergeCell ref="D26:E26"/>
    <mergeCell ref="A20:A21"/>
    <mergeCell ref="B20:B21"/>
    <mergeCell ref="D20:E20"/>
    <mergeCell ref="D21:E21"/>
    <mergeCell ref="A18:A19"/>
    <mergeCell ref="B18:B19"/>
    <mergeCell ref="D18:E18"/>
    <mergeCell ref="D19:E19"/>
    <mergeCell ref="B29:B30"/>
    <mergeCell ref="D29:E29"/>
    <mergeCell ref="D30:E30"/>
    <mergeCell ref="A22:A24"/>
    <mergeCell ref="B22:B24"/>
    <mergeCell ref="D22:E22"/>
    <mergeCell ref="A27:A28"/>
    <mergeCell ref="B27:B28"/>
    <mergeCell ref="D27:E27"/>
    <mergeCell ref="D28:E28"/>
    <mergeCell ref="G28:K28"/>
    <mergeCell ref="G87:G89"/>
    <mergeCell ref="A31:A32"/>
    <mergeCell ref="B31:B32"/>
    <mergeCell ref="D31:E31"/>
    <mergeCell ref="G31:G37"/>
    <mergeCell ref="D32:E32"/>
    <mergeCell ref="C33:E33"/>
    <mergeCell ref="C34:F34"/>
    <mergeCell ref="A35:F35"/>
    <mergeCell ref="G40:K40"/>
    <mergeCell ref="G44:G45"/>
    <mergeCell ref="G63:K63"/>
    <mergeCell ref="G67:G70"/>
    <mergeCell ref="G83:K83"/>
    <mergeCell ref="A29:A30"/>
    <mergeCell ref="G180:K180"/>
    <mergeCell ref="G104:K104"/>
    <mergeCell ref="G108:G109"/>
    <mergeCell ref="G123:K123"/>
    <mergeCell ref="G127:G128"/>
    <mergeCell ref="G144:K144"/>
    <mergeCell ref="G163:K163"/>
  </mergeCells>
  <hyperlinks>
    <hyperlink ref="B3" location="'TOTAL ANALISIS ENCUESTAS 2017'!A1" display="BOGOTA "/>
  </hyperlinks>
  <pageMargins left="0.70866141732283472" right="0.70866141732283472" top="0.74803149606299213" bottom="0.74803149606299213" header="0.31496062992125984" footer="0.31496062992125984"/>
  <pageSetup paperSize="5" scale="80" orientation="landscape" horizontalDpi="4294967295" verticalDpi="4294967295"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5"/>
  <sheetViews>
    <sheetView workbookViewId="0">
      <pane xSplit="2" ySplit="5" topLeftCell="D6" activePane="bottomRight" state="frozen"/>
      <selection pane="topRight" activeCell="C1" sqref="C1"/>
      <selection pane="bottomLeft" activeCell="A3" sqref="A3"/>
      <selection pane="bottomRight" activeCell="B3" sqref="B3"/>
    </sheetView>
  </sheetViews>
  <sheetFormatPr baseColWidth="10" defaultRowHeight="15"/>
  <cols>
    <col min="1" max="1" width="12.28515625" customWidth="1"/>
    <col min="2" max="2" width="31.140625" customWidth="1"/>
    <col min="3" max="3" width="5.5703125" style="1" customWidth="1"/>
    <col min="4" max="4" width="21.7109375" customWidth="1"/>
    <col min="5" max="5" width="5.85546875" style="182" customWidth="1"/>
    <col min="6" max="6" width="1.140625" hidden="1" customWidth="1"/>
    <col min="11" max="11" width="11.5703125" customWidth="1"/>
    <col min="12" max="12" width="49" style="183"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c r="A3" s="2" t="s">
        <v>12</v>
      </c>
      <c r="B3" s="286" t="s">
        <v>120</v>
      </c>
      <c r="C3" s="292" t="s">
        <v>338</v>
      </c>
      <c r="D3" s="292"/>
      <c r="E3" s="292"/>
      <c r="F3" s="4"/>
      <c r="G3" s="292" t="s">
        <v>14</v>
      </c>
      <c r="H3" s="292"/>
      <c r="I3" s="292"/>
      <c r="J3" s="293">
        <v>43154</v>
      </c>
      <c r="K3" s="294"/>
      <c r="L3" s="5" t="s">
        <v>339</v>
      </c>
    </row>
    <row r="4" spans="1:12">
      <c r="A4" s="296" t="s">
        <v>11</v>
      </c>
      <c r="B4" s="296"/>
      <c r="C4" s="296"/>
      <c r="D4" s="296"/>
      <c r="E4" s="296"/>
      <c r="F4" s="296"/>
      <c r="G4" s="296"/>
      <c r="H4" s="296"/>
      <c r="I4" s="296"/>
      <c r="J4" s="296"/>
      <c r="K4" s="296"/>
      <c r="L4" s="295" t="s">
        <v>9</v>
      </c>
    </row>
    <row r="5" spans="1:12" ht="41.25" customHeight="1">
      <c r="A5" s="119" t="s">
        <v>2</v>
      </c>
      <c r="B5" s="118" t="s">
        <v>1</v>
      </c>
      <c r="C5" s="295" t="s">
        <v>3</v>
      </c>
      <c r="D5" s="295"/>
      <c r="E5" s="295"/>
      <c r="F5" s="11" t="s">
        <v>7</v>
      </c>
      <c r="G5" s="295" t="s">
        <v>8</v>
      </c>
      <c r="H5" s="295"/>
      <c r="I5" s="295"/>
      <c r="J5" s="295"/>
      <c r="K5" s="295"/>
      <c r="L5" s="295"/>
    </row>
    <row r="6" spans="1:12" ht="69.95" customHeight="1">
      <c r="A6" s="295">
        <v>1</v>
      </c>
      <c r="B6" s="335" t="s">
        <v>10</v>
      </c>
      <c r="C6" s="155">
        <v>1</v>
      </c>
      <c r="D6" s="156" t="s">
        <v>4</v>
      </c>
      <c r="E6" s="129">
        <v>104</v>
      </c>
      <c r="F6" s="157"/>
      <c r="G6" s="292"/>
      <c r="H6" s="292"/>
      <c r="I6" s="292"/>
      <c r="J6" s="292"/>
      <c r="K6" s="292"/>
      <c r="L6" s="529" t="s">
        <v>340</v>
      </c>
    </row>
    <row r="7" spans="1:12" ht="69.95" customHeight="1">
      <c r="A7" s="295"/>
      <c r="B7" s="335"/>
      <c r="C7" s="155">
        <v>2</v>
      </c>
      <c r="D7" s="158" t="s">
        <v>5</v>
      </c>
      <c r="E7" s="129">
        <v>4</v>
      </c>
      <c r="F7" s="120"/>
      <c r="G7" s="292"/>
      <c r="H7" s="292"/>
      <c r="I7" s="292"/>
      <c r="J7" s="292"/>
      <c r="K7" s="292"/>
      <c r="L7" s="530"/>
    </row>
    <row r="8" spans="1:12" ht="69.95" customHeight="1" thickBot="1">
      <c r="A8" s="477"/>
      <c r="B8" s="478"/>
      <c r="C8" s="159">
        <v>3</v>
      </c>
      <c r="D8" s="160" t="s">
        <v>6</v>
      </c>
      <c r="E8" s="161">
        <v>0</v>
      </c>
      <c r="F8" s="162"/>
      <c r="G8" s="479"/>
      <c r="H8" s="479"/>
      <c r="I8" s="479"/>
      <c r="J8" s="479"/>
      <c r="K8" s="479"/>
      <c r="L8" s="531"/>
    </row>
    <row r="9" spans="1:12" ht="69.95" customHeight="1">
      <c r="A9" s="480">
        <v>2</v>
      </c>
      <c r="B9" s="308" t="s">
        <v>15</v>
      </c>
      <c r="C9" s="163">
        <v>1</v>
      </c>
      <c r="D9" s="164" t="s">
        <v>16</v>
      </c>
      <c r="E9" s="165">
        <v>80</v>
      </c>
      <c r="F9" s="166"/>
      <c r="G9" s="342"/>
      <c r="H9" s="342"/>
      <c r="I9" s="342"/>
      <c r="J9" s="342"/>
      <c r="K9" s="342"/>
      <c r="L9" s="532" t="s">
        <v>341</v>
      </c>
    </row>
    <row r="10" spans="1:12" ht="69.95" customHeight="1">
      <c r="A10" s="295"/>
      <c r="B10" s="335"/>
      <c r="C10" s="117">
        <v>2</v>
      </c>
      <c r="D10" s="167" t="s">
        <v>17</v>
      </c>
      <c r="E10" s="118">
        <v>21</v>
      </c>
      <c r="F10" s="168"/>
      <c r="G10" s="292"/>
      <c r="H10" s="292"/>
      <c r="I10" s="292"/>
      <c r="J10" s="292"/>
      <c r="K10" s="292"/>
      <c r="L10" s="533"/>
    </row>
    <row r="11" spans="1:12" ht="69.95" customHeight="1" thickBot="1">
      <c r="A11" s="477"/>
      <c r="B11" s="478"/>
      <c r="C11" s="159">
        <v>3</v>
      </c>
      <c r="D11" s="160" t="s">
        <v>18</v>
      </c>
      <c r="E11" s="161">
        <v>4</v>
      </c>
      <c r="F11" s="162"/>
      <c r="G11" s="479"/>
      <c r="H11" s="479"/>
      <c r="I11" s="479"/>
      <c r="J11" s="479"/>
      <c r="K11" s="479"/>
      <c r="L11" s="534"/>
    </row>
    <row r="12" spans="1:12" ht="33.75" customHeight="1">
      <c r="A12" s="302">
        <v>3</v>
      </c>
      <c r="B12" s="308" t="s">
        <v>19</v>
      </c>
      <c r="C12" s="113">
        <v>1</v>
      </c>
      <c r="D12" s="97" t="s">
        <v>20</v>
      </c>
      <c r="E12" s="115">
        <v>8</v>
      </c>
      <c r="F12" s="97"/>
      <c r="G12" s="342"/>
      <c r="H12" s="342"/>
      <c r="I12" s="342"/>
      <c r="J12" s="342"/>
      <c r="K12" s="342"/>
      <c r="L12" s="532" t="s">
        <v>342</v>
      </c>
    </row>
    <row r="13" spans="1:12" ht="30" customHeight="1">
      <c r="A13" s="295"/>
      <c r="B13" s="335"/>
      <c r="C13" s="117">
        <v>2</v>
      </c>
      <c r="D13" s="5" t="s">
        <v>21</v>
      </c>
      <c r="E13" s="118">
        <v>1</v>
      </c>
      <c r="F13" s="5"/>
      <c r="G13" s="292"/>
      <c r="H13" s="292"/>
      <c r="I13" s="292"/>
      <c r="J13" s="292"/>
      <c r="K13" s="292"/>
      <c r="L13" s="533"/>
    </row>
    <row r="14" spans="1:12" ht="30" customHeight="1">
      <c r="A14" s="295"/>
      <c r="B14" s="335"/>
      <c r="C14" s="117">
        <v>3</v>
      </c>
      <c r="D14" s="167" t="s">
        <v>22</v>
      </c>
      <c r="E14" s="116">
        <v>6</v>
      </c>
      <c r="F14" s="168"/>
      <c r="G14" s="292"/>
      <c r="H14" s="292"/>
      <c r="I14" s="292"/>
      <c r="J14" s="292"/>
      <c r="K14" s="292"/>
      <c r="L14" s="533"/>
    </row>
    <row r="15" spans="1:12" ht="30" customHeight="1">
      <c r="A15" s="295"/>
      <c r="B15" s="335"/>
      <c r="C15" s="117">
        <v>4</v>
      </c>
      <c r="D15" s="167" t="s">
        <v>23</v>
      </c>
      <c r="E15" s="118">
        <v>0</v>
      </c>
      <c r="F15" s="168"/>
      <c r="G15" s="292"/>
      <c r="H15" s="292"/>
      <c r="I15" s="292"/>
      <c r="J15" s="292"/>
      <c r="K15" s="292"/>
      <c r="L15" s="533"/>
    </row>
    <row r="16" spans="1:12" ht="30" customHeight="1">
      <c r="A16" s="295"/>
      <c r="B16" s="335"/>
      <c r="C16" s="117">
        <v>5</v>
      </c>
      <c r="D16" s="167" t="s">
        <v>24</v>
      </c>
      <c r="E16" s="118">
        <v>8</v>
      </c>
      <c r="F16" s="168"/>
      <c r="G16" s="292"/>
      <c r="H16" s="292"/>
      <c r="I16" s="292"/>
      <c r="J16" s="292"/>
      <c r="K16" s="292"/>
      <c r="L16" s="533"/>
    </row>
    <row r="17" spans="1:12" ht="30" customHeight="1" thickBot="1">
      <c r="A17" s="295"/>
      <c r="B17" s="306"/>
      <c r="C17" s="112">
        <v>6</v>
      </c>
      <c r="D17" s="169" t="s">
        <v>25</v>
      </c>
      <c r="E17" s="114">
        <v>85</v>
      </c>
      <c r="F17" s="170"/>
      <c r="G17" s="341"/>
      <c r="H17" s="341"/>
      <c r="I17" s="341"/>
      <c r="J17" s="341"/>
      <c r="K17" s="341"/>
      <c r="L17" s="529"/>
    </row>
    <row r="18" spans="1:12" ht="69.95" customHeight="1">
      <c r="A18" s="295">
        <v>4</v>
      </c>
      <c r="B18" s="481" t="s">
        <v>38</v>
      </c>
      <c r="C18" s="123">
        <v>1</v>
      </c>
      <c r="D18" s="171" t="s">
        <v>26</v>
      </c>
      <c r="E18" s="121">
        <v>106</v>
      </c>
      <c r="F18" s="172"/>
      <c r="G18" s="482"/>
      <c r="H18" s="482"/>
      <c r="I18" s="482"/>
      <c r="J18" s="482"/>
      <c r="K18" s="482"/>
      <c r="L18" s="535" t="s">
        <v>343</v>
      </c>
    </row>
    <row r="19" spans="1:12" ht="69.95" customHeight="1" thickBot="1">
      <c r="A19" s="477"/>
      <c r="B19" s="478"/>
      <c r="C19" s="124">
        <v>2</v>
      </c>
      <c r="D19" s="173" t="s">
        <v>27</v>
      </c>
      <c r="E19" s="122">
        <v>2</v>
      </c>
      <c r="F19" s="174"/>
      <c r="G19" s="479"/>
      <c r="H19" s="479"/>
      <c r="I19" s="479"/>
      <c r="J19" s="479"/>
      <c r="K19" s="479"/>
      <c r="L19" s="534"/>
    </row>
    <row r="20" spans="1:12" ht="75" customHeight="1">
      <c r="A20" s="302">
        <v>5</v>
      </c>
      <c r="B20" s="308" t="s">
        <v>30</v>
      </c>
      <c r="C20" s="113">
        <v>1</v>
      </c>
      <c r="D20" s="175" t="s">
        <v>28</v>
      </c>
      <c r="E20" s="116">
        <v>94</v>
      </c>
      <c r="F20" s="176"/>
      <c r="G20" s="342"/>
      <c r="H20" s="342"/>
      <c r="I20" s="342"/>
      <c r="J20" s="342"/>
      <c r="K20" s="342"/>
      <c r="L20" s="532" t="s">
        <v>344</v>
      </c>
    </row>
    <row r="21" spans="1:12" ht="75" customHeight="1" thickBot="1">
      <c r="A21" s="300"/>
      <c r="B21" s="306"/>
      <c r="C21" s="112">
        <v>2</v>
      </c>
      <c r="D21" s="169" t="s">
        <v>29</v>
      </c>
      <c r="E21" s="114">
        <v>5</v>
      </c>
      <c r="F21" s="170"/>
      <c r="G21" s="341"/>
      <c r="H21" s="341"/>
      <c r="I21" s="341"/>
      <c r="J21" s="341"/>
      <c r="K21" s="341"/>
      <c r="L21" s="529"/>
    </row>
    <row r="22" spans="1:12" ht="69.95" customHeight="1">
      <c r="A22" s="480">
        <v>6</v>
      </c>
      <c r="B22" s="481" t="s">
        <v>31</v>
      </c>
      <c r="C22" s="123">
        <v>1</v>
      </c>
      <c r="D22" s="171" t="s">
        <v>309</v>
      </c>
      <c r="E22" s="121">
        <v>102</v>
      </c>
      <c r="F22" s="172"/>
      <c r="G22" s="482"/>
      <c r="H22" s="482"/>
      <c r="I22" s="482"/>
      <c r="J22" s="482"/>
      <c r="K22" s="482"/>
      <c r="L22" s="535" t="s">
        <v>345</v>
      </c>
    </row>
    <row r="23" spans="1:12" ht="69.95" customHeight="1">
      <c r="A23" s="295"/>
      <c r="B23" s="335"/>
      <c r="C23" s="117">
        <v>2</v>
      </c>
      <c r="D23" s="167" t="s">
        <v>346</v>
      </c>
      <c r="E23" s="118">
        <v>3</v>
      </c>
      <c r="F23" s="168"/>
      <c r="G23" s="292"/>
      <c r="H23" s="292"/>
      <c r="I23" s="292"/>
      <c r="J23" s="292"/>
      <c r="K23" s="292"/>
      <c r="L23" s="533"/>
    </row>
    <row r="24" spans="1:12" ht="69.95" customHeight="1" thickBot="1">
      <c r="A24" s="477"/>
      <c r="B24" s="478"/>
      <c r="C24" s="124">
        <v>3</v>
      </c>
      <c r="D24" s="173" t="s">
        <v>80</v>
      </c>
      <c r="E24" s="122">
        <v>0</v>
      </c>
      <c r="F24" s="174"/>
      <c r="G24" s="479"/>
      <c r="H24" s="479"/>
      <c r="I24" s="479"/>
      <c r="J24" s="479"/>
      <c r="K24" s="479"/>
      <c r="L24" s="534"/>
    </row>
    <row r="25" spans="1:12" ht="77.25" customHeight="1">
      <c r="A25" s="302">
        <v>7</v>
      </c>
      <c r="B25" s="308" t="s">
        <v>32</v>
      </c>
      <c r="C25" s="113">
        <v>1</v>
      </c>
      <c r="D25" s="175" t="s">
        <v>36</v>
      </c>
      <c r="E25" s="116">
        <v>107</v>
      </c>
      <c r="F25" s="176"/>
      <c r="G25" s="342"/>
      <c r="H25" s="342"/>
      <c r="I25" s="342"/>
      <c r="J25" s="342"/>
      <c r="K25" s="342"/>
      <c r="L25" s="530" t="s">
        <v>347</v>
      </c>
    </row>
    <row r="26" spans="1:12" ht="77.25" customHeight="1" thickBot="1">
      <c r="A26" s="300"/>
      <c r="B26" s="306"/>
      <c r="C26" s="112">
        <v>2</v>
      </c>
      <c r="D26" s="169" t="s">
        <v>37</v>
      </c>
      <c r="E26" s="114">
        <v>0</v>
      </c>
      <c r="F26" s="170"/>
      <c r="G26" s="341"/>
      <c r="H26" s="341"/>
      <c r="I26" s="341"/>
      <c r="J26" s="341"/>
      <c r="K26" s="341"/>
      <c r="L26" s="530"/>
    </row>
    <row r="27" spans="1:12" ht="69.95" customHeight="1">
      <c r="A27" s="480">
        <v>8</v>
      </c>
      <c r="B27" s="481" t="s">
        <v>33</v>
      </c>
      <c r="C27" s="123">
        <v>1</v>
      </c>
      <c r="D27" s="171" t="s">
        <v>36</v>
      </c>
      <c r="E27" s="121">
        <v>106</v>
      </c>
      <c r="F27" s="172"/>
      <c r="G27" s="482"/>
      <c r="H27" s="482"/>
      <c r="I27" s="482"/>
      <c r="J27" s="482"/>
      <c r="K27" s="482"/>
      <c r="L27" s="536" t="s">
        <v>348</v>
      </c>
    </row>
    <row r="28" spans="1:12" ht="69.95" customHeight="1" thickBot="1">
      <c r="A28" s="477"/>
      <c r="B28" s="478"/>
      <c r="C28" s="124">
        <v>2</v>
      </c>
      <c r="D28" s="173" t="s">
        <v>37</v>
      </c>
      <c r="E28" s="122">
        <v>0</v>
      </c>
      <c r="F28" s="174"/>
      <c r="G28" s="479"/>
      <c r="H28" s="479"/>
      <c r="I28" s="479"/>
      <c r="J28" s="479"/>
      <c r="K28" s="479"/>
      <c r="L28" s="531"/>
    </row>
    <row r="29" spans="1:12" ht="80.099999999999994" customHeight="1">
      <c r="A29" s="302">
        <v>9</v>
      </c>
      <c r="B29" s="308" t="s">
        <v>35</v>
      </c>
      <c r="C29" s="113">
        <v>1</v>
      </c>
      <c r="D29" s="175" t="s">
        <v>36</v>
      </c>
      <c r="E29" s="116">
        <v>104</v>
      </c>
      <c r="F29" s="176"/>
      <c r="G29" s="342"/>
      <c r="H29" s="342"/>
      <c r="I29" s="342"/>
      <c r="J29" s="342"/>
      <c r="K29" s="342"/>
      <c r="L29" s="530" t="s">
        <v>349</v>
      </c>
    </row>
    <row r="30" spans="1:12" ht="80.099999999999994" customHeight="1" thickBot="1">
      <c r="A30" s="300"/>
      <c r="B30" s="306"/>
      <c r="C30" s="112">
        <v>2</v>
      </c>
      <c r="D30" s="169" t="s">
        <v>37</v>
      </c>
      <c r="E30" s="114">
        <v>2</v>
      </c>
      <c r="F30" s="170"/>
      <c r="G30" s="341"/>
      <c r="H30" s="341"/>
      <c r="I30" s="341"/>
      <c r="J30" s="341"/>
      <c r="K30" s="341"/>
      <c r="L30" s="530"/>
    </row>
    <row r="31" spans="1:12" ht="80.25" customHeight="1">
      <c r="A31" s="490">
        <v>10</v>
      </c>
      <c r="B31" s="484" t="s">
        <v>34</v>
      </c>
      <c r="C31" s="123">
        <v>1</v>
      </c>
      <c r="D31" s="171" t="s">
        <v>36</v>
      </c>
      <c r="E31" s="121">
        <v>104</v>
      </c>
      <c r="F31" s="172"/>
      <c r="G31" s="492"/>
      <c r="H31" s="493"/>
      <c r="I31" s="493"/>
      <c r="J31" s="493"/>
      <c r="K31" s="494"/>
      <c r="L31" s="536" t="s">
        <v>350</v>
      </c>
    </row>
    <row r="32" spans="1:12" ht="84.75" customHeight="1" thickBot="1">
      <c r="A32" s="491"/>
      <c r="B32" s="485"/>
      <c r="C32" s="124">
        <v>2</v>
      </c>
      <c r="D32" s="173" t="s">
        <v>37</v>
      </c>
      <c r="E32" s="122">
        <v>4</v>
      </c>
      <c r="F32" s="174"/>
      <c r="G32" s="495"/>
      <c r="H32" s="496"/>
      <c r="I32" s="496"/>
      <c r="J32" s="496"/>
      <c r="K32" s="497"/>
      <c r="L32" s="531"/>
    </row>
    <row r="33" spans="1:12" ht="25.5" customHeight="1" thickBot="1">
      <c r="A33" s="177"/>
      <c r="B33" s="537" t="s">
        <v>40</v>
      </c>
      <c r="C33" s="538"/>
      <c r="D33" s="539"/>
      <c r="E33" s="178">
        <v>110</v>
      </c>
      <c r="F33" s="179"/>
      <c r="G33" s="540"/>
      <c r="H33" s="541"/>
      <c r="I33" s="541"/>
      <c r="J33" s="541"/>
      <c r="K33" s="542"/>
      <c r="L33" s="180"/>
    </row>
    <row r="34" spans="1:12" ht="117.75" customHeight="1" thickBot="1">
      <c r="A34" s="115">
        <v>11</v>
      </c>
      <c r="B34" s="181" t="s">
        <v>39</v>
      </c>
      <c r="C34" s="543" t="s">
        <v>351</v>
      </c>
      <c r="D34" s="544"/>
      <c r="E34" s="544"/>
      <c r="F34" s="544"/>
      <c r="G34" s="544"/>
      <c r="H34" s="544"/>
      <c r="I34" s="544"/>
      <c r="J34" s="544"/>
      <c r="K34" s="544"/>
      <c r="L34" s="545"/>
    </row>
    <row r="35" spans="1:12" ht="159" customHeight="1" thickBot="1">
      <c r="A35" s="537" t="s">
        <v>352</v>
      </c>
      <c r="B35" s="538"/>
      <c r="C35" s="546" t="s">
        <v>353</v>
      </c>
      <c r="D35" s="546"/>
      <c r="E35" s="546"/>
      <c r="F35" s="546"/>
      <c r="G35" s="546"/>
      <c r="H35" s="546"/>
      <c r="I35" s="546"/>
      <c r="J35" s="546"/>
      <c r="K35" s="546"/>
      <c r="L35" s="547"/>
    </row>
  </sheetData>
  <mergeCells count="53">
    <mergeCell ref="B33:D33"/>
    <mergeCell ref="G33:K33"/>
    <mergeCell ref="C34:L34"/>
    <mergeCell ref="A35:B35"/>
    <mergeCell ref="C35:L35"/>
    <mergeCell ref="A29:A30"/>
    <mergeCell ref="B29:B30"/>
    <mergeCell ref="G29:K30"/>
    <mergeCell ref="L29:L30"/>
    <mergeCell ref="A31:A32"/>
    <mergeCell ref="B31:B32"/>
    <mergeCell ref="G31:K32"/>
    <mergeCell ref="L31:L32"/>
    <mergeCell ref="A25:A26"/>
    <mergeCell ref="B25:B26"/>
    <mergeCell ref="G25:K26"/>
    <mergeCell ref="L25:L26"/>
    <mergeCell ref="A27:A28"/>
    <mergeCell ref="B27:B28"/>
    <mergeCell ref="G27:K28"/>
    <mergeCell ref="L27:L28"/>
    <mergeCell ref="A20:A21"/>
    <mergeCell ref="B20:B21"/>
    <mergeCell ref="G20:K21"/>
    <mergeCell ref="L20:L21"/>
    <mergeCell ref="A22:A24"/>
    <mergeCell ref="B22:B24"/>
    <mergeCell ref="G22:K24"/>
    <mergeCell ref="L22:L24"/>
    <mergeCell ref="A12:A17"/>
    <mergeCell ref="B12:B17"/>
    <mergeCell ref="G12:K17"/>
    <mergeCell ref="L12:L17"/>
    <mergeCell ref="A18:A19"/>
    <mergeCell ref="B18:B19"/>
    <mergeCell ref="G18:K19"/>
    <mergeCell ref="L18:L19"/>
    <mergeCell ref="A6:A8"/>
    <mergeCell ref="B6:B8"/>
    <mergeCell ref="G6:K8"/>
    <mergeCell ref="L6:L8"/>
    <mergeCell ref="A9:A11"/>
    <mergeCell ref="B9:B11"/>
    <mergeCell ref="G9:K11"/>
    <mergeCell ref="L9:L11"/>
    <mergeCell ref="A1:L2"/>
    <mergeCell ref="C3:E3"/>
    <mergeCell ref="G3:I3"/>
    <mergeCell ref="J3:K3"/>
    <mergeCell ref="A4:K4"/>
    <mergeCell ref="L4:L5"/>
    <mergeCell ref="C5:E5"/>
    <mergeCell ref="G5:K5"/>
  </mergeCells>
  <hyperlinks>
    <hyperlink ref="B3" location="'TOTAL ANALISIS ENCUESTAS 2017'!A1" display="BOYACÁ"/>
  </hyperlinks>
  <pageMargins left="0.70866141732283472" right="0.70866141732283472" top="0.74803149606299213" bottom="0.74803149606299213" header="0.31496062992125984" footer="0.31496062992125984"/>
  <pageSetup paperSize="5" scale="80" orientation="landscape" horizontalDpi="4294967295" verticalDpi="4294967295"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5"/>
  <sheetViews>
    <sheetView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customWidth="1"/>
    <col min="12" max="12" width="45.14062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ht="75">
      <c r="A3" s="2" t="s">
        <v>12</v>
      </c>
      <c r="B3" s="286" t="s">
        <v>558</v>
      </c>
      <c r="C3" s="292" t="s">
        <v>13</v>
      </c>
      <c r="D3" s="292"/>
      <c r="E3" s="292"/>
      <c r="F3" s="4">
        <v>33</v>
      </c>
      <c r="G3" s="292" t="s">
        <v>14</v>
      </c>
      <c r="H3" s="292"/>
      <c r="I3" s="292"/>
      <c r="J3" s="294">
        <v>2017</v>
      </c>
      <c r="K3" s="294"/>
      <c r="L3" s="278" t="s">
        <v>559</v>
      </c>
    </row>
    <row r="4" spans="1:12">
      <c r="A4" s="296" t="s">
        <v>11</v>
      </c>
      <c r="B4" s="296"/>
      <c r="C4" s="296"/>
      <c r="D4" s="296"/>
      <c r="E4" s="296"/>
      <c r="F4" s="296"/>
      <c r="G4" s="296"/>
      <c r="H4" s="296"/>
      <c r="I4" s="296"/>
      <c r="J4" s="296"/>
      <c r="K4" s="296"/>
      <c r="L4" s="295" t="s">
        <v>9</v>
      </c>
    </row>
    <row r="5" spans="1:12" ht="113.25" customHeight="1">
      <c r="A5" s="278" t="s">
        <v>2</v>
      </c>
      <c r="B5" s="277" t="s">
        <v>1</v>
      </c>
      <c r="C5" s="295" t="s">
        <v>3</v>
      </c>
      <c r="D5" s="295"/>
      <c r="E5" s="295"/>
      <c r="F5" s="11" t="s">
        <v>7</v>
      </c>
      <c r="G5" s="295" t="s">
        <v>8</v>
      </c>
      <c r="H5" s="295"/>
      <c r="I5" s="295"/>
      <c r="J5" s="295"/>
      <c r="K5" s="295"/>
      <c r="L5" s="295"/>
    </row>
    <row r="6" spans="1:12" ht="66.75" customHeight="1">
      <c r="A6" s="295">
        <v>1</v>
      </c>
      <c r="B6" s="335" t="s">
        <v>10</v>
      </c>
      <c r="C6" s="276">
        <v>1</v>
      </c>
      <c r="D6" s="289" t="s">
        <v>4</v>
      </c>
      <c r="E6" s="289"/>
      <c r="F6" s="5">
        <f>3+15+15</f>
        <v>33</v>
      </c>
      <c r="G6" s="292"/>
      <c r="H6" s="292"/>
      <c r="I6" s="292"/>
      <c r="J6" s="292"/>
      <c r="K6" s="292"/>
      <c r="L6" s="292"/>
    </row>
    <row r="7" spans="1:12" ht="66.75" customHeight="1">
      <c r="A7" s="295"/>
      <c r="B7" s="335"/>
      <c r="C7" s="276">
        <v>2</v>
      </c>
      <c r="D7" s="335" t="s">
        <v>5</v>
      </c>
      <c r="E7" s="335"/>
      <c r="F7" s="5"/>
      <c r="G7" s="292"/>
      <c r="H7" s="292"/>
      <c r="I7" s="292"/>
      <c r="J7" s="292"/>
      <c r="K7" s="292"/>
      <c r="L7" s="292"/>
    </row>
    <row r="8" spans="1:12" ht="66.75" customHeight="1">
      <c r="A8" s="295"/>
      <c r="B8" s="335"/>
      <c r="C8" s="276">
        <v>3</v>
      </c>
      <c r="D8" s="289" t="s">
        <v>6</v>
      </c>
      <c r="E8" s="289"/>
      <c r="F8" s="5"/>
      <c r="G8" s="292"/>
      <c r="H8" s="292"/>
      <c r="I8" s="292"/>
      <c r="J8" s="292"/>
      <c r="K8" s="292"/>
      <c r="L8" s="292"/>
    </row>
    <row r="9" spans="1:12" ht="66.75" customHeight="1">
      <c r="A9" s="295">
        <v>2</v>
      </c>
      <c r="B9" s="335" t="s">
        <v>15</v>
      </c>
      <c r="C9" s="276">
        <v>1</v>
      </c>
      <c r="D9" s="289" t="s">
        <v>16</v>
      </c>
      <c r="E9" s="289"/>
      <c r="F9" s="5">
        <f>3+13+15</f>
        <v>31</v>
      </c>
      <c r="G9" s="292"/>
      <c r="H9" s="292"/>
      <c r="I9" s="292"/>
      <c r="J9" s="292"/>
      <c r="K9" s="292"/>
      <c r="L9" s="292"/>
    </row>
    <row r="10" spans="1:12" ht="66.75" customHeight="1">
      <c r="A10" s="295"/>
      <c r="B10" s="335"/>
      <c r="C10" s="276">
        <v>2</v>
      </c>
      <c r="D10" s="289" t="s">
        <v>17</v>
      </c>
      <c r="E10" s="289"/>
      <c r="F10" s="5">
        <f>2</f>
        <v>2</v>
      </c>
      <c r="G10" s="292"/>
      <c r="H10" s="292"/>
      <c r="I10" s="292"/>
      <c r="J10" s="292"/>
      <c r="K10" s="292"/>
      <c r="L10" s="292"/>
    </row>
    <row r="11" spans="1:12" ht="66.75" customHeight="1">
      <c r="A11" s="295"/>
      <c r="B11" s="335"/>
      <c r="C11" s="276">
        <v>3</v>
      </c>
      <c r="D11" s="289" t="s">
        <v>18</v>
      </c>
      <c r="E11" s="289"/>
      <c r="F11" s="5"/>
      <c r="G11" s="292"/>
      <c r="H11" s="292"/>
      <c r="I11" s="292"/>
      <c r="J11" s="292"/>
      <c r="K11" s="292"/>
      <c r="L11" s="292"/>
    </row>
    <row r="12" spans="1:12" ht="66.75" customHeight="1">
      <c r="A12" s="295">
        <v>3</v>
      </c>
      <c r="B12" s="335" t="s">
        <v>19</v>
      </c>
      <c r="C12" s="276">
        <v>1</v>
      </c>
      <c r="D12" s="5" t="s">
        <v>20</v>
      </c>
      <c r="E12" s="5"/>
      <c r="F12" s="5">
        <f>0</f>
        <v>0</v>
      </c>
      <c r="G12" s="292"/>
      <c r="H12" s="292"/>
      <c r="I12" s="292"/>
      <c r="J12" s="292"/>
      <c r="K12" s="292"/>
      <c r="L12" s="292"/>
    </row>
    <row r="13" spans="1:12" ht="66.75" customHeight="1">
      <c r="A13" s="295"/>
      <c r="B13" s="335"/>
      <c r="C13" s="276">
        <v>2</v>
      </c>
      <c r="D13" s="5" t="s">
        <v>21</v>
      </c>
      <c r="E13" s="5"/>
      <c r="F13" s="5"/>
      <c r="G13" s="292"/>
      <c r="H13" s="292"/>
      <c r="I13" s="292"/>
      <c r="J13" s="292"/>
      <c r="K13" s="292"/>
      <c r="L13" s="292"/>
    </row>
    <row r="14" spans="1:12" ht="66.75" customHeight="1">
      <c r="A14" s="295"/>
      <c r="B14" s="335"/>
      <c r="C14" s="276">
        <v>3</v>
      </c>
      <c r="D14" s="289" t="s">
        <v>22</v>
      </c>
      <c r="E14" s="289"/>
      <c r="F14" s="5">
        <f>1</f>
        <v>1</v>
      </c>
      <c r="G14" s="292"/>
      <c r="H14" s="292"/>
      <c r="I14" s="292"/>
      <c r="J14" s="292"/>
      <c r="K14" s="292"/>
      <c r="L14" s="292"/>
    </row>
    <row r="15" spans="1:12" ht="66.75" customHeight="1">
      <c r="A15" s="295"/>
      <c r="B15" s="335"/>
      <c r="C15" s="276">
        <v>4</v>
      </c>
      <c r="D15" s="289" t="s">
        <v>23</v>
      </c>
      <c r="E15" s="289"/>
      <c r="F15" s="5">
        <f>0</f>
        <v>0</v>
      </c>
      <c r="G15" s="292"/>
      <c r="H15" s="292"/>
      <c r="I15" s="292"/>
      <c r="J15" s="292"/>
      <c r="K15" s="292"/>
      <c r="L15" s="292"/>
    </row>
    <row r="16" spans="1:12" ht="66.75" customHeight="1">
      <c r="A16" s="295"/>
      <c r="B16" s="335"/>
      <c r="C16" s="276">
        <v>5</v>
      </c>
      <c r="D16" s="289" t="s">
        <v>24</v>
      </c>
      <c r="E16" s="289"/>
      <c r="F16" s="5">
        <f>2</f>
        <v>2</v>
      </c>
      <c r="G16" s="292"/>
      <c r="H16" s="292"/>
      <c r="I16" s="292"/>
      <c r="J16" s="292"/>
      <c r="K16" s="292"/>
      <c r="L16" s="292"/>
    </row>
    <row r="17" spans="1:12" ht="66.75" customHeight="1">
      <c r="A17" s="295"/>
      <c r="B17" s="335"/>
      <c r="C17" s="276">
        <v>6</v>
      </c>
      <c r="D17" s="289" t="s">
        <v>25</v>
      </c>
      <c r="E17" s="289"/>
      <c r="F17" s="5">
        <f>3+12+15</f>
        <v>30</v>
      </c>
      <c r="G17" s="292"/>
      <c r="H17" s="292"/>
      <c r="I17" s="292"/>
      <c r="J17" s="292"/>
      <c r="K17" s="292"/>
      <c r="L17" s="292"/>
    </row>
    <row r="18" spans="1:12" ht="100.5" customHeight="1">
      <c r="A18" s="295">
        <v>4</v>
      </c>
      <c r="B18" s="335" t="s">
        <v>38</v>
      </c>
      <c r="C18" s="276">
        <v>1</v>
      </c>
      <c r="D18" s="289" t="s">
        <v>26</v>
      </c>
      <c r="E18" s="289"/>
      <c r="F18" s="5">
        <f>3+14+15</f>
        <v>32</v>
      </c>
      <c r="G18" s="292"/>
      <c r="H18" s="292"/>
      <c r="I18" s="292"/>
      <c r="J18" s="292"/>
      <c r="K18" s="292"/>
      <c r="L18" s="292"/>
    </row>
    <row r="19" spans="1:12" ht="100.5" customHeight="1">
      <c r="A19" s="295"/>
      <c r="B19" s="335"/>
      <c r="C19" s="276">
        <v>2</v>
      </c>
      <c r="D19" s="289" t="s">
        <v>27</v>
      </c>
      <c r="E19" s="289"/>
      <c r="F19" s="5">
        <f>1</f>
        <v>1</v>
      </c>
      <c r="G19" s="292"/>
      <c r="H19" s="292"/>
      <c r="I19" s="292"/>
      <c r="J19" s="292"/>
      <c r="K19" s="292"/>
      <c r="L19" s="292"/>
    </row>
    <row r="20" spans="1:12" ht="103.5" customHeight="1">
      <c r="A20" s="295">
        <v>5</v>
      </c>
      <c r="B20" s="335" t="s">
        <v>30</v>
      </c>
      <c r="C20" s="276">
        <v>1</v>
      </c>
      <c r="D20" s="289" t="s">
        <v>28</v>
      </c>
      <c r="E20" s="289"/>
      <c r="F20" s="5">
        <f>3+12+14</f>
        <v>29</v>
      </c>
      <c r="G20" s="292"/>
      <c r="H20" s="292"/>
      <c r="I20" s="292"/>
      <c r="J20" s="292"/>
      <c r="K20" s="292"/>
      <c r="L20" s="292"/>
    </row>
    <row r="21" spans="1:12" ht="103.5" customHeight="1">
      <c r="A21" s="295"/>
      <c r="B21" s="335"/>
      <c r="C21" s="276">
        <v>2</v>
      </c>
      <c r="D21" s="289" t="s">
        <v>29</v>
      </c>
      <c r="E21" s="289"/>
      <c r="F21" s="5">
        <f>3+1</f>
        <v>4</v>
      </c>
      <c r="G21" s="292"/>
      <c r="H21" s="292"/>
      <c r="I21" s="292"/>
      <c r="J21" s="292"/>
      <c r="K21" s="292"/>
      <c r="L21" s="292"/>
    </row>
    <row r="22" spans="1:12" ht="66.75" customHeight="1">
      <c r="A22" s="295">
        <v>6</v>
      </c>
      <c r="B22" s="335" t="s">
        <v>31</v>
      </c>
      <c r="C22" s="276">
        <v>1</v>
      </c>
      <c r="D22" s="289" t="s">
        <v>41</v>
      </c>
      <c r="E22" s="289"/>
      <c r="F22" s="5">
        <f>3+15+15</f>
        <v>33</v>
      </c>
      <c r="G22" s="292"/>
      <c r="H22" s="292"/>
      <c r="I22" s="292"/>
      <c r="J22" s="292"/>
      <c r="K22" s="292"/>
      <c r="L22" s="292"/>
    </row>
    <row r="23" spans="1:12" ht="66.75" customHeight="1">
      <c r="A23" s="295"/>
      <c r="B23" s="335"/>
      <c r="C23" s="276">
        <v>2</v>
      </c>
      <c r="D23" s="289" t="s">
        <v>42</v>
      </c>
      <c r="E23" s="289"/>
      <c r="F23" s="5"/>
      <c r="G23" s="292"/>
      <c r="H23" s="292"/>
      <c r="I23" s="292"/>
      <c r="J23" s="292"/>
      <c r="K23" s="292"/>
      <c r="L23" s="292"/>
    </row>
    <row r="24" spans="1:12" ht="66.75" customHeight="1">
      <c r="A24" s="295"/>
      <c r="B24" s="335"/>
      <c r="C24" s="276">
        <v>3</v>
      </c>
      <c r="D24" s="289" t="s">
        <v>269</v>
      </c>
      <c r="E24" s="289"/>
      <c r="F24" s="5"/>
      <c r="G24" s="292"/>
      <c r="H24" s="292"/>
      <c r="I24" s="292"/>
      <c r="J24" s="292"/>
      <c r="K24" s="292"/>
      <c r="L24" s="292"/>
    </row>
    <row r="25" spans="1:12" ht="93.75" customHeight="1">
      <c r="A25" s="295">
        <v>7</v>
      </c>
      <c r="B25" s="335" t="s">
        <v>32</v>
      </c>
      <c r="C25" s="276">
        <v>1</v>
      </c>
      <c r="D25" s="289" t="s">
        <v>36</v>
      </c>
      <c r="E25" s="289"/>
      <c r="F25" s="5">
        <f>3+15+15</f>
        <v>33</v>
      </c>
      <c r="G25" s="292"/>
      <c r="H25" s="292"/>
      <c r="I25" s="292"/>
      <c r="J25" s="292"/>
      <c r="K25" s="292"/>
      <c r="L25" s="5"/>
    </row>
    <row r="26" spans="1:12" ht="93.75" customHeight="1">
      <c r="A26" s="295"/>
      <c r="B26" s="335"/>
      <c r="C26" s="276">
        <v>2</v>
      </c>
      <c r="D26" s="289" t="s">
        <v>37</v>
      </c>
      <c r="E26" s="289"/>
      <c r="F26" s="5"/>
      <c r="G26" s="292"/>
      <c r="H26" s="292"/>
      <c r="I26" s="292"/>
      <c r="J26" s="292"/>
      <c r="K26" s="292"/>
      <c r="L26" s="5"/>
    </row>
    <row r="27" spans="1:12" ht="91.5" customHeight="1">
      <c r="A27" s="295">
        <v>8</v>
      </c>
      <c r="B27" s="335" t="s">
        <v>33</v>
      </c>
      <c r="C27" s="276">
        <v>1</v>
      </c>
      <c r="D27" s="289" t="s">
        <v>36</v>
      </c>
      <c r="E27" s="289"/>
      <c r="F27" s="5">
        <f>3+15+15</f>
        <v>33</v>
      </c>
      <c r="G27" s="292"/>
      <c r="H27" s="292"/>
      <c r="I27" s="292"/>
      <c r="J27" s="292"/>
      <c r="K27" s="292"/>
      <c r="L27" s="5"/>
    </row>
    <row r="28" spans="1:12" ht="91.5" customHeight="1">
      <c r="A28" s="295"/>
      <c r="B28" s="335"/>
      <c r="C28" s="276">
        <v>2</v>
      </c>
      <c r="D28" s="289" t="s">
        <v>37</v>
      </c>
      <c r="E28" s="289"/>
      <c r="F28" s="5"/>
      <c r="G28" s="292"/>
      <c r="H28" s="292"/>
      <c r="I28" s="292"/>
      <c r="J28" s="292"/>
      <c r="K28" s="292"/>
      <c r="L28" s="5"/>
    </row>
    <row r="29" spans="1:12" ht="93" customHeight="1">
      <c r="A29" s="295">
        <v>9</v>
      </c>
      <c r="B29" s="335" t="s">
        <v>35</v>
      </c>
      <c r="C29" s="276">
        <v>1</v>
      </c>
      <c r="D29" s="289" t="s">
        <v>36</v>
      </c>
      <c r="E29" s="289"/>
      <c r="F29" s="5">
        <f>3+15+14</f>
        <v>32</v>
      </c>
      <c r="G29" s="292"/>
      <c r="H29" s="292"/>
      <c r="I29" s="292"/>
      <c r="J29" s="292"/>
      <c r="K29" s="292"/>
      <c r="L29" s="5"/>
    </row>
    <row r="30" spans="1:12" ht="93" customHeight="1">
      <c r="A30" s="295"/>
      <c r="B30" s="335"/>
      <c r="C30" s="276">
        <v>2</v>
      </c>
      <c r="D30" s="289" t="s">
        <v>37</v>
      </c>
      <c r="E30" s="289"/>
      <c r="F30" s="5">
        <f>1</f>
        <v>1</v>
      </c>
      <c r="G30" s="292"/>
      <c r="H30" s="292"/>
      <c r="I30" s="292"/>
      <c r="J30" s="292"/>
      <c r="K30" s="292"/>
      <c r="L30" s="5"/>
    </row>
    <row r="31" spans="1:12" ht="93" customHeight="1">
      <c r="A31" s="300">
        <v>10</v>
      </c>
      <c r="B31" s="306" t="s">
        <v>34</v>
      </c>
      <c r="C31" s="276">
        <v>1</v>
      </c>
      <c r="D31" s="289" t="s">
        <v>36</v>
      </c>
      <c r="E31" s="289"/>
      <c r="F31" s="5">
        <f>3+15+15</f>
        <v>33</v>
      </c>
      <c r="G31" s="292"/>
      <c r="H31" s="292"/>
      <c r="I31" s="292"/>
      <c r="J31" s="292"/>
      <c r="K31" s="292"/>
      <c r="L31" s="5"/>
    </row>
    <row r="32" spans="1:12" ht="93" customHeight="1">
      <c r="A32" s="302"/>
      <c r="B32" s="308"/>
      <c r="C32" s="276">
        <v>2</v>
      </c>
      <c r="D32" s="289" t="s">
        <v>37</v>
      </c>
      <c r="E32" s="289"/>
      <c r="F32" s="5"/>
      <c r="G32" s="292"/>
      <c r="H32" s="292"/>
      <c r="I32" s="292"/>
      <c r="J32" s="292"/>
      <c r="K32" s="292"/>
      <c r="L32" s="5"/>
    </row>
    <row r="33" spans="1:12" ht="66.75" customHeight="1">
      <c r="A33" s="279"/>
      <c r="B33" s="279" t="s">
        <v>40</v>
      </c>
      <c r="C33" s="309"/>
      <c r="D33" s="310"/>
      <c r="E33" s="311"/>
      <c r="F33" s="3">
        <f>F31+F32</f>
        <v>33</v>
      </c>
      <c r="G33" s="292"/>
      <c r="H33" s="292"/>
      <c r="I33" s="292"/>
      <c r="J33" s="292"/>
      <c r="K33" s="292"/>
      <c r="L33" s="5"/>
    </row>
    <row r="34" spans="1:12" ht="113.25" customHeight="1">
      <c r="A34" s="277">
        <v>11</v>
      </c>
      <c r="B34" s="8" t="s">
        <v>39</v>
      </c>
      <c r="C34" s="292"/>
      <c r="D34" s="292"/>
      <c r="E34" s="292"/>
      <c r="F34" s="292"/>
      <c r="G34" s="292"/>
      <c r="H34" s="292"/>
      <c r="I34" s="292"/>
      <c r="J34" s="292"/>
      <c r="K34" s="292"/>
      <c r="L34" s="292"/>
    </row>
    <row r="35" spans="1:12" ht="70.5" customHeight="1">
      <c r="A35" s="334" t="s">
        <v>256</v>
      </c>
      <c r="B35" s="334"/>
      <c r="C35" s="334"/>
      <c r="D35" s="334"/>
      <c r="E35" s="334"/>
      <c r="F35" s="334"/>
      <c r="G35" s="334"/>
      <c r="H35" s="334"/>
      <c r="I35" s="334"/>
      <c r="J35" s="334"/>
      <c r="K35" s="334"/>
      <c r="L35" s="334"/>
    </row>
  </sheetData>
  <mergeCells count="72">
    <mergeCell ref="C33:E33"/>
    <mergeCell ref="C34:L34"/>
    <mergeCell ref="A35:L35"/>
    <mergeCell ref="A29:A30"/>
    <mergeCell ref="B29:B30"/>
    <mergeCell ref="D29:E29"/>
    <mergeCell ref="G29:K30"/>
    <mergeCell ref="D30:E30"/>
    <mergeCell ref="A31:A32"/>
    <mergeCell ref="B31:B32"/>
    <mergeCell ref="D31:E31"/>
    <mergeCell ref="G31:K33"/>
    <mergeCell ref="D32:E32"/>
    <mergeCell ref="A25:A26"/>
    <mergeCell ref="B25:B26"/>
    <mergeCell ref="D25:E25"/>
    <mergeCell ref="G25:K26"/>
    <mergeCell ref="D26:E26"/>
    <mergeCell ref="A27:A28"/>
    <mergeCell ref="B27:B28"/>
    <mergeCell ref="D27:E27"/>
    <mergeCell ref="G27:K28"/>
    <mergeCell ref="D28:E28"/>
    <mergeCell ref="A22:A24"/>
    <mergeCell ref="B22:B24"/>
    <mergeCell ref="D22:E22"/>
    <mergeCell ref="G22:K24"/>
    <mergeCell ref="L22:L24"/>
    <mergeCell ref="D23:E23"/>
    <mergeCell ref="D24:E24"/>
    <mergeCell ref="A20:A21"/>
    <mergeCell ref="B20:B21"/>
    <mergeCell ref="D20:E20"/>
    <mergeCell ref="G20:K21"/>
    <mergeCell ref="L20:L21"/>
    <mergeCell ref="D21:E21"/>
    <mergeCell ref="A18:A19"/>
    <mergeCell ref="B18:B19"/>
    <mergeCell ref="D18:E18"/>
    <mergeCell ref="G18:K19"/>
    <mergeCell ref="L18:L19"/>
    <mergeCell ref="D19:E19"/>
    <mergeCell ref="A12:A17"/>
    <mergeCell ref="B12:B17"/>
    <mergeCell ref="G12:K17"/>
    <mergeCell ref="L12:L17"/>
    <mergeCell ref="D14:E14"/>
    <mergeCell ref="D15:E15"/>
    <mergeCell ref="D16:E16"/>
    <mergeCell ref="D17:E17"/>
    <mergeCell ref="A9:A11"/>
    <mergeCell ref="B9:B11"/>
    <mergeCell ref="D9:E9"/>
    <mergeCell ref="G9:K11"/>
    <mergeCell ref="L9:L11"/>
    <mergeCell ref="D10:E10"/>
    <mergeCell ref="D11:E11"/>
    <mergeCell ref="A6:A8"/>
    <mergeCell ref="B6:B8"/>
    <mergeCell ref="D6:E6"/>
    <mergeCell ref="G6:K8"/>
    <mergeCell ref="L6:L8"/>
    <mergeCell ref="D7:E7"/>
    <mergeCell ref="D8:E8"/>
    <mergeCell ref="A1:L2"/>
    <mergeCell ref="C3:E3"/>
    <mergeCell ref="G3:I3"/>
    <mergeCell ref="J3:K3"/>
    <mergeCell ref="A4:K4"/>
    <mergeCell ref="L4:L5"/>
    <mergeCell ref="C5:E5"/>
    <mergeCell ref="G5:K5"/>
  </mergeCells>
  <hyperlinks>
    <hyperlink ref="B3" location="'TOTAL ANALISIS ENCUESTAS 2017'!A1" display="BOLIVAR"/>
  </hyperlinks>
  <pageMargins left="0.7" right="0.7" top="0.75" bottom="0.75" header="0.3" footer="0.3"/>
  <pageSetup orientation="portrait" horizontalDpi="4294967295" verticalDpi="4294967295"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5"/>
  <sheetViews>
    <sheetView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customWidth="1"/>
    <col min="12" max="12" width="45.14062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c r="A3" s="2" t="s">
        <v>12</v>
      </c>
      <c r="B3" s="286" t="s">
        <v>121</v>
      </c>
      <c r="C3" s="292" t="s">
        <v>13</v>
      </c>
      <c r="D3" s="292"/>
      <c r="E3" s="292"/>
      <c r="F3" s="4">
        <v>100</v>
      </c>
      <c r="G3" s="292" t="s">
        <v>14</v>
      </c>
      <c r="H3" s="292"/>
      <c r="I3" s="292"/>
      <c r="J3" s="397">
        <v>43151</v>
      </c>
      <c r="K3" s="294"/>
      <c r="L3" s="5" t="s">
        <v>354</v>
      </c>
    </row>
    <row r="4" spans="1:12">
      <c r="A4" s="296" t="s">
        <v>11</v>
      </c>
      <c r="B4" s="296"/>
      <c r="C4" s="296"/>
      <c r="D4" s="296"/>
      <c r="E4" s="296"/>
      <c r="F4" s="296"/>
      <c r="G4" s="296"/>
      <c r="H4" s="296"/>
      <c r="I4" s="296"/>
      <c r="J4" s="296"/>
      <c r="K4" s="296"/>
      <c r="L4" s="295" t="s">
        <v>9</v>
      </c>
    </row>
    <row r="5" spans="1:12" ht="30">
      <c r="A5" s="154" t="s">
        <v>2</v>
      </c>
      <c r="B5" s="153" t="s">
        <v>1</v>
      </c>
      <c r="C5" s="295" t="s">
        <v>3</v>
      </c>
      <c r="D5" s="295"/>
      <c r="E5" s="295"/>
      <c r="F5" s="11" t="s">
        <v>7</v>
      </c>
      <c r="G5" s="295" t="s">
        <v>8</v>
      </c>
      <c r="H5" s="295"/>
      <c r="I5" s="295"/>
      <c r="J5" s="295"/>
      <c r="K5" s="295"/>
      <c r="L5" s="295"/>
    </row>
    <row r="6" spans="1:12" ht="16.5" customHeight="1">
      <c r="A6" s="295">
        <v>1</v>
      </c>
      <c r="B6" s="335" t="s">
        <v>10</v>
      </c>
      <c r="C6" s="152">
        <v>1</v>
      </c>
      <c r="D6" s="289" t="s">
        <v>4</v>
      </c>
      <c r="E6" s="289"/>
      <c r="F6" s="5">
        <f>26+24+12+33</f>
        <v>95</v>
      </c>
      <c r="G6" s="292"/>
      <c r="H6" s="292"/>
      <c r="I6" s="292"/>
      <c r="J6" s="292"/>
      <c r="K6" s="292"/>
      <c r="L6" s="339" t="s">
        <v>355</v>
      </c>
    </row>
    <row r="7" spans="1:12" ht="27.95" customHeight="1">
      <c r="A7" s="295"/>
      <c r="B7" s="335"/>
      <c r="C7" s="152">
        <v>2</v>
      </c>
      <c r="D7" s="335" t="s">
        <v>5</v>
      </c>
      <c r="E7" s="335"/>
      <c r="F7" s="5">
        <f>4+1</f>
        <v>5</v>
      </c>
      <c r="G7" s="292"/>
      <c r="H7" s="292"/>
      <c r="I7" s="292"/>
      <c r="J7" s="292"/>
      <c r="K7" s="292"/>
      <c r="L7" s="339"/>
    </row>
    <row r="8" spans="1:12" ht="63.6" customHeight="1">
      <c r="A8" s="295"/>
      <c r="B8" s="335"/>
      <c r="C8" s="152">
        <v>3</v>
      </c>
      <c r="D8" s="289" t="s">
        <v>6</v>
      </c>
      <c r="E8" s="289"/>
      <c r="F8" s="5"/>
      <c r="G8" s="292"/>
      <c r="H8" s="292"/>
      <c r="I8" s="292"/>
      <c r="J8" s="292"/>
      <c r="K8" s="292"/>
      <c r="L8" s="339"/>
    </row>
    <row r="9" spans="1:12" ht="44.1" customHeight="1">
      <c r="A9" s="295">
        <v>2</v>
      </c>
      <c r="B9" s="335" t="s">
        <v>15</v>
      </c>
      <c r="C9" s="152">
        <v>1</v>
      </c>
      <c r="D9" s="289" t="s">
        <v>16</v>
      </c>
      <c r="E9" s="289"/>
      <c r="F9" s="5">
        <v>80</v>
      </c>
      <c r="G9" s="292"/>
      <c r="H9" s="292"/>
      <c r="I9" s="292"/>
      <c r="J9" s="292"/>
      <c r="K9" s="292"/>
      <c r="L9" s="339" t="s">
        <v>356</v>
      </c>
    </row>
    <row r="10" spans="1:12" ht="73.5" customHeight="1">
      <c r="A10" s="295"/>
      <c r="B10" s="335"/>
      <c r="C10" s="152">
        <v>2</v>
      </c>
      <c r="D10" s="289" t="s">
        <v>17</v>
      </c>
      <c r="E10" s="289"/>
      <c r="F10" s="5">
        <f>5+11+3</f>
        <v>19</v>
      </c>
      <c r="G10" s="292"/>
      <c r="H10" s="292"/>
      <c r="I10" s="292"/>
      <c r="J10" s="292"/>
      <c r="K10" s="292"/>
      <c r="L10" s="339"/>
    </row>
    <row r="11" spans="1:12" ht="32.450000000000003" customHeight="1">
      <c r="A11" s="295"/>
      <c r="B11" s="335"/>
      <c r="C11" s="152">
        <v>3</v>
      </c>
      <c r="D11" s="289" t="s">
        <v>18</v>
      </c>
      <c r="E11" s="289"/>
      <c r="F11" s="5">
        <v>1</v>
      </c>
      <c r="G11" s="292"/>
      <c r="H11" s="292"/>
      <c r="I11" s="292"/>
      <c r="J11" s="292"/>
      <c r="K11" s="292"/>
      <c r="L11" s="339"/>
    </row>
    <row r="12" spans="1:12">
      <c r="A12" s="295">
        <v>3</v>
      </c>
      <c r="B12" s="335" t="s">
        <v>19</v>
      </c>
      <c r="C12" s="152">
        <v>1</v>
      </c>
      <c r="D12" s="5" t="s">
        <v>20</v>
      </c>
      <c r="E12" s="5"/>
      <c r="F12" s="5">
        <v>5</v>
      </c>
      <c r="G12" s="292"/>
      <c r="H12" s="292"/>
      <c r="I12" s="292"/>
      <c r="J12" s="292"/>
      <c r="K12" s="292"/>
      <c r="L12" s="339" t="s">
        <v>357</v>
      </c>
    </row>
    <row r="13" spans="1:12" ht="33" customHeight="1">
      <c r="A13" s="295"/>
      <c r="B13" s="335"/>
      <c r="C13" s="152">
        <v>2</v>
      </c>
      <c r="D13" s="5" t="s">
        <v>21</v>
      </c>
      <c r="E13" s="5"/>
      <c r="F13" s="5"/>
      <c r="G13" s="292"/>
      <c r="H13" s="292"/>
      <c r="I13" s="292"/>
      <c r="J13" s="292"/>
      <c r="K13" s="292"/>
      <c r="L13" s="339"/>
    </row>
    <row r="14" spans="1:12" ht="35.1" customHeight="1">
      <c r="A14" s="295"/>
      <c r="B14" s="335"/>
      <c r="C14" s="152">
        <v>3</v>
      </c>
      <c r="D14" s="289" t="s">
        <v>22</v>
      </c>
      <c r="E14" s="289"/>
      <c r="F14" s="5">
        <v>4</v>
      </c>
      <c r="G14" s="292"/>
      <c r="H14" s="292"/>
      <c r="I14" s="292"/>
      <c r="J14" s="292"/>
      <c r="K14" s="292"/>
      <c r="L14" s="339"/>
    </row>
    <row r="15" spans="1:12" ht="26.25" customHeight="1">
      <c r="A15" s="295"/>
      <c r="B15" s="335"/>
      <c r="C15" s="152">
        <v>4</v>
      </c>
      <c r="D15" s="289" t="s">
        <v>23</v>
      </c>
      <c r="E15" s="289"/>
      <c r="F15" s="5">
        <v>4</v>
      </c>
      <c r="G15" s="292"/>
      <c r="H15" s="292"/>
      <c r="I15" s="292"/>
      <c r="J15" s="292"/>
      <c r="K15" s="292"/>
      <c r="L15" s="339"/>
    </row>
    <row r="16" spans="1:12" ht="23.25" customHeight="1">
      <c r="A16" s="295"/>
      <c r="B16" s="335"/>
      <c r="C16" s="152">
        <v>5</v>
      </c>
      <c r="D16" s="289" t="s">
        <v>24</v>
      </c>
      <c r="E16" s="289"/>
      <c r="F16" s="5">
        <v>0</v>
      </c>
      <c r="G16" s="292"/>
      <c r="H16" s="292"/>
      <c r="I16" s="292"/>
      <c r="J16" s="292"/>
      <c r="K16" s="292"/>
      <c r="L16" s="339"/>
    </row>
    <row r="17" spans="1:12" ht="33.75" customHeight="1">
      <c r="A17" s="295"/>
      <c r="B17" s="335"/>
      <c r="C17" s="152">
        <v>6</v>
      </c>
      <c r="D17" s="289" t="s">
        <v>25</v>
      </c>
      <c r="E17" s="289"/>
      <c r="F17" s="5">
        <v>87</v>
      </c>
      <c r="G17" s="292"/>
      <c r="H17" s="292"/>
      <c r="I17" s="292"/>
      <c r="J17" s="292"/>
      <c r="K17" s="292"/>
      <c r="L17" s="339"/>
    </row>
    <row r="18" spans="1:12" ht="97.5" customHeight="1">
      <c r="A18" s="295">
        <v>4</v>
      </c>
      <c r="B18" s="335" t="s">
        <v>38</v>
      </c>
      <c r="C18" s="152">
        <v>1</v>
      </c>
      <c r="D18" s="289" t="s">
        <v>26</v>
      </c>
      <c r="E18" s="289"/>
      <c r="F18" s="5">
        <v>95</v>
      </c>
      <c r="G18" s="292"/>
      <c r="H18" s="292"/>
      <c r="I18" s="292"/>
      <c r="J18" s="292"/>
      <c r="K18" s="292"/>
      <c r="L18" s="339" t="s">
        <v>358</v>
      </c>
    </row>
    <row r="19" spans="1:12" ht="78" customHeight="1">
      <c r="A19" s="295"/>
      <c r="B19" s="335"/>
      <c r="C19" s="152">
        <v>2</v>
      </c>
      <c r="D19" s="289" t="s">
        <v>27</v>
      </c>
      <c r="E19" s="289"/>
      <c r="F19" s="5">
        <v>5</v>
      </c>
      <c r="G19" s="292"/>
      <c r="H19" s="292"/>
      <c r="I19" s="292"/>
      <c r="J19" s="292"/>
      <c r="K19" s="292"/>
      <c r="L19" s="339"/>
    </row>
    <row r="20" spans="1:12" ht="25.5" customHeight="1">
      <c r="A20" s="295">
        <v>5</v>
      </c>
      <c r="B20" s="335" t="s">
        <v>30</v>
      </c>
      <c r="C20" s="152">
        <v>1</v>
      </c>
      <c r="D20" s="289" t="s">
        <v>28</v>
      </c>
      <c r="E20" s="289"/>
      <c r="F20" s="5">
        <v>100</v>
      </c>
      <c r="G20" s="314"/>
      <c r="H20" s="315"/>
      <c r="I20" s="315"/>
      <c r="J20" s="315"/>
      <c r="K20" s="316"/>
      <c r="L20" s="341"/>
    </row>
    <row r="21" spans="1:12" ht="25.5" customHeight="1">
      <c r="A21" s="295"/>
      <c r="B21" s="335"/>
      <c r="C21" s="152">
        <v>2</v>
      </c>
      <c r="D21" s="289" t="s">
        <v>29</v>
      </c>
      <c r="E21" s="289"/>
      <c r="F21" s="5"/>
      <c r="G21" s="317"/>
      <c r="H21" s="318"/>
      <c r="I21" s="318"/>
      <c r="J21" s="318"/>
      <c r="K21" s="319"/>
      <c r="L21" s="548"/>
    </row>
    <row r="22" spans="1:12" ht="18.75" customHeight="1">
      <c r="A22" s="295">
        <v>6</v>
      </c>
      <c r="B22" s="335" t="s">
        <v>31</v>
      </c>
      <c r="C22" s="152">
        <v>1</v>
      </c>
      <c r="D22" s="289" t="s">
        <v>309</v>
      </c>
      <c r="E22" s="289"/>
      <c r="F22" s="5">
        <v>100</v>
      </c>
      <c r="G22" s="317"/>
      <c r="H22" s="318"/>
      <c r="I22" s="318"/>
      <c r="J22" s="318"/>
      <c r="K22" s="319"/>
      <c r="L22" s="548"/>
    </row>
    <row r="23" spans="1:12" ht="18.75" customHeight="1">
      <c r="A23" s="295"/>
      <c r="B23" s="335"/>
      <c r="C23" s="152">
        <v>2</v>
      </c>
      <c r="D23" s="289" t="s">
        <v>79</v>
      </c>
      <c r="E23" s="289"/>
      <c r="F23" s="5"/>
      <c r="G23" s="317"/>
      <c r="H23" s="318"/>
      <c r="I23" s="318"/>
      <c r="J23" s="318"/>
      <c r="K23" s="319"/>
      <c r="L23" s="548"/>
    </row>
    <row r="24" spans="1:12" ht="18.75" customHeight="1">
      <c r="A24" s="295"/>
      <c r="B24" s="335"/>
      <c r="C24" s="152">
        <v>3</v>
      </c>
      <c r="D24" s="289" t="s">
        <v>184</v>
      </c>
      <c r="E24" s="289"/>
      <c r="F24" s="5"/>
      <c r="G24" s="320"/>
      <c r="H24" s="321"/>
      <c r="I24" s="321"/>
      <c r="J24" s="321"/>
      <c r="K24" s="322"/>
      <c r="L24" s="342"/>
    </row>
    <row r="25" spans="1:12" ht="58.5" customHeight="1">
      <c r="A25" s="295">
        <v>7</v>
      </c>
      <c r="B25" s="335" t="s">
        <v>32</v>
      </c>
      <c r="C25" s="152">
        <v>1</v>
      </c>
      <c r="D25" s="289" t="s">
        <v>36</v>
      </c>
      <c r="E25" s="289"/>
      <c r="F25" s="5">
        <v>91</v>
      </c>
      <c r="G25" s="292"/>
      <c r="H25" s="292"/>
      <c r="I25" s="292"/>
      <c r="J25" s="292"/>
      <c r="K25" s="292"/>
      <c r="L25" s="374" t="s">
        <v>359</v>
      </c>
    </row>
    <row r="26" spans="1:12" ht="106.5" customHeight="1">
      <c r="A26" s="295"/>
      <c r="B26" s="335"/>
      <c r="C26" s="152">
        <v>2</v>
      </c>
      <c r="D26" s="289" t="s">
        <v>37</v>
      </c>
      <c r="E26" s="289"/>
      <c r="F26" s="5">
        <v>9</v>
      </c>
      <c r="G26" s="292"/>
      <c r="H26" s="292"/>
      <c r="I26" s="292"/>
      <c r="J26" s="292"/>
      <c r="K26" s="292"/>
      <c r="L26" s="375"/>
    </row>
    <row r="27" spans="1:12" ht="72.95" customHeight="1">
      <c r="A27" s="295">
        <v>8</v>
      </c>
      <c r="B27" s="335" t="s">
        <v>33</v>
      </c>
      <c r="C27" s="152">
        <v>1</v>
      </c>
      <c r="D27" s="289" t="s">
        <v>36</v>
      </c>
      <c r="E27" s="289"/>
      <c r="F27" s="5">
        <v>92</v>
      </c>
      <c r="G27" s="292"/>
      <c r="H27" s="292"/>
      <c r="I27" s="292"/>
      <c r="J27" s="292"/>
      <c r="K27" s="292"/>
      <c r="L27" s="374" t="s">
        <v>360</v>
      </c>
    </row>
    <row r="28" spans="1:12" ht="75.75" customHeight="1">
      <c r="A28" s="295"/>
      <c r="B28" s="335"/>
      <c r="C28" s="152">
        <v>2</v>
      </c>
      <c r="D28" s="289" t="s">
        <v>37</v>
      </c>
      <c r="E28" s="289"/>
      <c r="F28" s="5">
        <v>8</v>
      </c>
      <c r="G28" s="292"/>
      <c r="H28" s="292"/>
      <c r="I28" s="292"/>
      <c r="J28" s="292"/>
      <c r="K28" s="292"/>
      <c r="L28" s="375"/>
    </row>
    <row r="29" spans="1:12" ht="100.5" customHeight="1">
      <c r="A29" s="295">
        <v>9</v>
      </c>
      <c r="B29" s="335" t="s">
        <v>35</v>
      </c>
      <c r="C29" s="152">
        <v>1</v>
      </c>
      <c r="D29" s="289" t="s">
        <v>36</v>
      </c>
      <c r="E29" s="289"/>
      <c r="F29" s="5">
        <v>95</v>
      </c>
      <c r="G29" s="292"/>
      <c r="H29" s="292"/>
      <c r="I29" s="292"/>
      <c r="J29" s="292"/>
      <c r="K29" s="292"/>
      <c r="L29" s="374" t="s">
        <v>361</v>
      </c>
    </row>
    <row r="30" spans="1:12" ht="107.25" customHeight="1">
      <c r="A30" s="295"/>
      <c r="B30" s="335"/>
      <c r="C30" s="152">
        <v>2</v>
      </c>
      <c r="D30" s="289" t="s">
        <v>37</v>
      </c>
      <c r="E30" s="289"/>
      <c r="F30" s="5">
        <v>5</v>
      </c>
      <c r="G30" s="292"/>
      <c r="H30" s="292"/>
      <c r="I30" s="292"/>
      <c r="J30" s="292"/>
      <c r="K30" s="292"/>
      <c r="L30" s="375"/>
    </row>
    <row r="31" spans="1:12" ht="59.1" customHeight="1">
      <c r="A31" s="300">
        <v>10</v>
      </c>
      <c r="B31" s="306" t="s">
        <v>34</v>
      </c>
      <c r="C31" s="152">
        <v>1</v>
      </c>
      <c r="D31" s="289" t="s">
        <v>36</v>
      </c>
      <c r="E31" s="289"/>
      <c r="F31" s="5">
        <v>92</v>
      </c>
      <c r="G31" s="292"/>
      <c r="H31" s="292"/>
      <c r="I31" s="292"/>
      <c r="J31" s="292"/>
      <c r="K31" s="292"/>
      <c r="L31" s="374" t="s">
        <v>362</v>
      </c>
    </row>
    <row r="32" spans="1:12" ht="48.95" customHeight="1">
      <c r="A32" s="302"/>
      <c r="B32" s="308"/>
      <c r="C32" s="152">
        <v>2</v>
      </c>
      <c r="D32" s="289" t="s">
        <v>37</v>
      </c>
      <c r="E32" s="289"/>
      <c r="F32" s="5">
        <v>8</v>
      </c>
      <c r="G32" s="292"/>
      <c r="H32" s="292"/>
      <c r="I32" s="292"/>
      <c r="J32" s="292"/>
      <c r="K32" s="292"/>
      <c r="L32" s="379"/>
    </row>
    <row r="33" spans="1:12" ht="50.25" customHeight="1">
      <c r="A33" s="10"/>
      <c r="B33" s="10" t="s">
        <v>40</v>
      </c>
      <c r="C33" s="309"/>
      <c r="D33" s="310"/>
      <c r="E33" s="311"/>
      <c r="F33" s="185">
        <v>100</v>
      </c>
      <c r="G33" s="292"/>
      <c r="H33" s="292"/>
      <c r="I33" s="292"/>
      <c r="J33" s="292"/>
      <c r="K33" s="292"/>
      <c r="L33" s="375"/>
    </row>
    <row r="34" spans="1:12" ht="68.25" customHeight="1">
      <c r="A34" s="153">
        <v>11</v>
      </c>
      <c r="B34" s="8" t="s">
        <v>39</v>
      </c>
      <c r="C34" s="357" t="s">
        <v>363</v>
      </c>
      <c r="D34" s="357"/>
      <c r="E34" s="357"/>
      <c r="F34" s="357"/>
      <c r="G34" s="357"/>
      <c r="H34" s="357"/>
      <c r="I34" s="357"/>
      <c r="J34" s="357"/>
      <c r="K34" s="357"/>
      <c r="L34" s="357"/>
    </row>
    <row r="35" spans="1:12" ht="70.5" customHeight="1">
      <c r="A35" s="334" t="s">
        <v>256</v>
      </c>
      <c r="B35" s="334"/>
      <c r="C35" s="334"/>
      <c r="D35" s="334"/>
      <c r="E35" s="334"/>
      <c r="F35" s="334"/>
      <c r="G35" s="334"/>
      <c r="H35" s="334"/>
      <c r="I35" s="334"/>
      <c r="J35" s="334"/>
      <c r="K35" s="334"/>
      <c r="L35" s="334"/>
    </row>
  </sheetData>
  <mergeCells count="74">
    <mergeCell ref="A1:L2"/>
    <mergeCell ref="C3:E3"/>
    <mergeCell ref="G3:I3"/>
    <mergeCell ref="J3:K3"/>
    <mergeCell ref="A4:K4"/>
    <mergeCell ref="L4:L5"/>
    <mergeCell ref="C5:E5"/>
    <mergeCell ref="G5:K5"/>
    <mergeCell ref="A6:A8"/>
    <mergeCell ref="B6:B8"/>
    <mergeCell ref="D6:E6"/>
    <mergeCell ref="G6:K8"/>
    <mergeCell ref="L6:L8"/>
    <mergeCell ref="D7:E7"/>
    <mergeCell ref="D8:E8"/>
    <mergeCell ref="A9:A11"/>
    <mergeCell ref="B9:B11"/>
    <mergeCell ref="D9:E9"/>
    <mergeCell ref="G9:K11"/>
    <mergeCell ref="L9:L11"/>
    <mergeCell ref="D10:E10"/>
    <mergeCell ref="D11:E11"/>
    <mergeCell ref="A12:A17"/>
    <mergeCell ref="B12:B17"/>
    <mergeCell ref="G12:K17"/>
    <mergeCell ref="L12:L17"/>
    <mergeCell ref="D14:E14"/>
    <mergeCell ref="D15:E15"/>
    <mergeCell ref="D16:E16"/>
    <mergeCell ref="D17:E17"/>
    <mergeCell ref="A18:A19"/>
    <mergeCell ref="B18:B19"/>
    <mergeCell ref="D18:E18"/>
    <mergeCell ref="G18:K19"/>
    <mergeCell ref="L18:L19"/>
    <mergeCell ref="D19:E19"/>
    <mergeCell ref="L25:L26"/>
    <mergeCell ref="D26:E26"/>
    <mergeCell ref="A20:A21"/>
    <mergeCell ref="B20:B21"/>
    <mergeCell ref="D20:E20"/>
    <mergeCell ref="G20:K24"/>
    <mergeCell ref="L20:L24"/>
    <mergeCell ref="D21:E21"/>
    <mergeCell ref="A22:A24"/>
    <mergeCell ref="B22:B24"/>
    <mergeCell ref="D22:E22"/>
    <mergeCell ref="D23:E23"/>
    <mergeCell ref="D24:E24"/>
    <mergeCell ref="A25:A26"/>
    <mergeCell ref="B25:B26"/>
    <mergeCell ref="D25:E25"/>
    <mergeCell ref="G25:K26"/>
    <mergeCell ref="A27:A28"/>
    <mergeCell ref="B27:B28"/>
    <mergeCell ref="D27:E27"/>
    <mergeCell ref="G27:K28"/>
    <mergeCell ref="L27:L28"/>
    <mergeCell ref="D28:E28"/>
    <mergeCell ref="A29:A30"/>
    <mergeCell ref="B29:B30"/>
    <mergeCell ref="D29:E29"/>
    <mergeCell ref="G29:K30"/>
    <mergeCell ref="L29:L30"/>
    <mergeCell ref="D30:E30"/>
    <mergeCell ref="C34:L34"/>
    <mergeCell ref="A35:L35"/>
    <mergeCell ref="A31:A32"/>
    <mergeCell ref="B31:B32"/>
    <mergeCell ref="D31:E31"/>
    <mergeCell ref="G31:K33"/>
    <mergeCell ref="L31:L33"/>
    <mergeCell ref="D32:E32"/>
    <mergeCell ref="C33:E33"/>
  </mergeCells>
  <hyperlinks>
    <hyperlink ref="B3" location="'TOTAL ANALISIS ENCUESTAS 2017'!A1" display="CALDAS"/>
  </hyperlinks>
  <pageMargins left="0.7" right="0.7" top="0.75" bottom="0.75" header="0.3" footer="0.3"/>
  <pageSetup orientation="portrait" horizontalDpi="4294967295" verticalDpi="4294967295"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45"/>
  <sheetViews>
    <sheetView zoomScale="80" zoomScaleNormal="80" workbookViewId="0">
      <selection activeCell="B3" sqref="B3"/>
    </sheetView>
  </sheetViews>
  <sheetFormatPr baseColWidth="10" defaultColWidth="10.85546875" defaultRowHeight="84" customHeight="1"/>
  <cols>
    <col min="1" max="1" width="16.7109375" style="223" customWidth="1"/>
    <col min="2" max="2" width="37.140625" style="223" customWidth="1"/>
    <col min="3" max="3" width="5.5703125" style="223" customWidth="1"/>
    <col min="4" max="4" width="8.85546875" style="223" customWidth="1"/>
    <col min="5" max="5" width="14.85546875" style="223" customWidth="1"/>
    <col min="6" max="6" width="15.42578125" style="223" customWidth="1"/>
    <col min="7" max="7" width="16.5703125" style="223" customWidth="1"/>
    <col min="8" max="12" width="10.85546875" style="223"/>
    <col min="13" max="13" width="52" style="223" customWidth="1"/>
    <col min="14" max="16384" width="10.85546875" style="219"/>
  </cols>
  <sheetData>
    <row r="1" spans="1:13" ht="21" customHeight="1">
      <c r="A1" s="569" t="s">
        <v>0</v>
      </c>
      <c r="B1" s="569"/>
      <c r="C1" s="569"/>
      <c r="D1" s="569"/>
      <c r="E1" s="569"/>
      <c r="F1" s="569"/>
      <c r="G1" s="569"/>
      <c r="H1" s="569"/>
      <c r="I1" s="569"/>
      <c r="J1" s="569"/>
      <c r="K1" s="569"/>
      <c r="L1" s="569"/>
      <c r="M1" s="569"/>
    </row>
    <row r="2" spans="1:13" ht="84" hidden="1" customHeight="1">
      <c r="A2" s="570"/>
      <c r="B2" s="570"/>
      <c r="C2" s="570"/>
      <c r="D2" s="570"/>
      <c r="E2" s="570"/>
      <c r="F2" s="570"/>
      <c r="G2" s="570"/>
      <c r="H2" s="570"/>
      <c r="I2" s="570"/>
      <c r="J2" s="570"/>
      <c r="K2" s="570"/>
      <c r="L2" s="570"/>
      <c r="M2" s="570"/>
    </row>
    <row r="3" spans="1:13" ht="67.5" customHeight="1">
      <c r="A3" s="220" t="s">
        <v>12</v>
      </c>
      <c r="B3" s="285" t="s">
        <v>379</v>
      </c>
      <c r="C3" s="571" t="s">
        <v>13</v>
      </c>
      <c r="D3" s="571"/>
      <c r="E3" s="571"/>
      <c r="F3" s="220">
        <v>170</v>
      </c>
      <c r="G3" s="220"/>
      <c r="H3" s="571" t="s">
        <v>14</v>
      </c>
      <c r="I3" s="571"/>
      <c r="J3" s="571"/>
      <c r="K3" s="571"/>
      <c r="L3" s="571"/>
      <c r="M3" s="220" t="s">
        <v>380</v>
      </c>
    </row>
    <row r="4" spans="1:13" ht="25.5" customHeight="1">
      <c r="A4" s="571" t="s">
        <v>11</v>
      </c>
      <c r="B4" s="571"/>
      <c r="C4" s="571"/>
      <c r="D4" s="571"/>
      <c r="E4" s="571"/>
      <c r="F4" s="571"/>
      <c r="G4" s="571"/>
      <c r="H4" s="571"/>
      <c r="I4" s="571"/>
      <c r="J4" s="571"/>
      <c r="K4" s="571"/>
      <c r="L4" s="571"/>
      <c r="M4" s="571" t="s">
        <v>9</v>
      </c>
    </row>
    <row r="5" spans="1:13" ht="46.5" customHeight="1">
      <c r="A5" s="220" t="s">
        <v>2</v>
      </c>
      <c r="B5" s="220" t="s">
        <v>1</v>
      </c>
      <c r="C5" s="571" t="s">
        <v>3</v>
      </c>
      <c r="D5" s="571"/>
      <c r="E5" s="571"/>
      <c r="F5" s="220" t="s">
        <v>7</v>
      </c>
      <c r="G5" s="220" t="s">
        <v>381</v>
      </c>
      <c r="H5" s="571" t="s">
        <v>8</v>
      </c>
      <c r="I5" s="571"/>
      <c r="J5" s="571"/>
      <c r="K5" s="571"/>
      <c r="L5" s="571"/>
      <c r="M5" s="571"/>
    </row>
    <row r="6" spans="1:13" ht="54" customHeight="1">
      <c r="A6" s="558">
        <v>1</v>
      </c>
      <c r="B6" s="558" t="s">
        <v>10</v>
      </c>
      <c r="C6" s="221">
        <v>1</v>
      </c>
      <c r="D6" s="558" t="s">
        <v>4</v>
      </c>
      <c r="E6" s="558"/>
      <c r="F6" s="221">
        <v>151</v>
      </c>
      <c r="G6" s="222">
        <f>F6/SUM($F$6:$F$9)</f>
        <v>0.88823529411764701</v>
      </c>
      <c r="H6" s="558"/>
      <c r="I6" s="558"/>
      <c r="J6" s="558"/>
      <c r="K6" s="558"/>
      <c r="L6" s="558"/>
      <c r="M6" s="558" t="s">
        <v>382</v>
      </c>
    </row>
    <row r="7" spans="1:13" ht="56.45" customHeight="1">
      <c r="A7" s="558"/>
      <c r="B7" s="558"/>
      <c r="C7" s="221">
        <v>2</v>
      </c>
      <c r="D7" s="558" t="s">
        <v>5</v>
      </c>
      <c r="E7" s="558"/>
      <c r="F7" s="221">
        <v>17</v>
      </c>
      <c r="G7" s="222">
        <f t="shared" ref="G7:G9" si="0">F7/SUM($F$6:$F$9)</f>
        <v>0.1</v>
      </c>
      <c r="H7" s="558"/>
      <c r="I7" s="558"/>
      <c r="J7" s="558"/>
      <c r="K7" s="558"/>
      <c r="L7" s="558"/>
      <c r="M7" s="558"/>
    </row>
    <row r="8" spans="1:13" ht="60.6" customHeight="1">
      <c r="A8" s="558"/>
      <c r="B8" s="558"/>
      <c r="C8" s="221">
        <v>3</v>
      </c>
      <c r="D8" s="558" t="s">
        <v>6</v>
      </c>
      <c r="E8" s="558"/>
      <c r="F8" s="221">
        <v>0</v>
      </c>
      <c r="G8" s="222">
        <f t="shared" si="0"/>
        <v>0</v>
      </c>
      <c r="H8" s="558"/>
      <c r="I8" s="558"/>
      <c r="J8" s="558"/>
      <c r="K8" s="558"/>
      <c r="L8" s="558"/>
      <c r="M8" s="558"/>
    </row>
    <row r="9" spans="1:13" ht="56.45" customHeight="1">
      <c r="A9" s="558"/>
      <c r="B9" s="558"/>
      <c r="C9" s="223">
        <v>4</v>
      </c>
      <c r="D9" s="558" t="s">
        <v>383</v>
      </c>
      <c r="E9" s="558"/>
      <c r="F9" s="223">
        <f>170-F8-F7-F6</f>
        <v>2</v>
      </c>
      <c r="G9" s="222">
        <f t="shared" si="0"/>
        <v>1.1764705882352941E-2</v>
      </c>
      <c r="H9" s="558"/>
      <c r="I9" s="558"/>
      <c r="J9" s="558"/>
      <c r="K9" s="558"/>
      <c r="L9" s="558"/>
      <c r="M9" s="558"/>
    </row>
    <row r="10" spans="1:13" ht="58.5" customHeight="1">
      <c r="A10" s="565">
        <v>2</v>
      </c>
      <c r="B10" s="565" t="s">
        <v>15</v>
      </c>
      <c r="C10" s="221">
        <v>1</v>
      </c>
      <c r="D10" s="558" t="s">
        <v>16</v>
      </c>
      <c r="E10" s="558"/>
      <c r="F10" s="221">
        <v>109</v>
      </c>
      <c r="G10" s="222">
        <f>F10/SUM($F$10:$F$13)</f>
        <v>0.64117647058823535</v>
      </c>
      <c r="H10" s="559"/>
      <c r="I10" s="560"/>
      <c r="J10" s="560"/>
      <c r="K10" s="560"/>
      <c r="L10" s="555"/>
      <c r="M10" s="565" t="s">
        <v>384</v>
      </c>
    </row>
    <row r="11" spans="1:13" ht="53.45" customHeight="1">
      <c r="A11" s="567"/>
      <c r="B11" s="567"/>
      <c r="C11" s="221">
        <v>2</v>
      </c>
      <c r="D11" s="558" t="s">
        <v>17</v>
      </c>
      <c r="E11" s="558"/>
      <c r="F11" s="221">
        <v>52</v>
      </c>
      <c r="G11" s="222">
        <f t="shared" ref="G11:G13" si="1">F11/SUM($F$10:$F$13)</f>
        <v>0.30588235294117649</v>
      </c>
      <c r="H11" s="561"/>
      <c r="I11" s="562"/>
      <c r="J11" s="562"/>
      <c r="K11" s="562"/>
      <c r="L11" s="556"/>
      <c r="M11" s="567"/>
    </row>
    <row r="12" spans="1:13" ht="62.45" customHeight="1">
      <c r="A12" s="567"/>
      <c r="B12" s="567"/>
      <c r="C12" s="221">
        <v>3</v>
      </c>
      <c r="D12" s="558" t="s">
        <v>18</v>
      </c>
      <c r="E12" s="558"/>
      <c r="F12" s="221">
        <v>5</v>
      </c>
      <c r="G12" s="222">
        <f t="shared" si="1"/>
        <v>2.9411764705882353E-2</v>
      </c>
      <c r="H12" s="561"/>
      <c r="I12" s="562"/>
      <c r="J12" s="562"/>
      <c r="K12" s="562"/>
      <c r="L12" s="556"/>
      <c r="M12" s="567"/>
    </row>
    <row r="13" spans="1:13" ht="60.95" customHeight="1">
      <c r="A13" s="566"/>
      <c r="B13" s="566"/>
      <c r="C13" s="223">
        <v>4</v>
      </c>
      <c r="D13" s="558" t="s">
        <v>383</v>
      </c>
      <c r="E13" s="558"/>
      <c r="F13" s="223">
        <f>170-F12-F11-F10</f>
        <v>4</v>
      </c>
      <c r="G13" s="222">
        <f t="shared" si="1"/>
        <v>2.3529411764705882E-2</v>
      </c>
      <c r="H13" s="563"/>
      <c r="I13" s="564"/>
      <c r="J13" s="564"/>
      <c r="K13" s="564"/>
      <c r="L13" s="557"/>
      <c r="M13" s="566"/>
    </row>
    <row r="14" spans="1:13" ht="39.6" customHeight="1">
      <c r="A14" s="558">
        <v>3</v>
      </c>
      <c r="B14" s="558" t="s">
        <v>19</v>
      </c>
      <c r="C14" s="221">
        <v>1</v>
      </c>
      <c r="D14" s="549" t="s">
        <v>20</v>
      </c>
      <c r="E14" s="551"/>
      <c r="F14" s="221">
        <v>15</v>
      </c>
      <c r="G14" s="222">
        <f>F14/SUM($F$14:$F$20)</f>
        <v>8.8235294117647065E-2</v>
      </c>
      <c r="H14" s="558"/>
      <c r="I14" s="558"/>
      <c r="J14" s="558"/>
      <c r="K14" s="558"/>
      <c r="L14" s="558"/>
      <c r="M14" s="558" t="s">
        <v>385</v>
      </c>
    </row>
    <row r="15" spans="1:13" ht="41.1" customHeight="1">
      <c r="A15" s="558"/>
      <c r="B15" s="558"/>
      <c r="C15" s="221">
        <v>2</v>
      </c>
      <c r="D15" s="549" t="s">
        <v>21</v>
      </c>
      <c r="E15" s="551"/>
      <c r="F15" s="221"/>
      <c r="G15" s="222">
        <f t="shared" ref="G15:G19" si="2">F15/SUM($F$14:$F$20)</f>
        <v>0</v>
      </c>
      <c r="H15" s="558"/>
      <c r="I15" s="558"/>
      <c r="J15" s="558"/>
      <c r="K15" s="558"/>
      <c r="L15" s="558"/>
      <c r="M15" s="558"/>
    </row>
    <row r="16" spans="1:13" ht="41.45" customHeight="1">
      <c r="A16" s="558"/>
      <c r="B16" s="558"/>
      <c r="C16" s="221">
        <v>3</v>
      </c>
      <c r="D16" s="558" t="s">
        <v>22</v>
      </c>
      <c r="E16" s="558"/>
      <c r="F16" s="221">
        <v>4</v>
      </c>
      <c r="G16" s="222">
        <f t="shared" si="2"/>
        <v>2.3529411764705882E-2</v>
      </c>
      <c r="H16" s="558"/>
      <c r="I16" s="558"/>
      <c r="J16" s="558"/>
      <c r="K16" s="558"/>
      <c r="L16" s="558"/>
      <c r="M16" s="558"/>
    </row>
    <row r="17" spans="1:13" ht="45.95" customHeight="1">
      <c r="A17" s="558"/>
      <c r="B17" s="558"/>
      <c r="C17" s="221">
        <v>4</v>
      </c>
      <c r="D17" s="558" t="s">
        <v>23</v>
      </c>
      <c r="E17" s="558"/>
      <c r="F17" s="221">
        <v>3</v>
      </c>
      <c r="G17" s="222">
        <f t="shared" si="2"/>
        <v>1.7647058823529412E-2</v>
      </c>
      <c r="H17" s="558"/>
      <c r="I17" s="558"/>
      <c r="J17" s="558"/>
      <c r="K17" s="558"/>
      <c r="L17" s="558"/>
      <c r="M17" s="558"/>
    </row>
    <row r="18" spans="1:13" ht="50.1" customHeight="1">
      <c r="A18" s="558"/>
      <c r="B18" s="558"/>
      <c r="C18" s="221">
        <v>5</v>
      </c>
      <c r="D18" s="558" t="s">
        <v>24</v>
      </c>
      <c r="E18" s="558"/>
      <c r="F18" s="221">
        <v>18</v>
      </c>
      <c r="G18" s="222">
        <f t="shared" si="2"/>
        <v>0.10588235294117647</v>
      </c>
      <c r="H18" s="558"/>
      <c r="I18" s="558"/>
      <c r="J18" s="558"/>
      <c r="K18" s="558"/>
      <c r="L18" s="558"/>
      <c r="M18" s="558"/>
    </row>
    <row r="19" spans="1:13" ht="49.5" customHeight="1">
      <c r="A19" s="558"/>
      <c r="B19" s="558"/>
      <c r="C19" s="221">
        <v>6</v>
      </c>
      <c r="D19" s="558" t="s">
        <v>25</v>
      </c>
      <c r="E19" s="558"/>
      <c r="F19" s="221">
        <v>128</v>
      </c>
      <c r="G19" s="222">
        <f t="shared" si="2"/>
        <v>0.75294117647058822</v>
      </c>
      <c r="H19" s="558"/>
      <c r="I19" s="558"/>
      <c r="J19" s="558"/>
      <c r="K19" s="558"/>
      <c r="L19" s="558"/>
      <c r="M19" s="558"/>
    </row>
    <row r="20" spans="1:13" ht="53.45" customHeight="1">
      <c r="A20" s="558"/>
      <c r="B20" s="558"/>
      <c r="C20" s="221">
        <v>7</v>
      </c>
      <c r="D20" s="558" t="s">
        <v>383</v>
      </c>
      <c r="E20" s="558"/>
      <c r="F20" s="221">
        <f>170-SUM(F14:F19)</f>
        <v>2</v>
      </c>
      <c r="G20" s="222">
        <f>F20/SUM($F$14:$F$20)</f>
        <v>1.1764705882352941E-2</v>
      </c>
      <c r="H20" s="558"/>
      <c r="I20" s="558"/>
      <c r="J20" s="558"/>
      <c r="K20" s="558"/>
      <c r="L20" s="558"/>
      <c r="M20" s="558"/>
    </row>
    <row r="21" spans="1:13" ht="84" customHeight="1">
      <c r="A21" s="558">
        <v>4</v>
      </c>
      <c r="B21" s="565" t="s">
        <v>38</v>
      </c>
      <c r="C21" s="221">
        <v>1</v>
      </c>
      <c r="D21" s="558" t="s">
        <v>26</v>
      </c>
      <c r="E21" s="558"/>
      <c r="F21" s="221">
        <v>159</v>
      </c>
      <c r="G21" s="222">
        <f>F21/SUM($F$21:$F$23)</f>
        <v>0.93529411764705883</v>
      </c>
      <c r="H21" s="559"/>
      <c r="I21" s="560"/>
      <c r="J21" s="560"/>
      <c r="K21" s="560"/>
      <c r="L21" s="555"/>
      <c r="M21" s="558" t="s">
        <v>386</v>
      </c>
    </row>
    <row r="22" spans="1:13" ht="84" customHeight="1">
      <c r="A22" s="558"/>
      <c r="B22" s="567"/>
      <c r="C22" s="221">
        <v>2</v>
      </c>
      <c r="D22" s="558" t="s">
        <v>27</v>
      </c>
      <c r="E22" s="558"/>
      <c r="F22" s="221">
        <v>5</v>
      </c>
      <c r="G22" s="222">
        <f t="shared" ref="G22" si="3">F22/SUM($F$21:$F$23)</f>
        <v>2.9411764705882353E-2</v>
      </c>
      <c r="H22" s="561"/>
      <c r="I22" s="562"/>
      <c r="J22" s="562"/>
      <c r="K22" s="562"/>
      <c r="L22" s="556"/>
      <c r="M22" s="558"/>
    </row>
    <row r="23" spans="1:13" ht="84" customHeight="1">
      <c r="A23" s="558"/>
      <c r="B23" s="566"/>
      <c r="C23" s="221">
        <v>3</v>
      </c>
      <c r="D23" s="558" t="s">
        <v>383</v>
      </c>
      <c r="E23" s="558"/>
      <c r="F23" s="221">
        <f>170-SUM(F21:F22)</f>
        <v>6</v>
      </c>
      <c r="G23" s="222">
        <f>F23/SUM($F$21:$F$23)</f>
        <v>3.5294117647058823E-2</v>
      </c>
      <c r="H23" s="563"/>
      <c r="I23" s="564"/>
      <c r="J23" s="564"/>
      <c r="K23" s="564"/>
      <c r="L23" s="557"/>
      <c r="M23" s="558"/>
    </row>
    <row r="24" spans="1:13" ht="84" customHeight="1">
      <c r="A24" s="558">
        <v>5</v>
      </c>
      <c r="B24" s="558" t="s">
        <v>30</v>
      </c>
      <c r="C24" s="221">
        <v>1</v>
      </c>
      <c r="D24" s="558" t="s">
        <v>28</v>
      </c>
      <c r="E24" s="558"/>
      <c r="F24" s="221">
        <v>127</v>
      </c>
      <c r="G24" s="222">
        <f>F24/SUM($F$24:$F$26)</f>
        <v>0.74705882352941178</v>
      </c>
      <c r="H24" s="559"/>
      <c r="I24" s="560"/>
      <c r="J24" s="560"/>
      <c r="K24" s="560"/>
      <c r="L24" s="555"/>
      <c r="M24" s="558" t="s">
        <v>387</v>
      </c>
    </row>
    <row r="25" spans="1:13" ht="84" customHeight="1">
      <c r="A25" s="558"/>
      <c r="B25" s="558"/>
      <c r="C25" s="221">
        <v>2</v>
      </c>
      <c r="D25" s="558" t="s">
        <v>29</v>
      </c>
      <c r="E25" s="558"/>
      <c r="F25" s="221">
        <v>1</v>
      </c>
      <c r="G25" s="222">
        <f t="shared" ref="G25:G26" si="4">F25/SUM($F$24:$F$26)</f>
        <v>5.8823529411764705E-3</v>
      </c>
      <c r="H25" s="561"/>
      <c r="I25" s="562"/>
      <c r="J25" s="562"/>
      <c r="K25" s="562"/>
      <c r="L25" s="556"/>
      <c r="M25" s="558"/>
    </row>
    <row r="26" spans="1:13" ht="84" customHeight="1">
      <c r="A26" s="558"/>
      <c r="B26" s="558"/>
      <c r="C26" s="221">
        <v>3</v>
      </c>
      <c r="D26" s="558" t="s">
        <v>383</v>
      </c>
      <c r="E26" s="558"/>
      <c r="F26" s="221">
        <f>170-SUM(F24:F25)</f>
        <v>42</v>
      </c>
      <c r="G26" s="222">
        <f t="shared" si="4"/>
        <v>0.24705882352941178</v>
      </c>
      <c r="H26" s="563"/>
      <c r="I26" s="564"/>
      <c r="J26" s="564"/>
      <c r="K26" s="564"/>
      <c r="L26" s="557"/>
      <c r="M26" s="558"/>
    </row>
    <row r="27" spans="1:13" ht="84" customHeight="1">
      <c r="A27" s="558">
        <v>6</v>
      </c>
      <c r="B27" s="558" t="s">
        <v>31</v>
      </c>
      <c r="C27" s="221">
        <v>1</v>
      </c>
      <c r="D27" s="568" t="s">
        <v>41</v>
      </c>
      <c r="E27" s="568"/>
      <c r="F27" s="221">
        <v>120</v>
      </c>
      <c r="G27" s="222">
        <f>F27/SUM($F$27:$F$30)</f>
        <v>0.70588235294117652</v>
      </c>
      <c r="H27" s="558"/>
      <c r="I27" s="558"/>
      <c r="J27" s="558"/>
      <c r="K27" s="558"/>
      <c r="L27" s="558"/>
      <c r="M27" s="558" t="s">
        <v>388</v>
      </c>
    </row>
    <row r="28" spans="1:13" ht="84" customHeight="1">
      <c r="A28" s="558"/>
      <c r="B28" s="558"/>
      <c r="C28" s="221">
        <v>2</v>
      </c>
      <c r="D28" s="568" t="s">
        <v>42</v>
      </c>
      <c r="E28" s="568"/>
      <c r="F28" s="221">
        <v>2</v>
      </c>
      <c r="G28" s="222">
        <f t="shared" ref="G28:G30" si="5">F28/SUM($F$27:$F$30)</f>
        <v>1.1764705882352941E-2</v>
      </c>
      <c r="H28" s="558"/>
      <c r="I28" s="558"/>
      <c r="J28" s="558"/>
      <c r="K28" s="558"/>
      <c r="L28" s="558"/>
      <c r="M28" s="558"/>
    </row>
    <row r="29" spans="1:13" ht="84" customHeight="1">
      <c r="A29" s="558"/>
      <c r="B29" s="558"/>
      <c r="C29" s="221">
        <v>3</v>
      </c>
      <c r="D29" s="568" t="s">
        <v>269</v>
      </c>
      <c r="E29" s="568"/>
      <c r="F29" s="221">
        <v>2</v>
      </c>
      <c r="G29" s="222">
        <f t="shared" si="5"/>
        <v>1.1764705882352941E-2</v>
      </c>
      <c r="H29" s="558"/>
      <c r="I29" s="558"/>
      <c r="J29" s="558"/>
      <c r="K29" s="558"/>
      <c r="L29" s="558"/>
      <c r="M29" s="558"/>
    </row>
    <row r="30" spans="1:13" ht="84" customHeight="1">
      <c r="A30" s="558"/>
      <c r="B30" s="558"/>
      <c r="C30" s="221">
        <v>4</v>
      </c>
      <c r="D30" s="568" t="s">
        <v>111</v>
      </c>
      <c r="E30" s="568"/>
      <c r="F30" s="221">
        <f>170-SUM(F27:F29)</f>
        <v>46</v>
      </c>
      <c r="G30" s="222">
        <f t="shared" si="5"/>
        <v>0.27058823529411763</v>
      </c>
      <c r="H30" s="558"/>
      <c r="I30" s="558"/>
      <c r="J30" s="558"/>
      <c r="K30" s="558"/>
      <c r="L30" s="558"/>
      <c r="M30" s="558"/>
    </row>
    <row r="31" spans="1:13" ht="84" customHeight="1">
      <c r="A31" s="558">
        <v>7</v>
      </c>
      <c r="B31" s="558" t="s">
        <v>32</v>
      </c>
      <c r="C31" s="221">
        <v>1</v>
      </c>
      <c r="D31" s="558" t="s">
        <v>36</v>
      </c>
      <c r="E31" s="558"/>
      <c r="F31" s="221">
        <v>144</v>
      </c>
      <c r="G31" s="222">
        <f>F31/SUM($F$31:$F$33)</f>
        <v>0.84705882352941175</v>
      </c>
      <c r="H31" s="558"/>
      <c r="I31" s="558"/>
      <c r="J31" s="558"/>
      <c r="K31" s="558"/>
      <c r="L31" s="558"/>
      <c r="M31" s="565" t="s">
        <v>389</v>
      </c>
    </row>
    <row r="32" spans="1:13" ht="84" customHeight="1">
      <c r="A32" s="558"/>
      <c r="B32" s="558"/>
      <c r="C32" s="221">
        <v>2</v>
      </c>
      <c r="D32" s="558" t="s">
        <v>37</v>
      </c>
      <c r="E32" s="558"/>
      <c r="F32" s="221">
        <v>5</v>
      </c>
      <c r="G32" s="222">
        <f>F32/SUM($F$31:$F$33)</f>
        <v>2.9411764705882353E-2</v>
      </c>
      <c r="H32" s="558"/>
      <c r="I32" s="558"/>
      <c r="J32" s="558"/>
      <c r="K32" s="558"/>
      <c r="L32" s="558"/>
      <c r="M32" s="567"/>
    </row>
    <row r="33" spans="1:13" ht="84" customHeight="1">
      <c r="A33" s="558"/>
      <c r="B33" s="558"/>
      <c r="C33" s="221">
        <v>3</v>
      </c>
      <c r="D33" s="558" t="s">
        <v>383</v>
      </c>
      <c r="E33" s="558"/>
      <c r="F33" s="221">
        <f>170-F31-F32</f>
        <v>21</v>
      </c>
      <c r="G33" s="222">
        <f>F33/SUM($F$31:$F$33)</f>
        <v>0.12352941176470589</v>
      </c>
      <c r="H33" s="558"/>
      <c r="I33" s="558"/>
      <c r="J33" s="558"/>
      <c r="K33" s="558"/>
      <c r="L33" s="558"/>
      <c r="M33" s="566"/>
    </row>
    <row r="34" spans="1:13" ht="84" customHeight="1">
      <c r="A34" s="558">
        <v>8</v>
      </c>
      <c r="B34" s="558" t="s">
        <v>33</v>
      </c>
      <c r="C34" s="221">
        <v>1</v>
      </c>
      <c r="D34" s="558" t="s">
        <v>36</v>
      </c>
      <c r="E34" s="558"/>
      <c r="F34" s="221">
        <v>158</v>
      </c>
      <c r="G34" s="222">
        <f>F34/SUM($F$34:$F$36)</f>
        <v>0.92941176470588238</v>
      </c>
      <c r="H34" s="558"/>
      <c r="I34" s="558"/>
      <c r="J34" s="558"/>
      <c r="K34" s="558"/>
      <c r="L34" s="558"/>
      <c r="M34" s="565" t="s">
        <v>390</v>
      </c>
    </row>
    <row r="35" spans="1:13" ht="84" customHeight="1">
      <c r="A35" s="558"/>
      <c r="B35" s="558"/>
      <c r="C35" s="221">
        <v>2</v>
      </c>
      <c r="D35" s="558" t="s">
        <v>37</v>
      </c>
      <c r="E35" s="558"/>
      <c r="F35" s="221">
        <v>8</v>
      </c>
      <c r="G35" s="222">
        <f t="shared" ref="G35:G36" si="6">F35/SUM($F$34:$F$36)</f>
        <v>4.7058823529411764E-2</v>
      </c>
      <c r="H35" s="558"/>
      <c r="I35" s="558"/>
      <c r="J35" s="558"/>
      <c r="K35" s="558"/>
      <c r="L35" s="558"/>
      <c r="M35" s="567"/>
    </row>
    <row r="36" spans="1:13" ht="84" customHeight="1">
      <c r="A36" s="558"/>
      <c r="B36" s="558"/>
      <c r="C36" s="221">
        <v>3</v>
      </c>
      <c r="D36" s="558" t="s">
        <v>383</v>
      </c>
      <c r="E36" s="558"/>
      <c r="F36" s="221">
        <f>170-F34-F35</f>
        <v>4</v>
      </c>
      <c r="G36" s="222">
        <f t="shared" si="6"/>
        <v>2.3529411764705882E-2</v>
      </c>
      <c r="H36" s="558"/>
      <c r="I36" s="558"/>
      <c r="J36" s="558"/>
      <c r="K36" s="558"/>
      <c r="L36" s="558"/>
      <c r="M36" s="566"/>
    </row>
    <row r="37" spans="1:13" ht="84" customHeight="1">
      <c r="A37" s="565">
        <v>9</v>
      </c>
      <c r="B37" s="565" t="s">
        <v>35</v>
      </c>
      <c r="C37" s="221">
        <v>1</v>
      </c>
      <c r="D37" s="558" t="s">
        <v>36</v>
      </c>
      <c r="E37" s="558"/>
      <c r="F37" s="221">
        <v>141</v>
      </c>
      <c r="G37" s="222">
        <f>F37/SUM($F$37:$F$39)</f>
        <v>0.8294117647058824</v>
      </c>
      <c r="H37" s="558"/>
      <c r="I37" s="558"/>
      <c r="J37" s="558"/>
      <c r="K37" s="558"/>
      <c r="L37" s="558"/>
      <c r="M37" s="565" t="s">
        <v>391</v>
      </c>
    </row>
    <row r="38" spans="1:13" ht="84" customHeight="1">
      <c r="A38" s="567"/>
      <c r="B38" s="567"/>
      <c r="C38" s="221">
        <v>2</v>
      </c>
      <c r="D38" s="558" t="s">
        <v>37</v>
      </c>
      <c r="E38" s="558"/>
      <c r="F38" s="221">
        <v>4</v>
      </c>
      <c r="G38" s="222">
        <f>F38/SUM($F$37:$F$39)</f>
        <v>2.3529411764705882E-2</v>
      </c>
      <c r="H38" s="558"/>
      <c r="I38" s="558"/>
      <c r="J38" s="558"/>
      <c r="K38" s="558"/>
      <c r="L38" s="558"/>
      <c r="M38" s="567"/>
    </row>
    <row r="39" spans="1:13" ht="84" customHeight="1">
      <c r="A39" s="566"/>
      <c r="B39" s="566"/>
      <c r="C39" s="221">
        <v>3</v>
      </c>
      <c r="D39" s="558" t="s">
        <v>383</v>
      </c>
      <c r="E39" s="558"/>
      <c r="F39" s="221">
        <f>170-F38-F37</f>
        <v>25</v>
      </c>
      <c r="G39" s="222">
        <f>F39/SUM($F$37:$F$39)</f>
        <v>0.14705882352941177</v>
      </c>
      <c r="H39" s="558"/>
      <c r="I39" s="558"/>
      <c r="J39" s="558"/>
      <c r="K39" s="558"/>
      <c r="L39" s="558"/>
      <c r="M39" s="566"/>
    </row>
    <row r="40" spans="1:13" ht="61.5" customHeight="1">
      <c r="A40" s="555">
        <v>10</v>
      </c>
      <c r="B40" s="555" t="s">
        <v>34</v>
      </c>
      <c r="C40" s="221">
        <v>1</v>
      </c>
      <c r="D40" s="558" t="s">
        <v>36</v>
      </c>
      <c r="E40" s="558"/>
      <c r="F40" s="221">
        <v>96</v>
      </c>
      <c r="G40" s="222">
        <f>F40/SUM($F$40:$F$42)</f>
        <v>0.56470588235294117</v>
      </c>
      <c r="H40" s="559"/>
      <c r="I40" s="560"/>
      <c r="J40" s="560"/>
      <c r="K40" s="560"/>
      <c r="L40" s="555"/>
      <c r="M40" s="565" t="s">
        <v>392</v>
      </c>
    </row>
    <row r="41" spans="1:13" ht="66.599999999999994" customHeight="1">
      <c r="A41" s="556"/>
      <c r="B41" s="556"/>
      <c r="C41" s="221">
        <v>2</v>
      </c>
      <c r="D41" s="558" t="s">
        <v>37</v>
      </c>
      <c r="E41" s="558"/>
      <c r="F41" s="221">
        <v>3</v>
      </c>
      <c r="G41" s="222">
        <f>F41/SUM($F$40:$F$42)</f>
        <v>1.7647058823529412E-2</v>
      </c>
      <c r="H41" s="561"/>
      <c r="I41" s="562"/>
      <c r="J41" s="562"/>
      <c r="K41" s="562"/>
      <c r="L41" s="556"/>
      <c r="M41" s="566"/>
    </row>
    <row r="42" spans="1:13" ht="53.45" customHeight="1">
      <c r="A42" s="557"/>
      <c r="B42" s="557"/>
      <c r="C42" s="221">
        <v>3</v>
      </c>
      <c r="D42" s="558" t="s">
        <v>383</v>
      </c>
      <c r="E42" s="558"/>
      <c r="F42" s="221">
        <f>170-F40-F41</f>
        <v>71</v>
      </c>
      <c r="G42" s="222">
        <f>F42/SUM($F$40:$F$42)</f>
        <v>0.41764705882352943</v>
      </c>
      <c r="H42" s="563"/>
      <c r="I42" s="564"/>
      <c r="J42" s="564"/>
      <c r="K42" s="564"/>
      <c r="L42" s="557"/>
      <c r="M42" s="221"/>
    </row>
    <row r="43" spans="1:13" ht="113.1" customHeight="1">
      <c r="A43" s="221">
        <v>11</v>
      </c>
      <c r="B43" s="221" t="s">
        <v>39</v>
      </c>
      <c r="C43" s="549" t="s">
        <v>393</v>
      </c>
      <c r="D43" s="550"/>
      <c r="E43" s="550"/>
      <c r="F43" s="550"/>
      <c r="G43" s="550"/>
      <c r="H43" s="550"/>
      <c r="I43" s="550"/>
      <c r="J43" s="550"/>
      <c r="K43" s="550"/>
      <c r="L43" s="550"/>
      <c r="M43" s="551"/>
    </row>
    <row r="44" spans="1:13" ht="84" customHeight="1">
      <c r="A44" s="221"/>
      <c r="B44" s="552" t="s">
        <v>40</v>
      </c>
      <c r="C44" s="553"/>
      <c r="D44" s="553"/>
      <c r="E44" s="554"/>
      <c r="F44" s="552">
        <v>170</v>
      </c>
      <c r="G44" s="554"/>
      <c r="H44" s="549"/>
      <c r="I44" s="550"/>
      <c r="J44" s="550"/>
      <c r="K44" s="550"/>
      <c r="L44" s="550"/>
      <c r="M44" s="550"/>
    </row>
    <row r="45" spans="1:13" ht="84" customHeight="1">
      <c r="A45" s="549" t="s">
        <v>394</v>
      </c>
      <c r="B45" s="550"/>
      <c r="C45" s="550"/>
      <c r="D45" s="550"/>
      <c r="E45" s="550"/>
      <c r="F45" s="550"/>
      <c r="G45" s="550"/>
      <c r="H45" s="550"/>
      <c r="I45" s="550"/>
      <c r="J45" s="550"/>
      <c r="K45" s="550"/>
      <c r="L45" s="550"/>
      <c r="M45" s="551"/>
    </row>
  </sheetData>
  <mergeCells count="90">
    <mergeCell ref="A1:M2"/>
    <mergeCell ref="C3:E3"/>
    <mergeCell ref="H3:J3"/>
    <mergeCell ref="K3:L3"/>
    <mergeCell ref="A4:L4"/>
    <mergeCell ref="M4:M5"/>
    <mergeCell ref="C5:E5"/>
    <mergeCell ref="H5:L5"/>
    <mergeCell ref="A6:A9"/>
    <mergeCell ref="B6:B9"/>
    <mergeCell ref="D6:E6"/>
    <mergeCell ref="H6:L9"/>
    <mergeCell ref="M6:M9"/>
    <mergeCell ref="D7:E7"/>
    <mergeCell ref="D8:E8"/>
    <mergeCell ref="D9:E9"/>
    <mergeCell ref="A10:A13"/>
    <mergeCell ref="B10:B13"/>
    <mergeCell ref="D10:E10"/>
    <mergeCell ref="H10:L13"/>
    <mergeCell ref="M10:M13"/>
    <mergeCell ref="D11:E11"/>
    <mergeCell ref="D12:E12"/>
    <mergeCell ref="D13:E13"/>
    <mergeCell ref="M21:M23"/>
    <mergeCell ref="D22:E22"/>
    <mergeCell ref="D23:E23"/>
    <mergeCell ref="A14:A20"/>
    <mergeCell ref="B14:B20"/>
    <mergeCell ref="D14:E14"/>
    <mergeCell ref="H14:L20"/>
    <mergeCell ref="M14:M20"/>
    <mergeCell ref="D15:E15"/>
    <mergeCell ref="D16:E16"/>
    <mergeCell ref="D17:E17"/>
    <mergeCell ref="D18:E18"/>
    <mergeCell ref="D19:E19"/>
    <mergeCell ref="D20:E20"/>
    <mergeCell ref="A21:A23"/>
    <mergeCell ref="B21:B23"/>
    <mergeCell ref="D21:E21"/>
    <mergeCell ref="H21:L23"/>
    <mergeCell ref="A24:A26"/>
    <mergeCell ref="B24:B26"/>
    <mergeCell ref="D24:E24"/>
    <mergeCell ref="H24:L26"/>
    <mergeCell ref="M24:M26"/>
    <mergeCell ref="D25:E25"/>
    <mergeCell ref="D26:E26"/>
    <mergeCell ref="A27:A30"/>
    <mergeCell ref="B27:B30"/>
    <mergeCell ref="D27:E27"/>
    <mergeCell ref="H27:L30"/>
    <mergeCell ref="M27:M30"/>
    <mergeCell ref="D28:E28"/>
    <mergeCell ref="D29:E29"/>
    <mergeCell ref="D30:E30"/>
    <mergeCell ref="A31:A33"/>
    <mergeCell ref="B31:B33"/>
    <mergeCell ref="D31:E31"/>
    <mergeCell ref="H31:L33"/>
    <mergeCell ref="M31:M33"/>
    <mergeCell ref="D32:E32"/>
    <mergeCell ref="D33:E33"/>
    <mergeCell ref="A34:A36"/>
    <mergeCell ref="B34:B36"/>
    <mergeCell ref="D34:E34"/>
    <mergeCell ref="H34:L36"/>
    <mergeCell ref="M34:M36"/>
    <mergeCell ref="D35:E35"/>
    <mergeCell ref="D36:E36"/>
    <mergeCell ref="A37:A39"/>
    <mergeCell ref="B37:B39"/>
    <mergeCell ref="D37:E37"/>
    <mergeCell ref="H37:L39"/>
    <mergeCell ref="M37:M39"/>
    <mergeCell ref="D38:E38"/>
    <mergeCell ref="D39:E39"/>
    <mergeCell ref="A40:A42"/>
    <mergeCell ref="B40:B42"/>
    <mergeCell ref="D40:E40"/>
    <mergeCell ref="H40:L42"/>
    <mergeCell ref="M40:M41"/>
    <mergeCell ref="D41:E41"/>
    <mergeCell ref="D42:E42"/>
    <mergeCell ref="C43:M43"/>
    <mergeCell ref="B44:E44"/>
    <mergeCell ref="F44:G44"/>
    <mergeCell ref="H44:M44"/>
    <mergeCell ref="A45:M45"/>
  </mergeCells>
  <hyperlinks>
    <hyperlink ref="B3" location="'TOTAL ANALISIS ENCUESTAS 2017'!A1" display="Antioquia"/>
  </hyperlinks>
  <pageMargins left="0.7" right="0.7" top="0.75" bottom="0.75" header="0.3" footer="0.3"/>
  <pageSetup orientation="portrait" horizontalDpi="4294967295" verticalDpi="4294967295"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5"/>
  <sheetViews>
    <sheetView topLeftCell="B31" workbookViewId="0">
      <selection activeCell="L6" sqref="L6:L8"/>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customWidth="1"/>
    <col min="12" max="12" width="45.14062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ht="30">
      <c r="A3" s="2" t="s">
        <v>12</v>
      </c>
      <c r="B3" s="286" t="s">
        <v>143</v>
      </c>
      <c r="C3" s="292" t="s">
        <v>13</v>
      </c>
      <c r="D3" s="292"/>
      <c r="E3" s="292"/>
      <c r="F3" s="4">
        <v>10</v>
      </c>
      <c r="G3" s="292" t="s">
        <v>14</v>
      </c>
      <c r="H3" s="292"/>
      <c r="I3" s="292"/>
      <c r="J3" s="293">
        <v>43168</v>
      </c>
      <c r="K3" s="294"/>
      <c r="L3" s="245" t="s">
        <v>491</v>
      </c>
    </row>
    <row r="4" spans="1:12">
      <c r="A4" s="296" t="s">
        <v>11</v>
      </c>
      <c r="B4" s="296"/>
      <c r="C4" s="296"/>
      <c r="D4" s="296"/>
      <c r="E4" s="296"/>
      <c r="F4" s="296"/>
      <c r="G4" s="296"/>
      <c r="H4" s="296"/>
      <c r="I4" s="296"/>
      <c r="J4" s="296"/>
      <c r="K4" s="296"/>
      <c r="L4" s="295" t="s">
        <v>9</v>
      </c>
    </row>
    <row r="5" spans="1:12" ht="30">
      <c r="A5" s="218" t="s">
        <v>2</v>
      </c>
      <c r="B5" s="217" t="s">
        <v>1</v>
      </c>
      <c r="C5" s="295" t="s">
        <v>3</v>
      </c>
      <c r="D5" s="295"/>
      <c r="E5" s="295"/>
      <c r="F5" s="11" t="s">
        <v>7</v>
      </c>
      <c r="G5" s="295" t="s">
        <v>8</v>
      </c>
      <c r="H5" s="295"/>
      <c r="I5" s="295"/>
      <c r="J5" s="295"/>
      <c r="K5" s="295"/>
      <c r="L5" s="295"/>
    </row>
    <row r="6" spans="1:12" ht="82.5" customHeight="1">
      <c r="A6" s="295">
        <v>1</v>
      </c>
      <c r="B6" s="335" t="s">
        <v>10</v>
      </c>
      <c r="C6" s="216"/>
      <c r="D6" s="289" t="s">
        <v>4</v>
      </c>
      <c r="E6" s="289"/>
      <c r="F6" s="5">
        <f>8</f>
        <v>8</v>
      </c>
      <c r="G6" s="292"/>
      <c r="H6" s="292"/>
      <c r="I6" s="292"/>
      <c r="J6" s="292"/>
      <c r="K6" s="292"/>
      <c r="L6" s="292"/>
    </row>
    <row r="7" spans="1:12" ht="82.5" customHeight="1">
      <c r="A7" s="295"/>
      <c r="B7" s="335"/>
      <c r="C7" s="216"/>
      <c r="D7" s="335" t="s">
        <v>5</v>
      </c>
      <c r="E7" s="335"/>
      <c r="F7" s="5">
        <v>1</v>
      </c>
      <c r="G7" s="292"/>
      <c r="H7" s="292"/>
      <c r="I7" s="292"/>
      <c r="J7" s="292"/>
      <c r="K7" s="292"/>
      <c r="L7" s="292"/>
    </row>
    <row r="8" spans="1:12" ht="82.5" customHeight="1">
      <c r="A8" s="295"/>
      <c r="B8" s="335"/>
      <c r="C8" s="216"/>
      <c r="D8" s="289" t="s">
        <v>6</v>
      </c>
      <c r="E8" s="289"/>
      <c r="F8" s="5">
        <v>1</v>
      </c>
      <c r="G8" s="292"/>
      <c r="H8" s="292"/>
      <c r="I8" s="292"/>
      <c r="J8" s="292"/>
      <c r="K8" s="292"/>
      <c r="L8" s="292"/>
    </row>
    <row r="9" spans="1:12" ht="82.5" customHeight="1">
      <c r="A9" s="295">
        <v>2</v>
      </c>
      <c r="B9" s="335" t="s">
        <v>15</v>
      </c>
      <c r="C9" s="216">
        <v>1</v>
      </c>
      <c r="D9" s="289" t="s">
        <v>16</v>
      </c>
      <c r="E9" s="289"/>
      <c r="F9" s="5">
        <v>5</v>
      </c>
      <c r="G9" s="292"/>
      <c r="H9" s="292"/>
      <c r="I9" s="292"/>
      <c r="J9" s="292"/>
      <c r="K9" s="292"/>
      <c r="L9" s="292"/>
    </row>
    <row r="10" spans="1:12" ht="82.5" customHeight="1">
      <c r="A10" s="295"/>
      <c r="B10" s="335"/>
      <c r="C10" s="216">
        <v>2</v>
      </c>
      <c r="D10" s="289" t="s">
        <v>17</v>
      </c>
      <c r="E10" s="289"/>
      <c r="F10" s="5">
        <v>2</v>
      </c>
      <c r="G10" s="292"/>
      <c r="H10" s="292"/>
      <c r="I10" s="292"/>
      <c r="J10" s="292"/>
      <c r="K10" s="292"/>
      <c r="L10" s="292"/>
    </row>
    <row r="11" spans="1:12" ht="82.5" customHeight="1">
      <c r="A11" s="295"/>
      <c r="B11" s="335"/>
      <c r="C11" s="216">
        <v>3</v>
      </c>
      <c r="D11" s="289" t="s">
        <v>18</v>
      </c>
      <c r="E11" s="289"/>
      <c r="F11" s="5">
        <v>3</v>
      </c>
      <c r="G11" s="292"/>
      <c r="H11" s="292"/>
      <c r="I11" s="292"/>
      <c r="J11" s="292"/>
      <c r="K11" s="292"/>
      <c r="L11" s="292"/>
    </row>
    <row r="12" spans="1:12" ht="82.5" customHeight="1">
      <c r="A12" s="295">
        <v>3</v>
      </c>
      <c r="B12" s="335" t="s">
        <v>19</v>
      </c>
      <c r="C12" s="216">
        <v>1</v>
      </c>
      <c r="D12" s="5" t="s">
        <v>20</v>
      </c>
      <c r="E12" s="5"/>
      <c r="F12" s="5">
        <v>0</v>
      </c>
      <c r="G12" s="292"/>
      <c r="H12" s="292"/>
      <c r="I12" s="292"/>
      <c r="J12" s="292"/>
      <c r="K12" s="292"/>
      <c r="L12" s="292"/>
    </row>
    <row r="13" spans="1:12" ht="82.5" customHeight="1">
      <c r="A13" s="295"/>
      <c r="B13" s="335"/>
      <c r="C13" s="216">
        <v>2</v>
      </c>
      <c r="D13" s="5" t="s">
        <v>21</v>
      </c>
      <c r="E13" s="5"/>
      <c r="F13" s="5">
        <v>3</v>
      </c>
      <c r="G13" s="292"/>
      <c r="H13" s="292"/>
      <c r="I13" s="292"/>
      <c r="J13" s="292"/>
      <c r="K13" s="292"/>
      <c r="L13" s="292"/>
    </row>
    <row r="14" spans="1:12" ht="82.5" customHeight="1">
      <c r="A14" s="295"/>
      <c r="B14" s="335"/>
      <c r="C14" s="216">
        <v>3</v>
      </c>
      <c r="D14" s="289" t="s">
        <v>22</v>
      </c>
      <c r="E14" s="289"/>
      <c r="F14" s="5">
        <v>0</v>
      </c>
      <c r="G14" s="292"/>
      <c r="H14" s="292"/>
      <c r="I14" s="292"/>
      <c r="J14" s="292"/>
      <c r="K14" s="292"/>
      <c r="L14" s="292"/>
    </row>
    <row r="15" spans="1:12" ht="82.5" customHeight="1">
      <c r="A15" s="295"/>
      <c r="B15" s="335"/>
      <c r="C15" s="216">
        <v>4</v>
      </c>
      <c r="D15" s="289" t="s">
        <v>23</v>
      </c>
      <c r="E15" s="289"/>
      <c r="F15" s="5">
        <v>0</v>
      </c>
      <c r="G15" s="292"/>
      <c r="H15" s="292"/>
      <c r="I15" s="292"/>
      <c r="J15" s="292"/>
      <c r="K15" s="292"/>
      <c r="L15" s="292"/>
    </row>
    <row r="16" spans="1:12" ht="82.5" customHeight="1">
      <c r="A16" s="295"/>
      <c r="B16" s="335"/>
      <c r="C16" s="216">
        <v>5</v>
      </c>
      <c r="D16" s="289" t="s">
        <v>24</v>
      </c>
      <c r="E16" s="289"/>
      <c r="F16" s="5">
        <v>0</v>
      </c>
      <c r="G16" s="292"/>
      <c r="H16" s="292"/>
      <c r="I16" s="292"/>
      <c r="J16" s="292"/>
      <c r="K16" s="292"/>
      <c r="L16" s="292"/>
    </row>
    <row r="17" spans="1:12" ht="82.5" customHeight="1">
      <c r="A17" s="295"/>
      <c r="B17" s="335"/>
      <c r="C17" s="216">
        <v>6</v>
      </c>
      <c r="D17" s="289" t="s">
        <v>25</v>
      </c>
      <c r="E17" s="289"/>
      <c r="F17" s="5">
        <v>7</v>
      </c>
      <c r="G17" s="292"/>
      <c r="H17" s="292"/>
      <c r="I17" s="292"/>
      <c r="J17" s="292"/>
      <c r="K17" s="292"/>
      <c r="L17" s="292"/>
    </row>
    <row r="18" spans="1:12" ht="82.5" customHeight="1">
      <c r="A18" s="295">
        <v>4</v>
      </c>
      <c r="B18" s="335" t="s">
        <v>38</v>
      </c>
      <c r="C18" s="216">
        <v>1</v>
      </c>
      <c r="D18" s="289" t="s">
        <v>26</v>
      </c>
      <c r="E18" s="289"/>
      <c r="F18" s="5">
        <v>6</v>
      </c>
      <c r="G18" s="292"/>
      <c r="H18" s="292"/>
      <c r="I18" s="292"/>
      <c r="J18" s="292"/>
      <c r="K18" s="292"/>
      <c r="L18" s="292"/>
    </row>
    <row r="19" spans="1:12" ht="82.5" customHeight="1">
      <c r="A19" s="295"/>
      <c r="B19" s="335"/>
      <c r="C19" s="216"/>
      <c r="D19" s="289" t="s">
        <v>27</v>
      </c>
      <c r="E19" s="289"/>
      <c r="F19" s="5">
        <v>4</v>
      </c>
      <c r="G19" s="292"/>
      <c r="H19" s="292"/>
      <c r="I19" s="292"/>
      <c r="J19" s="292"/>
      <c r="K19" s="292"/>
      <c r="L19" s="292"/>
    </row>
    <row r="20" spans="1:12" ht="82.5" customHeight="1">
      <c r="A20" s="295">
        <v>5</v>
      </c>
      <c r="B20" s="335" t="s">
        <v>30</v>
      </c>
      <c r="C20" s="216"/>
      <c r="D20" s="289" t="s">
        <v>28</v>
      </c>
      <c r="E20" s="289"/>
      <c r="F20" s="5">
        <v>5</v>
      </c>
      <c r="G20" s="292"/>
      <c r="H20" s="292"/>
      <c r="I20" s="292"/>
      <c r="J20" s="292"/>
      <c r="K20" s="292"/>
      <c r="L20" s="292"/>
    </row>
    <row r="21" spans="1:12" ht="82.5" customHeight="1">
      <c r="A21" s="295"/>
      <c r="B21" s="335"/>
      <c r="C21" s="216"/>
      <c r="D21" s="289" t="s">
        <v>29</v>
      </c>
      <c r="E21" s="289"/>
      <c r="F21" s="5">
        <v>5</v>
      </c>
      <c r="G21" s="292"/>
      <c r="H21" s="292"/>
      <c r="I21" s="292"/>
      <c r="J21" s="292"/>
      <c r="K21" s="292"/>
      <c r="L21" s="292"/>
    </row>
    <row r="22" spans="1:12" ht="82.5" customHeight="1">
      <c r="A22" s="295">
        <v>6</v>
      </c>
      <c r="B22" s="335" t="s">
        <v>31</v>
      </c>
      <c r="C22" s="216"/>
      <c r="D22" s="289" t="s">
        <v>266</v>
      </c>
      <c r="E22" s="289"/>
      <c r="F22" s="5">
        <v>8</v>
      </c>
      <c r="G22" s="292"/>
      <c r="H22" s="292"/>
      <c r="I22" s="292"/>
      <c r="J22" s="292"/>
      <c r="K22" s="292"/>
      <c r="L22" s="292"/>
    </row>
    <row r="23" spans="1:12" ht="82.5" customHeight="1">
      <c r="A23" s="295"/>
      <c r="B23" s="335"/>
      <c r="C23" s="216"/>
      <c r="D23" s="289" t="s">
        <v>395</v>
      </c>
      <c r="E23" s="289"/>
      <c r="F23" s="5">
        <v>2</v>
      </c>
      <c r="G23" s="292"/>
      <c r="H23" s="292"/>
      <c r="I23" s="292"/>
      <c r="J23" s="292"/>
      <c r="K23" s="292"/>
      <c r="L23" s="292"/>
    </row>
    <row r="24" spans="1:12" ht="82.5" customHeight="1">
      <c r="A24" s="295"/>
      <c r="B24" s="335"/>
      <c r="C24" s="216"/>
      <c r="D24" s="289" t="s">
        <v>269</v>
      </c>
      <c r="E24" s="289"/>
      <c r="F24" s="5">
        <v>0</v>
      </c>
      <c r="G24" s="292"/>
      <c r="H24" s="292"/>
      <c r="I24" s="292"/>
      <c r="J24" s="292"/>
      <c r="K24" s="292"/>
      <c r="L24" s="292"/>
    </row>
    <row r="25" spans="1:12" ht="82.5" customHeight="1">
      <c r="A25" s="295">
        <v>7</v>
      </c>
      <c r="B25" s="335" t="s">
        <v>32</v>
      </c>
      <c r="C25" s="216"/>
      <c r="D25" s="289" t="s">
        <v>36</v>
      </c>
      <c r="E25" s="289"/>
      <c r="F25" s="5">
        <v>7</v>
      </c>
      <c r="G25" s="292"/>
      <c r="H25" s="292"/>
      <c r="I25" s="292"/>
      <c r="J25" s="292"/>
      <c r="K25" s="292"/>
      <c r="L25" s="5"/>
    </row>
    <row r="26" spans="1:12" ht="82.5" customHeight="1">
      <c r="A26" s="295"/>
      <c r="B26" s="335"/>
      <c r="C26" s="216"/>
      <c r="D26" s="289" t="s">
        <v>37</v>
      </c>
      <c r="E26" s="289"/>
      <c r="F26" s="5">
        <v>3</v>
      </c>
      <c r="G26" s="292"/>
      <c r="H26" s="292"/>
      <c r="I26" s="292"/>
      <c r="J26" s="292"/>
      <c r="K26" s="292"/>
      <c r="L26" s="5"/>
    </row>
    <row r="27" spans="1:12" ht="82.5" customHeight="1">
      <c r="A27" s="295">
        <v>8</v>
      </c>
      <c r="B27" s="335" t="s">
        <v>33</v>
      </c>
      <c r="C27" s="216"/>
      <c r="D27" s="289" t="s">
        <v>36</v>
      </c>
      <c r="E27" s="289"/>
      <c r="F27" s="5">
        <v>9</v>
      </c>
      <c r="G27" s="292"/>
      <c r="H27" s="292"/>
      <c r="I27" s="292"/>
      <c r="J27" s="292"/>
      <c r="K27" s="292"/>
      <c r="L27" s="5"/>
    </row>
    <row r="28" spans="1:12" ht="82.5" customHeight="1">
      <c r="A28" s="295"/>
      <c r="B28" s="335"/>
      <c r="C28" s="216"/>
      <c r="D28" s="289" t="s">
        <v>37</v>
      </c>
      <c r="E28" s="289"/>
      <c r="F28" s="5">
        <v>1</v>
      </c>
      <c r="G28" s="292"/>
      <c r="H28" s="292"/>
      <c r="I28" s="292"/>
      <c r="J28" s="292"/>
      <c r="K28" s="292"/>
      <c r="L28" s="5"/>
    </row>
    <row r="29" spans="1:12" ht="82.5" customHeight="1">
      <c r="A29" s="295">
        <v>9</v>
      </c>
      <c r="B29" s="335" t="s">
        <v>35</v>
      </c>
      <c r="C29" s="216"/>
      <c r="D29" s="289" t="s">
        <v>36</v>
      </c>
      <c r="E29" s="289"/>
      <c r="F29" s="5">
        <v>7</v>
      </c>
      <c r="G29" s="292"/>
      <c r="H29" s="292"/>
      <c r="I29" s="292"/>
      <c r="J29" s="292"/>
      <c r="K29" s="292"/>
      <c r="L29" s="5"/>
    </row>
    <row r="30" spans="1:12" ht="82.5" customHeight="1">
      <c r="A30" s="295"/>
      <c r="B30" s="335"/>
      <c r="C30" s="216"/>
      <c r="D30" s="289" t="s">
        <v>37</v>
      </c>
      <c r="E30" s="289"/>
      <c r="F30" s="5">
        <v>3</v>
      </c>
      <c r="G30" s="292"/>
      <c r="H30" s="292"/>
      <c r="I30" s="292"/>
      <c r="J30" s="292"/>
      <c r="K30" s="292"/>
      <c r="L30" s="5"/>
    </row>
    <row r="31" spans="1:12" ht="82.5" customHeight="1">
      <c r="A31" s="300">
        <v>10</v>
      </c>
      <c r="B31" s="306" t="s">
        <v>34</v>
      </c>
      <c r="C31" s="216"/>
      <c r="D31" s="289" t="s">
        <v>36</v>
      </c>
      <c r="E31" s="289"/>
      <c r="F31" s="5">
        <v>6</v>
      </c>
      <c r="G31" s="292"/>
      <c r="H31" s="292"/>
      <c r="I31" s="292"/>
      <c r="J31" s="292"/>
      <c r="K31" s="292"/>
      <c r="L31" s="5"/>
    </row>
    <row r="32" spans="1:12" ht="82.5" customHeight="1">
      <c r="A32" s="302"/>
      <c r="B32" s="308"/>
      <c r="C32" s="216"/>
      <c r="D32" s="289" t="s">
        <v>37</v>
      </c>
      <c r="E32" s="289"/>
      <c r="F32" s="5">
        <v>4</v>
      </c>
      <c r="G32" s="292"/>
      <c r="H32" s="292"/>
      <c r="I32" s="292"/>
      <c r="J32" s="292"/>
      <c r="K32" s="292"/>
      <c r="L32" s="5"/>
    </row>
    <row r="33" spans="1:12" ht="82.5" customHeight="1">
      <c r="A33" s="10"/>
      <c r="B33" s="10" t="s">
        <v>40</v>
      </c>
      <c r="C33" s="309"/>
      <c r="D33" s="310"/>
      <c r="E33" s="311"/>
      <c r="F33" s="3">
        <f>F17+F13</f>
        <v>10</v>
      </c>
      <c r="G33" s="292"/>
      <c r="H33" s="292"/>
      <c r="I33" s="292"/>
      <c r="J33" s="292"/>
      <c r="K33" s="292"/>
      <c r="L33" s="5"/>
    </row>
    <row r="34" spans="1:12" ht="68.25" customHeight="1">
      <c r="A34" s="217">
        <v>11</v>
      </c>
      <c r="B34" s="8" t="s">
        <v>39</v>
      </c>
      <c r="C34" s="340" t="s">
        <v>396</v>
      </c>
      <c r="D34" s="292"/>
      <c r="E34" s="292"/>
      <c r="F34" s="292"/>
      <c r="G34" s="292"/>
      <c r="H34" s="292"/>
      <c r="I34" s="292"/>
      <c r="J34" s="292"/>
      <c r="K34" s="292"/>
      <c r="L34" s="292"/>
    </row>
    <row r="35" spans="1:12" ht="70.5" customHeight="1">
      <c r="A35" s="334" t="s">
        <v>490</v>
      </c>
      <c r="B35" s="334"/>
      <c r="C35" s="334"/>
      <c r="D35" s="334"/>
      <c r="E35" s="334"/>
      <c r="F35" s="334"/>
      <c r="G35" s="334"/>
      <c r="H35" s="334"/>
      <c r="I35" s="334"/>
      <c r="J35" s="334"/>
      <c r="K35" s="334"/>
      <c r="L35" s="334"/>
    </row>
  </sheetData>
  <mergeCells count="72">
    <mergeCell ref="C33:E33"/>
    <mergeCell ref="C34:L34"/>
    <mergeCell ref="A35:L35"/>
    <mergeCell ref="A29:A30"/>
    <mergeCell ref="B29:B30"/>
    <mergeCell ref="D29:E29"/>
    <mergeCell ref="G29:K30"/>
    <mergeCell ref="D30:E30"/>
    <mergeCell ref="A31:A32"/>
    <mergeCell ref="B31:B32"/>
    <mergeCell ref="D31:E31"/>
    <mergeCell ref="G31:K33"/>
    <mergeCell ref="D32:E32"/>
    <mergeCell ref="A25:A26"/>
    <mergeCell ref="B25:B26"/>
    <mergeCell ref="D25:E25"/>
    <mergeCell ref="G25:K26"/>
    <mergeCell ref="D26:E26"/>
    <mergeCell ref="A27:A28"/>
    <mergeCell ref="B27:B28"/>
    <mergeCell ref="D27:E27"/>
    <mergeCell ref="G27:K28"/>
    <mergeCell ref="D28:E28"/>
    <mergeCell ref="A22:A24"/>
    <mergeCell ref="B22:B24"/>
    <mergeCell ref="D22:E22"/>
    <mergeCell ref="G22:K24"/>
    <mergeCell ref="L22:L24"/>
    <mergeCell ref="D23:E23"/>
    <mergeCell ref="D24:E24"/>
    <mergeCell ref="A20:A21"/>
    <mergeCell ref="B20:B21"/>
    <mergeCell ref="D20:E20"/>
    <mergeCell ref="G20:K21"/>
    <mergeCell ref="L20:L21"/>
    <mergeCell ref="D21:E21"/>
    <mergeCell ref="A18:A19"/>
    <mergeCell ref="B18:B19"/>
    <mergeCell ref="D18:E18"/>
    <mergeCell ref="G18:K19"/>
    <mergeCell ref="L18:L19"/>
    <mergeCell ref="D19:E19"/>
    <mergeCell ref="A12:A17"/>
    <mergeCell ref="B12:B17"/>
    <mergeCell ref="G12:K17"/>
    <mergeCell ref="L12:L17"/>
    <mergeCell ref="D14:E14"/>
    <mergeCell ref="D15:E15"/>
    <mergeCell ref="D16:E16"/>
    <mergeCell ref="D17:E17"/>
    <mergeCell ref="A9:A11"/>
    <mergeCell ref="B9:B11"/>
    <mergeCell ref="D9:E9"/>
    <mergeCell ref="G9:K11"/>
    <mergeCell ref="L9:L11"/>
    <mergeCell ref="D10:E10"/>
    <mergeCell ref="D11:E11"/>
    <mergeCell ref="A6:A8"/>
    <mergeCell ref="B6:B8"/>
    <mergeCell ref="D6:E6"/>
    <mergeCell ref="G6:K8"/>
    <mergeCell ref="L6:L8"/>
    <mergeCell ref="D7:E7"/>
    <mergeCell ref="D8:E8"/>
    <mergeCell ref="A1:L2"/>
    <mergeCell ref="C3:E3"/>
    <mergeCell ref="G3:I3"/>
    <mergeCell ref="J3:K3"/>
    <mergeCell ref="A4:K4"/>
    <mergeCell ref="L4:L5"/>
    <mergeCell ref="C5:E5"/>
    <mergeCell ref="G5:K5"/>
  </mergeCells>
  <hyperlinks>
    <hyperlink ref="B3" location="'TOTAL ANALISIS ENCUESTAS 2017'!A1" display="VAUPES"/>
  </hyperlinks>
  <pageMargins left="0.7" right="0.7" top="0.75" bottom="0.75" header="0.3" footer="0.3"/>
  <pageSetup orientation="portrait" horizontalDpi="4294967295" verticalDpi="4294967295"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5"/>
  <sheetViews>
    <sheetView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customWidth="1"/>
    <col min="12" max="12" width="45.14062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ht="42" customHeight="1">
      <c r="A3" s="2" t="s">
        <v>12</v>
      </c>
      <c r="B3" s="286" t="s">
        <v>129</v>
      </c>
      <c r="C3" s="292" t="s">
        <v>13</v>
      </c>
      <c r="D3" s="292"/>
      <c r="E3" s="292"/>
      <c r="F3" s="4">
        <v>10</v>
      </c>
      <c r="G3" s="292" t="s">
        <v>14</v>
      </c>
      <c r="H3" s="292"/>
      <c r="I3" s="292"/>
      <c r="J3" s="572" t="s">
        <v>583</v>
      </c>
      <c r="K3" s="572"/>
      <c r="L3" s="5" t="s">
        <v>554</v>
      </c>
    </row>
    <row r="4" spans="1:12">
      <c r="A4" s="296" t="s">
        <v>11</v>
      </c>
      <c r="B4" s="296"/>
      <c r="C4" s="296"/>
      <c r="D4" s="296"/>
      <c r="E4" s="296"/>
      <c r="F4" s="296"/>
      <c r="G4" s="296"/>
      <c r="H4" s="296"/>
      <c r="I4" s="296"/>
      <c r="J4" s="296"/>
      <c r="K4" s="296"/>
      <c r="L4" s="295" t="s">
        <v>9</v>
      </c>
    </row>
    <row r="5" spans="1:12" ht="30">
      <c r="A5" s="226" t="s">
        <v>2</v>
      </c>
      <c r="B5" s="225" t="s">
        <v>1</v>
      </c>
      <c r="C5" s="295" t="s">
        <v>3</v>
      </c>
      <c r="D5" s="295"/>
      <c r="E5" s="295"/>
      <c r="F5" s="11" t="s">
        <v>7</v>
      </c>
      <c r="G5" s="295" t="s">
        <v>8</v>
      </c>
      <c r="H5" s="295"/>
      <c r="I5" s="295"/>
      <c r="J5" s="295"/>
      <c r="K5" s="295"/>
      <c r="L5" s="295"/>
    </row>
    <row r="6" spans="1:12" ht="98.25" customHeight="1">
      <c r="A6" s="295">
        <v>1</v>
      </c>
      <c r="B6" s="335" t="s">
        <v>10</v>
      </c>
      <c r="C6" s="224">
        <v>1</v>
      </c>
      <c r="D6" s="289" t="s">
        <v>4</v>
      </c>
      <c r="E6" s="289"/>
      <c r="F6" s="5">
        <v>10</v>
      </c>
      <c r="G6" s="292"/>
      <c r="H6" s="292"/>
      <c r="I6" s="292"/>
      <c r="J6" s="292"/>
      <c r="K6" s="292"/>
      <c r="L6" s="292"/>
    </row>
    <row r="7" spans="1:12" ht="98.25" customHeight="1">
      <c r="A7" s="295"/>
      <c r="B7" s="335"/>
      <c r="C7" s="224">
        <v>2</v>
      </c>
      <c r="D7" s="335" t="s">
        <v>5</v>
      </c>
      <c r="E7" s="335"/>
      <c r="F7" s="5"/>
      <c r="G7" s="292"/>
      <c r="H7" s="292"/>
      <c r="I7" s="292"/>
      <c r="J7" s="292"/>
      <c r="K7" s="292"/>
      <c r="L7" s="292"/>
    </row>
    <row r="8" spans="1:12" ht="98.25" customHeight="1">
      <c r="A8" s="295"/>
      <c r="B8" s="335"/>
      <c r="C8" s="224">
        <v>3</v>
      </c>
      <c r="D8" s="289" t="s">
        <v>6</v>
      </c>
      <c r="E8" s="289"/>
      <c r="F8" s="5"/>
      <c r="G8" s="292"/>
      <c r="H8" s="292"/>
      <c r="I8" s="292"/>
      <c r="J8" s="292"/>
      <c r="K8" s="292"/>
      <c r="L8" s="292"/>
    </row>
    <row r="9" spans="1:12" ht="98.25" customHeight="1">
      <c r="A9" s="295">
        <v>2</v>
      </c>
      <c r="B9" s="335" t="s">
        <v>15</v>
      </c>
      <c r="C9" s="224">
        <v>1</v>
      </c>
      <c r="D9" s="289" t="s">
        <v>16</v>
      </c>
      <c r="E9" s="289"/>
      <c r="F9" s="5">
        <v>6</v>
      </c>
      <c r="G9" s="292"/>
      <c r="H9" s="292"/>
      <c r="I9" s="292"/>
      <c r="J9" s="292"/>
      <c r="K9" s="292"/>
      <c r="L9" s="292"/>
    </row>
    <row r="10" spans="1:12" ht="98.25" customHeight="1">
      <c r="A10" s="295"/>
      <c r="B10" s="335"/>
      <c r="C10" s="224">
        <v>2</v>
      </c>
      <c r="D10" s="289" t="s">
        <v>17</v>
      </c>
      <c r="E10" s="289"/>
      <c r="F10" s="5">
        <v>4</v>
      </c>
      <c r="G10" s="292"/>
      <c r="H10" s="292"/>
      <c r="I10" s="292"/>
      <c r="J10" s="292"/>
      <c r="K10" s="292"/>
      <c r="L10" s="292"/>
    </row>
    <row r="11" spans="1:12" ht="98.25" customHeight="1">
      <c r="A11" s="295"/>
      <c r="B11" s="335"/>
      <c r="C11" s="224">
        <v>3</v>
      </c>
      <c r="D11" s="289" t="s">
        <v>18</v>
      </c>
      <c r="E11" s="289"/>
      <c r="F11" s="5"/>
      <c r="G11" s="292"/>
      <c r="H11" s="292"/>
      <c r="I11" s="292"/>
      <c r="J11" s="292"/>
      <c r="K11" s="292"/>
      <c r="L11" s="292"/>
    </row>
    <row r="12" spans="1:12" ht="98.25" customHeight="1">
      <c r="A12" s="295">
        <v>3</v>
      </c>
      <c r="B12" s="335" t="s">
        <v>19</v>
      </c>
      <c r="C12" s="224">
        <v>1</v>
      </c>
      <c r="D12" s="5" t="s">
        <v>20</v>
      </c>
      <c r="E12" s="5"/>
      <c r="F12" s="5">
        <v>0</v>
      </c>
      <c r="G12" s="292"/>
      <c r="H12" s="292"/>
      <c r="I12" s="292"/>
      <c r="J12" s="292"/>
      <c r="K12" s="292"/>
      <c r="L12" s="292"/>
    </row>
    <row r="13" spans="1:12" ht="98.25" customHeight="1">
      <c r="A13" s="295"/>
      <c r="B13" s="335"/>
      <c r="C13" s="224">
        <v>2</v>
      </c>
      <c r="D13" s="5" t="s">
        <v>21</v>
      </c>
      <c r="E13" s="5"/>
      <c r="F13" s="5">
        <v>0</v>
      </c>
      <c r="G13" s="292"/>
      <c r="H13" s="292"/>
      <c r="I13" s="292"/>
      <c r="J13" s="292"/>
      <c r="K13" s="292"/>
      <c r="L13" s="292"/>
    </row>
    <row r="14" spans="1:12" ht="98.25" customHeight="1">
      <c r="A14" s="295"/>
      <c r="B14" s="335"/>
      <c r="C14" s="224">
        <v>3</v>
      </c>
      <c r="D14" s="289" t="s">
        <v>22</v>
      </c>
      <c r="E14" s="289"/>
      <c r="F14" s="5">
        <v>1</v>
      </c>
      <c r="G14" s="292"/>
      <c r="H14" s="292"/>
      <c r="I14" s="292"/>
      <c r="J14" s="292"/>
      <c r="K14" s="292"/>
      <c r="L14" s="292"/>
    </row>
    <row r="15" spans="1:12" ht="98.25" customHeight="1">
      <c r="A15" s="295"/>
      <c r="B15" s="335"/>
      <c r="C15" s="224">
        <v>4</v>
      </c>
      <c r="D15" s="289" t="s">
        <v>23</v>
      </c>
      <c r="E15" s="289"/>
      <c r="F15" s="5">
        <v>0</v>
      </c>
      <c r="G15" s="292"/>
      <c r="H15" s="292"/>
      <c r="I15" s="292"/>
      <c r="J15" s="292"/>
      <c r="K15" s="292"/>
      <c r="L15" s="292"/>
    </row>
    <row r="16" spans="1:12" ht="98.25" customHeight="1">
      <c r="A16" s="295"/>
      <c r="B16" s="335"/>
      <c r="C16" s="224">
        <v>5</v>
      </c>
      <c r="D16" s="289" t="s">
        <v>24</v>
      </c>
      <c r="E16" s="289"/>
      <c r="F16" s="5">
        <v>0</v>
      </c>
      <c r="G16" s="292"/>
      <c r="H16" s="292"/>
      <c r="I16" s="292"/>
      <c r="J16" s="292"/>
      <c r="K16" s="292"/>
      <c r="L16" s="292"/>
    </row>
    <row r="17" spans="1:12" ht="98.25" customHeight="1">
      <c r="A17" s="295"/>
      <c r="B17" s="335"/>
      <c r="C17" s="224">
        <v>6</v>
      </c>
      <c r="D17" s="289" t="s">
        <v>25</v>
      </c>
      <c r="E17" s="289"/>
      <c r="F17" s="5">
        <v>9</v>
      </c>
      <c r="G17" s="292"/>
      <c r="H17" s="292"/>
      <c r="I17" s="292"/>
      <c r="J17" s="292"/>
      <c r="K17" s="292"/>
      <c r="L17" s="292"/>
    </row>
    <row r="18" spans="1:12" ht="98.25" customHeight="1">
      <c r="A18" s="295">
        <v>4</v>
      </c>
      <c r="B18" s="335" t="s">
        <v>38</v>
      </c>
      <c r="C18" s="224">
        <v>1</v>
      </c>
      <c r="D18" s="289" t="s">
        <v>26</v>
      </c>
      <c r="E18" s="289"/>
      <c r="F18" s="5">
        <v>10</v>
      </c>
      <c r="G18" s="292"/>
      <c r="H18" s="292"/>
      <c r="I18" s="292"/>
      <c r="J18" s="292"/>
      <c r="K18" s="292"/>
      <c r="L18" s="292"/>
    </row>
    <row r="19" spans="1:12" ht="98.25" customHeight="1">
      <c r="A19" s="295"/>
      <c r="B19" s="335"/>
      <c r="C19" s="224">
        <v>2</v>
      </c>
      <c r="D19" s="289" t="s">
        <v>27</v>
      </c>
      <c r="E19" s="289"/>
      <c r="F19" s="5"/>
      <c r="G19" s="292"/>
      <c r="H19" s="292"/>
      <c r="I19" s="292"/>
      <c r="J19" s="292"/>
      <c r="K19" s="292"/>
      <c r="L19" s="292"/>
    </row>
    <row r="20" spans="1:12" ht="98.25" customHeight="1">
      <c r="A20" s="295">
        <v>5</v>
      </c>
      <c r="B20" s="335" t="s">
        <v>30</v>
      </c>
      <c r="C20" s="224">
        <v>1</v>
      </c>
      <c r="D20" s="289" t="s">
        <v>28</v>
      </c>
      <c r="E20" s="289"/>
      <c r="F20" s="5">
        <v>10</v>
      </c>
      <c r="G20" s="292"/>
      <c r="H20" s="292"/>
      <c r="I20" s="292"/>
      <c r="J20" s="292"/>
      <c r="K20" s="292"/>
      <c r="L20" s="292"/>
    </row>
    <row r="21" spans="1:12" ht="98.25" customHeight="1">
      <c r="A21" s="295"/>
      <c r="B21" s="335"/>
      <c r="C21" s="224">
        <v>2</v>
      </c>
      <c r="D21" s="289" t="s">
        <v>29</v>
      </c>
      <c r="E21" s="289"/>
      <c r="F21" s="5"/>
      <c r="G21" s="292"/>
      <c r="H21" s="292"/>
      <c r="I21" s="292"/>
      <c r="J21" s="292"/>
      <c r="K21" s="292"/>
      <c r="L21" s="292"/>
    </row>
    <row r="22" spans="1:12" ht="98.25" customHeight="1">
      <c r="A22" s="295">
        <v>6</v>
      </c>
      <c r="B22" s="335" t="s">
        <v>31</v>
      </c>
      <c r="C22" s="224">
        <v>1</v>
      </c>
      <c r="D22" s="289" t="s">
        <v>266</v>
      </c>
      <c r="E22" s="289"/>
      <c r="F22" s="5">
        <v>8</v>
      </c>
      <c r="G22" s="292"/>
      <c r="H22" s="292"/>
      <c r="I22" s="292"/>
      <c r="J22" s="292"/>
      <c r="K22" s="292"/>
      <c r="L22" s="292"/>
    </row>
    <row r="23" spans="1:12" ht="98.25" customHeight="1">
      <c r="A23" s="295"/>
      <c r="B23" s="335"/>
      <c r="C23" s="224">
        <v>2</v>
      </c>
      <c r="D23" s="289" t="s">
        <v>395</v>
      </c>
      <c r="E23" s="289"/>
      <c r="F23" s="5"/>
      <c r="G23" s="292"/>
      <c r="H23" s="292"/>
      <c r="I23" s="292"/>
      <c r="J23" s="292"/>
      <c r="K23" s="292"/>
      <c r="L23" s="292"/>
    </row>
    <row r="24" spans="1:12" ht="98.25" customHeight="1">
      <c r="A24" s="295"/>
      <c r="B24" s="335"/>
      <c r="C24" s="224">
        <v>3</v>
      </c>
      <c r="D24" s="289" t="s">
        <v>269</v>
      </c>
      <c r="E24" s="289"/>
      <c r="F24" s="5">
        <v>2</v>
      </c>
      <c r="G24" s="292"/>
      <c r="H24" s="292"/>
      <c r="I24" s="292"/>
      <c r="J24" s="292"/>
      <c r="K24" s="292"/>
      <c r="L24" s="292"/>
    </row>
    <row r="25" spans="1:12" ht="98.25" customHeight="1">
      <c r="A25" s="295">
        <v>7</v>
      </c>
      <c r="B25" s="335" t="s">
        <v>32</v>
      </c>
      <c r="C25" s="224">
        <v>1</v>
      </c>
      <c r="D25" s="289" t="s">
        <v>36</v>
      </c>
      <c r="E25" s="289"/>
      <c r="F25" s="5">
        <v>8</v>
      </c>
      <c r="G25" s="292"/>
      <c r="H25" s="292"/>
      <c r="I25" s="292"/>
      <c r="J25" s="292"/>
      <c r="K25" s="292"/>
      <c r="L25" s="5"/>
    </row>
    <row r="26" spans="1:12" ht="98.25" customHeight="1">
      <c r="A26" s="295"/>
      <c r="B26" s="335"/>
      <c r="C26" s="224">
        <v>2</v>
      </c>
      <c r="D26" s="289" t="s">
        <v>37</v>
      </c>
      <c r="E26" s="289"/>
      <c r="F26" s="5">
        <v>1</v>
      </c>
      <c r="G26" s="292"/>
      <c r="H26" s="292"/>
      <c r="I26" s="292"/>
      <c r="J26" s="292"/>
      <c r="K26" s="292"/>
      <c r="L26" s="5"/>
    </row>
    <row r="27" spans="1:12" ht="98.25" customHeight="1">
      <c r="A27" s="295">
        <v>8</v>
      </c>
      <c r="B27" s="335" t="s">
        <v>33</v>
      </c>
      <c r="C27" s="224">
        <v>1</v>
      </c>
      <c r="D27" s="289" t="s">
        <v>36</v>
      </c>
      <c r="E27" s="289"/>
      <c r="F27" s="5">
        <v>10</v>
      </c>
      <c r="G27" s="292"/>
      <c r="H27" s="292"/>
      <c r="I27" s="292"/>
      <c r="J27" s="292"/>
      <c r="K27" s="292"/>
      <c r="L27" s="5"/>
    </row>
    <row r="28" spans="1:12" ht="98.25" customHeight="1">
      <c r="A28" s="295"/>
      <c r="B28" s="335"/>
      <c r="C28" s="224">
        <v>2</v>
      </c>
      <c r="D28" s="289" t="s">
        <v>37</v>
      </c>
      <c r="E28" s="289"/>
      <c r="F28" s="5">
        <v>0</v>
      </c>
      <c r="G28" s="292"/>
      <c r="H28" s="292"/>
      <c r="I28" s="292"/>
      <c r="J28" s="292"/>
      <c r="K28" s="292"/>
      <c r="L28" s="5"/>
    </row>
    <row r="29" spans="1:12" ht="98.25" customHeight="1">
      <c r="A29" s="295">
        <v>9</v>
      </c>
      <c r="B29" s="335" t="s">
        <v>35</v>
      </c>
      <c r="C29" s="224">
        <v>1</v>
      </c>
      <c r="D29" s="289" t="s">
        <v>36</v>
      </c>
      <c r="E29" s="289"/>
      <c r="F29" s="5">
        <v>9</v>
      </c>
      <c r="G29" s="292"/>
      <c r="H29" s="292"/>
      <c r="I29" s="292"/>
      <c r="J29" s="292"/>
      <c r="K29" s="292"/>
      <c r="L29" s="5"/>
    </row>
    <row r="30" spans="1:12" ht="98.25" customHeight="1">
      <c r="A30" s="295"/>
      <c r="B30" s="335"/>
      <c r="C30" s="224">
        <v>2</v>
      </c>
      <c r="D30" s="289" t="s">
        <v>37</v>
      </c>
      <c r="E30" s="289"/>
      <c r="F30" s="5">
        <v>1</v>
      </c>
      <c r="G30" s="292"/>
      <c r="H30" s="292"/>
      <c r="I30" s="292"/>
      <c r="J30" s="292"/>
      <c r="K30" s="292"/>
      <c r="L30" s="5"/>
    </row>
    <row r="31" spans="1:12" ht="98.25" customHeight="1">
      <c r="A31" s="300">
        <v>10</v>
      </c>
      <c r="B31" s="306" t="s">
        <v>34</v>
      </c>
      <c r="C31" s="224">
        <v>1</v>
      </c>
      <c r="D31" s="289" t="s">
        <v>36</v>
      </c>
      <c r="E31" s="289"/>
      <c r="F31" s="5">
        <v>10</v>
      </c>
      <c r="G31" s="292"/>
      <c r="H31" s="292"/>
      <c r="I31" s="292"/>
      <c r="J31" s="292"/>
      <c r="K31" s="292"/>
      <c r="L31" s="5"/>
    </row>
    <row r="32" spans="1:12" ht="98.25" customHeight="1">
      <c r="A32" s="302"/>
      <c r="B32" s="308"/>
      <c r="C32" s="224">
        <v>2</v>
      </c>
      <c r="D32" s="289" t="s">
        <v>37</v>
      </c>
      <c r="E32" s="289"/>
      <c r="F32" s="5">
        <v>0</v>
      </c>
      <c r="G32" s="292"/>
      <c r="H32" s="292"/>
      <c r="I32" s="292"/>
      <c r="J32" s="292"/>
      <c r="K32" s="292"/>
      <c r="L32" s="5"/>
    </row>
    <row r="33" spans="1:12" ht="98.25" customHeight="1">
      <c r="A33" s="10"/>
      <c r="B33" s="10" t="s">
        <v>40</v>
      </c>
      <c r="C33" s="309"/>
      <c r="D33" s="310"/>
      <c r="E33" s="311"/>
      <c r="F33" s="3">
        <f>F31</f>
        <v>10</v>
      </c>
      <c r="G33" s="292"/>
      <c r="H33" s="292"/>
      <c r="I33" s="292"/>
      <c r="J33" s="292"/>
      <c r="K33" s="292"/>
      <c r="L33" s="5"/>
    </row>
    <row r="34" spans="1:12" ht="68.25" customHeight="1">
      <c r="A34" s="225">
        <v>11</v>
      </c>
      <c r="B34" s="8" t="s">
        <v>39</v>
      </c>
      <c r="C34" s="292" t="s">
        <v>397</v>
      </c>
      <c r="D34" s="292"/>
      <c r="E34" s="292"/>
      <c r="F34" s="292"/>
      <c r="G34" s="292"/>
      <c r="H34" s="292"/>
      <c r="I34" s="292"/>
      <c r="J34" s="292"/>
      <c r="K34" s="292"/>
      <c r="L34" s="292"/>
    </row>
    <row r="35" spans="1:12" ht="70.5" customHeight="1">
      <c r="A35" s="334" t="s">
        <v>256</v>
      </c>
      <c r="B35" s="334"/>
      <c r="C35" s="334"/>
      <c r="D35" s="334"/>
      <c r="E35" s="334"/>
      <c r="F35" s="334"/>
      <c r="G35" s="334"/>
      <c r="H35" s="334"/>
      <c r="I35" s="334"/>
      <c r="J35" s="334"/>
      <c r="K35" s="334"/>
      <c r="L35" s="334"/>
    </row>
  </sheetData>
  <mergeCells count="72">
    <mergeCell ref="A1:L2"/>
    <mergeCell ref="C3:E3"/>
    <mergeCell ref="G3:I3"/>
    <mergeCell ref="J3:K3"/>
    <mergeCell ref="A4:K4"/>
    <mergeCell ref="L4:L5"/>
    <mergeCell ref="C5:E5"/>
    <mergeCell ref="G5:K5"/>
    <mergeCell ref="A6:A8"/>
    <mergeCell ref="B6:B8"/>
    <mergeCell ref="D6:E6"/>
    <mergeCell ref="G6:K8"/>
    <mergeCell ref="L6:L8"/>
    <mergeCell ref="D7:E7"/>
    <mergeCell ref="D8:E8"/>
    <mergeCell ref="A9:A11"/>
    <mergeCell ref="B9:B11"/>
    <mergeCell ref="D9:E9"/>
    <mergeCell ref="G9:K11"/>
    <mergeCell ref="L9:L11"/>
    <mergeCell ref="D10:E10"/>
    <mergeCell ref="D11:E11"/>
    <mergeCell ref="A12:A17"/>
    <mergeCell ref="B12:B17"/>
    <mergeCell ref="G12:K17"/>
    <mergeCell ref="L12:L17"/>
    <mergeCell ref="D14:E14"/>
    <mergeCell ref="D15:E15"/>
    <mergeCell ref="D16:E16"/>
    <mergeCell ref="D17:E17"/>
    <mergeCell ref="A18:A19"/>
    <mergeCell ref="B18:B19"/>
    <mergeCell ref="D18:E18"/>
    <mergeCell ref="G18:K19"/>
    <mergeCell ref="L18:L19"/>
    <mergeCell ref="D19:E19"/>
    <mergeCell ref="A20:A21"/>
    <mergeCell ref="B20:B21"/>
    <mergeCell ref="D20:E20"/>
    <mergeCell ref="G20:K21"/>
    <mergeCell ref="L20:L21"/>
    <mergeCell ref="D21:E21"/>
    <mergeCell ref="A22:A24"/>
    <mergeCell ref="B22:B24"/>
    <mergeCell ref="D22:E22"/>
    <mergeCell ref="G22:K24"/>
    <mergeCell ref="L22:L24"/>
    <mergeCell ref="D23:E23"/>
    <mergeCell ref="D24:E24"/>
    <mergeCell ref="A27:A28"/>
    <mergeCell ref="B27:B28"/>
    <mergeCell ref="D27:E27"/>
    <mergeCell ref="G27:K28"/>
    <mergeCell ref="D28:E28"/>
    <mergeCell ref="A25:A26"/>
    <mergeCell ref="B25:B26"/>
    <mergeCell ref="D25:E25"/>
    <mergeCell ref="G25:K26"/>
    <mergeCell ref="D26:E26"/>
    <mergeCell ref="C33:E33"/>
    <mergeCell ref="C34:L34"/>
    <mergeCell ref="A35:L35"/>
    <mergeCell ref="A29:A30"/>
    <mergeCell ref="B29:B30"/>
    <mergeCell ref="D29:E29"/>
    <mergeCell ref="G29:K30"/>
    <mergeCell ref="D30:E30"/>
    <mergeCell ref="A31:A32"/>
    <mergeCell ref="B31:B32"/>
    <mergeCell ref="D31:E31"/>
    <mergeCell ref="G31:K33"/>
    <mergeCell ref="D32:E32"/>
  </mergeCells>
  <hyperlinks>
    <hyperlink ref="B3" location="'TOTAL ANALISIS ENCUESTAS 2017'!A1" display="GUAVIARE"/>
  </hyperlinks>
  <pageMargins left="0.7" right="0.7" top="0.75" bottom="0.75" header="0.3" footer="0.3"/>
  <pageSetup orientation="portrait" horizontalDpi="4294967295" verticalDpi="4294967295"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5"/>
  <sheetViews>
    <sheetView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customWidth="1"/>
    <col min="12" max="12" width="45.14062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ht="30">
      <c r="A3" s="2" t="s">
        <v>12</v>
      </c>
      <c r="B3" s="286" t="s">
        <v>128</v>
      </c>
      <c r="C3" s="292" t="s">
        <v>13</v>
      </c>
      <c r="D3" s="292"/>
      <c r="E3" s="292"/>
      <c r="F3" s="4">
        <v>10</v>
      </c>
      <c r="G3" s="292" t="s">
        <v>14</v>
      </c>
      <c r="H3" s="292"/>
      <c r="I3" s="292"/>
      <c r="J3" s="294" t="s">
        <v>582</v>
      </c>
      <c r="K3" s="294"/>
      <c r="L3" s="283" t="s">
        <v>581</v>
      </c>
    </row>
    <row r="4" spans="1:12">
      <c r="A4" s="296" t="s">
        <v>11</v>
      </c>
      <c r="B4" s="296"/>
      <c r="C4" s="296"/>
      <c r="D4" s="296"/>
      <c r="E4" s="296"/>
      <c r="F4" s="296"/>
      <c r="G4" s="296"/>
      <c r="H4" s="296"/>
      <c r="I4" s="296"/>
      <c r="J4" s="296"/>
      <c r="K4" s="296"/>
      <c r="L4" s="295" t="s">
        <v>9</v>
      </c>
    </row>
    <row r="5" spans="1:12" ht="30">
      <c r="A5" s="229" t="s">
        <v>2</v>
      </c>
      <c r="B5" s="228" t="s">
        <v>1</v>
      </c>
      <c r="C5" s="295" t="s">
        <v>3</v>
      </c>
      <c r="D5" s="295"/>
      <c r="E5" s="295"/>
      <c r="F5" s="11" t="s">
        <v>7</v>
      </c>
      <c r="G5" s="295" t="s">
        <v>8</v>
      </c>
      <c r="H5" s="295"/>
      <c r="I5" s="295"/>
      <c r="J5" s="295"/>
      <c r="K5" s="295"/>
      <c r="L5" s="295"/>
    </row>
    <row r="6" spans="1:12" ht="79.5" customHeight="1">
      <c r="A6" s="295">
        <v>1</v>
      </c>
      <c r="B6" s="335" t="s">
        <v>10</v>
      </c>
      <c r="C6" s="227">
        <v>1</v>
      </c>
      <c r="D6" s="289" t="s">
        <v>4</v>
      </c>
      <c r="E6" s="289"/>
      <c r="F6" s="5">
        <v>7</v>
      </c>
      <c r="G6" s="292"/>
      <c r="H6" s="292"/>
      <c r="I6" s="292"/>
      <c r="J6" s="292"/>
      <c r="K6" s="292"/>
      <c r="L6" s="292"/>
    </row>
    <row r="7" spans="1:12" ht="79.5" customHeight="1">
      <c r="A7" s="295"/>
      <c r="B7" s="335"/>
      <c r="C7" s="227">
        <v>2</v>
      </c>
      <c r="D7" s="335" t="s">
        <v>5</v>
      </c>
      <c r="E7" s="335"/>
      <c r="F7" s="5">
        <v>1</v>
      </c>
      <c r="G7" s="292"/>
      <c r="H7" s="292"/>
      <c r="I7" s="292"/>
      <c r="J7" s="292"/>
      <c r="K7" s="292"/>
      <c r="L7" s="292"/>
    </row>
    <row r="8" spans="1:12" ht="79.5" customHeight="1">
      <c r="A8" s="295"/>
      <c r="B8" s="335"/>
      <c r="C8" s="227">
        <v>3</v>
      </c>
      <c r="D8" s="289" t="s">
        <v>6</v>
      </c>
      <c r="E8" s="289"/>
      <c r="F8" s="5"/>
      <c r="G8" s="292"/>
      <c r="H8" s="292"/>
      <c r="I8" s="292"/>
      <c r="J8" s="292"/>
      <c r="K8" s="292"/>
      <c r="L8" s="292"/>
    </row>
    <row r="9" spans="1:12" ht="79.5" customHeight="1">
      <c r="A9" s="295">
        <v>2</v>
      </c>
      <c r="B9" s="335" t="s">
        <v>15</v>
      </c>
      <c r="C9" s="227">
        <v>1</v>
      </c>
      <c r="D9" s="289" t="s">
        <v>16</v>
      </c>
      <c r="E9" s="289"/>
      <c r="F9" s="5">
        <v>5</v>
      </c>
      <c r="G9" s="292"/>
      <c r="H9" s="292"/>
      <c r="I9" s="292"/>
      <c r="J9" s="292"/>
      <c r="K9" s="292"/>
      <c r="L9" s="292"/>
    </row>
    <row r="10" spans="1:12" ht="79.5" customHeight="1">
      <c r="A10" s="295"/>
      <c r="B10" s="335"/>
      <c r="C10" s="227">
        <v>2</v>
      </c>
      <c r="D10" s="289" t="s">
        <v>17</v>
      </c>
      <c r="E10" s="289"/>
      <c r="F10" s="5">
        <v>4</v>
      </c>
      <c r="G10" s="292"/>
      <c r="H10" s="292"/>
      <c r="I10" s="292"/>
      <c r="J10" s="292"/>
      <c r="K10" s="292"/>
      <c r="L10" s="292"/>
    </row>
    <row r="11" spans="1:12" ht="79.5" customHeight="1">
      <c r="A11" s="295"/>
      <c r="B11" s="335"/>
      <c r="C11" s="227">
        <v>3</v>
      </c>
      <c r="D11" s="289" t="s">
        <v>18</v>
      </c>
      <c r="E11" s="289"/>
      <c r="F11" s="5"/>
      <c r="G11" s="292"/>
      <c r="H11" s="292"/>
      <c r="I11" s="292"/>
      <c r="J11" s="292"/>
      <c r="K11" s="292"/>
      <c r="L11" s="292"/>
    </row>
    <row r="12" spans="1:12" ht="79.5" customHeight="1">
      <c r="A12" s="295">
        <v>3</v>
      </c>
      <c r="B12" s="335" t="s">
        <v>19</v>
      </c>
      <c r="C12" s="227">
        <v>1</v>
      </c>
      <c r="D12" s="5" t="s">
        <v>20</v>
      </c>
      <c r="E12" s="5"/>
      <c r="F12" s="5">
        <v>1</v>
      </c>
      <c r="G12" s="292"/>
      <c r="H12" s="292"/>
      <c r="I12" s="292"/>
      <c r="J12" s="292"/>
      <c r="K12" s="292"/>
      <c r="L12" s="292"/>
    </row>
    <row r="13" spans="1:12" ht="79.5" customHeight="1">
      <c r="A13" s="295"/>
      <c r="B13" s="335"/>
      <c r="C13" s="227">
        <v>2</v>
      </c>
      <c r="D13" s="5" t="s">
        <v>21</v>
      </c>
      <c r="E13" s="5"/>
      <c r="F13" s="5"/>
      <c r="G13" s="292"/>
      <c r="H13" s="292"/>
      <c r="I13" s="292"/>
      <c r="J13" s="292"/>
      <c r="K13" s="292"/>
      <c r="L13" s="292"/>
    </row>
    <row r="14" spans="1:12" ht="79.5" customHeight="1">
      <c r="A14" s="295"/>
      <c r="B14" s="335"/>
      <c r="C14" s="227">
        <v>3</v>
      </c>
      <c r="D14" s="289" t="s">
        <v>22</v>
      </c>
      <c r="E14" s="289"/>
      <c r="F14" s="5" t="s">
        <v>180</v>
      </c>
      <c r="G14" s="292"/>
      <c r="H14" s="292"/>
      <c r="I14" s="292"/>
      <c r="J14" s="292"/>
      <c r="K14" s="292"/>
      <c r="L14" s="292"/>
    </row>
    <row r="15" spans="1:12" ht="79.5" customHeight="1">
      <c r="A15" s="295"/>
      <c r="B15" s="335"/>
      <c r="C15" s="227">
        <v>4</v>
      </c>
      <c r="D15" s="289" t="s">
        <v>23</v>
      </c>
      <c r="E15" s="289"/>
      <c r="F15" s="5" t="s">
        <v>180</v>
      </c>
      <c r="G15" s="292"/>
      <c r="H15" s="292"/>
      <c r="I15" s="292"/>
      <c r="J15" s="292"/>
      <c r="K15" s="292"/>
      <c r="L15" s="292"/>
    </row>
    <row r="16" spans="1:12" ht="79.5" customHeight="1">
      <c r="A16" s="295"/>
      <c r="B16" s="335"/>
      <c r="C16" s="227">
        <v>5</v>
      </c>
      <c r="D16" s="289" t="s">
        <v>24</v>
      </c>
      <c r="E16" s="289"/>
      <c r="F16" s="5" t="s">
        <v>180</v>
      </c>
      <c r="G16" s="292"/>
      <c r="H16" s="292"/>
      <c r="I16" s="292"/>
      <c r="J16" s="292"/>
      <c r="K16" s="292"/>
      <c r="L16" s="292"/>
    </row>
    <row r="17" spans="1:12" ht="79.5" customHeight="1">
      <c r="A17" s="295"/>
      <c r="B17" s="335"/>
      <c r="C17" s="227">
        <v>6</v>
      </c>
      <c r="D17" s="289" t="s">
        <v>25</v>
      </c>
      <c r="E17" s="289"/>
      <c r="F17" s="5">
        <v>9</v>
      </c>
      <c r="G17" s="292"/>
      <c r="H17" s="292"/>
      <c r="I17" s="292"/>
      <c r="J17" s="292"/>
      <c r="K17" s="292"/>
      <c r="L17" s="292"/>
    </row>
    <row r="18" spans="1:12" ht="114.75" customHeight="1">
      <c r="A18" s="295">
        <v>4</v>
      </c>
      <c r="B18" s="335" t="s">
        <v>38</v>
      </c>
      <c r="C18" s="227">
        <v>1</v>
      </c>
      <c r="D18" s="289" t="s">
        <v>26</v>
      </c>
      <c r="E18" s="289"/>
      <c r="F18" s="5">
        <v>8</v>
      </c>
      <c r="G18" s="292"/>
      <c r="H18" s="292"/>
      <c r="I18" s="292"/>
      <c r="J18" s="292"/>
      <c r="K18" s="292"/>
      <c r="L18" s="292"/>
    </row>
    <row r="19" spans="1:12" ht="114.75" customHeight="1">
      <c r="A19" s="295"/>
      <c r="B19" s="335"/>
      <c r="C19" s="227">
        <v>2</v>
      </c>
      <c r="D19" s="289" t="s">
        <v>27</v>
      </c>
      <c r="E19" s="289"/>
      <c r="F19" s="5">
        <v>2</v>
      </c>
      <c r="G19" s="292"/>
      <c r="H19" s="292"/>
      <c r="I19" s="292"/>
      <c r="J19" s="292"/>
      <c r="K19" s="292"/>
      <c r="L19" s="292"/>
    </row>
    <row r="20" spans="1:12" ht="79.5" customHeight="1">
      <c r="A20" s="295">
        <v>5</v>
      </c>
      <c r="B20" s="335" t="s">
        <v>30</v>
      </c>
      <c r="C20" s="227">
        <v>1</v>
      </c>
      <c r="D20" s="289" t="s">
        <v>28</v>
      </c>
      <c r="E20" s="289"/>
      <c r="F20" s="5">
        <v>9</v>
      </c>
      <c r="G20" s="292"/>
      <c r="H20" s="292"/>
      <c r="I20" s="292"/>
      <c r="J20" s="292"/>
      <c r="K20" s="292"/>
      <c r="L20" s="292"/>
    </row>
    <row r="21" spans="1:12" ht="79.5" customHeight="1">
      <c r="A21" s="295"/>
      <c r="B21" s="335"/>
      <c r="C21" s="227">
        <v>2</v>
      </c>
      <c r="D21" s="289" t="s">
        <v>29</v>
      </c>
      <c r="E21" s="289"/>
      <c r="F21" s="5"/>
      <c r="G21" s="292"/>
      <c r="H21" s="292"/>
      <c r="I21" s="292"/>
      <c r="J21" s="292"/>
      <c r="K21" s="292"/>
      <c r="L21" s="292"/>
    </row>
    <row r="22" spans="1:12" ht="79.5" customHeight="1">
      <c r="A22" s="295">
        <v>6</v>
      </c>
      <c r="B22" s="335" t="s">
        <v>31</v>
      </c>
      <c r="C22" s="227">
        <v>1</v>
      </c>
      <c r="D22" s="289" t="s">
        <v>266</v>
      </c>
      <c r="E22" s="289"/>
      <c r="F22" s="5">
        <v>8</v>
      </c>
      <c r="G22" s="292"/>
      <c r="H22" s="292"/>
      <c r="I22" s="292"/>
      <c r="J22" s="292"/>
      <c r="K22" s="292"/>
      <c r="L22" s="292"/>
    </row>
    <row r="23" spans="1:12" ht="79.5" customHeight="1">
      <c r="A23" s="295"/>
      <c r="B23" s="335"/>
      <c r="C23" s="227">
        <v>2</v>
      </c>
      <c r="D23" s="289" t="s">
        <v>79</v>
      </c>
      <c r="E23" s="289"/>
      <c r="F23" s="5"/>
      <c r="G23" s="292"/>
      <c r="H23" s="292"/>
      <c r="I23" s="292"/>
      <c r="J23" s="292"/>
      <c r="K23" s="292"/>
      <c r="L23" s="292"/>
    </row>
    <row r="24" spans="1:12" ht="79.5" customHeight="1">
      <c r="A24" s="295"/>
      <c r="B24" s="335"/>
      <c r="C24" s="227">
        <v>3</v>
      </c>
      <c r="D24" s="289" t="s">
        <v>269</v>
      </c>
      <c r="E24" s="289"/>
      <c r="F24" s="5">
        <v>1</v>
      </c>
      <c r="G24" s="292"/>
      <c r="H24" s="292"/>
      <c r="I24" s="292"/>
      <c r="J24" s="292"/>
      <c r="K24" s="292"/>
      <c r="L24" s="292"/>
    </row>
    <row r="25" spans="1:12" ht="79.5" customHeight="1">
      <c r="A25" s="295">
        <v>7</v>
      </c>
      <c r="B25" s="335" t="s">
        <v>32</v>
      </c>
      <c r="C25" s="227">
        <v>1</v>
      </c>
      <c r="D25" s="289" t="s">
        <v>36</v>
      </c>
      <c r="E25" s="289"/>
      <c r="F25" s="5">
        <v>10</v>
      </c>
      <c r="G25" s="292"/>
      <c r="H25" s="292"/>
      <c r="I25" s="292"/>
      <c r="J25" s="292"/>
      <c r="K25" s="292"/>
      <c r="L25" s="5"/>
    </row>
    <row r="26" spans="1:12" ht="79.5" customHeight="1">
      <c r="A26" s="295"/>
      <c r="B26" s="335"/>
      <c r="C26" s="227">
        <v>2</v>
      </c>
      <c r="D26" s="289" t="s">
        <v>37</v>
      </c>
      <c r="E26" s="289"/>
      <c r="F26" s="5">
        <v>0</v>
      </c>
      <c r="G26" s="292"/>
      <c r="H26" s="292"/>
      <c r="I26" s="292"/>
      <c r="J26" s="292"/>
      <c r="K26" s="292"/>
      <c r="L26" s="5"/>
    </row>
    <row r="27" spans="1:12" ht="79.5" customHeight="1">
      <c r="A27" s="295">
        <v>8</v>
      </c>
      <c r="B27" s="335" t="s">
        <v>33</v>
      </c>
      <c r="C27" s="227">
        <v>1</v>
      </c>
      <c r="D27" s="289" t="s">
        <v>36</v>
      </c>
      <c r="E27" s="289"/>
      <c r="F27" s="5">
        <v>9</v>
      </c>
      <c r="G27" s="292"/>
      <c r="H27" s="292"/>
      <c r="I27" s="292"/>
      <c r="J27" s="292"/>
      <c r="K27" s="292"/>
      <c r="L27" s="5"/>
    </row>
    <row r="28" spans="1:12" ht="79.5" customHeight="1">
      <c r="A28" s="295"/>
      <c r="B28" s="335"/>
      <c r="C28" s="227">
        <v>2</v>
      </c>
      <c r="D28" s="289" t="s">
        <v>37</v>
      </c>
      <c r="E28" s="289"/>
      <c r="F28" s="5">
        <v>1</v>
      </c>
      <c r="G28" s="292"/>
      <c r="H28" s="292"/>
      <c r="I28" s="292"/>
      <c r="J28" s="292"/>
      <c r="K28" s="292"/>
      <c r="L28" s="5"/>
    </row>
    <row r="29" spans="1:12" ht="79.5" customHeight="1">
      <c r="A29" s="295">
        <v>9</v>
      </c>
      <c r="B29" s="335" t="s">
        <v>35</v>
      </c>
      <c r="C29" s="227">
        <v>1</v>
      </c>
      <c r="D29" s="289" t="s">
        <v>36</v>
      </c>
      <c r="E29" s="289"/>
      <c r="F29" s="5">
        <v>10</v>
      </c>
      <c r="G29" s="292"/>
      <c r="H29" s="292"/>
      <c r="I29" s="292"/>
      <c r="J29" s="292"/>
      <c r="K29" s="292"/>
      <c r="L29" s="5"/>
    </row>
    <row r="30" spans="1:12" ht="79.5" customHeight="1">
      <c r="A30" s="295"/>
      <c r="B30" s="335"/>
      <c r="C30" s="227">
        <v>2</v>
      </c>
      <c r="D30" s="289" t="s">
        <v>37</v>
      </c>
      <c r="E30" s="289"/>
      <c r="F30" s="5"/>
      <c r="G30" s="292"/>
      <c r="H30" s="292"/>
      <c r="I30" s="292"/>
      <c r="J30" s="292"/>
      <c r="K30" s="292"/>
      <c r="L30" s="5"/>
    </row>
    <row r="31" spans="1:12" ht="79.5" customHeight="1">
      <c r="A31" s="300">
        <v>10</v>
      </c>
      <c r="B31" s="306" t="s">
        <v>34</v>
      </c>
      <c r="C31" s="227">
        <v>1</v>
      </c>
      <c r="D31" s="289" t="s">
        <v>36</v>
      </c>
      <c r="E31" s="289"/>
      <c r="F31" s="5">
        <v>8</v>
      </c>
      <c r="G31" s="292"/>
      <c r="H31" s="292"/>
      <c r="I31" s="292"/>
      <c r="J31" s="292"/>
      <c r="K31" s="292"/>
      <c r="L31" s="5"/>
    </row>
    <row r="32" spans="1:12" ht="79.5" customHeight="1">
      <c r="A32" s="302"/>
      <c r="B32" s="308"/>
      <c r="C32" s="227">
        <v>2</v>
      </c>
      <c r="D32" s="289" t="s">
        <v>37</v>
      </c>
      <c r="E32" s="289"/>
      <c r="F32" s="5">
        <v>2</v>
      </c>
      <c r="G32" s="292"/>
      <c r="H32" s="292"/>
      <c r="I32" s="292"/>
      <c r="J32" s="292"/>
      <c r="K32" s="292"/>
      <c r="L32" s="5"/>
    </row>
    <row r="33" spans="1:12" ht="79.5" customHeight="1">
      <c r="A33" s="10"/>
      <c r="B33" s="10" t="s">
        <v>40</v>
      </c>
      <c r="C33" s="309"/>
      <c r="D33" s="310"/>
      <c r="E33" s="311"/>
      <c r="F33" s="3">
        <f>F31+F32</f>
        <v>10</v>
      </c>
      <c r="G33" s="292"/>
      <c r="H33" s="292"/>
      <c r="I33" s="292"/>
      <c r="J33" s="292"/>
      <c r="K33" s="292"/>
      <c r="L33" s="5"/>
    </row>
    <row r="34" spans="1:12" ht="79.5" customHeight="1">
      <c r="A34" s="228">
        <v>11</v>
      </c>
      <c r="B34" s="8" t="s">
        <v>39</v>
      </c>
      <c r="C34" s="292"/>
      <c r="D34" s="292"/>
      <c r="E34" s="292"/>
      <c r="F34" s="292"/>
      <c r="G34" s="292"/>
      <c r="H34" s="292"/>
      <c r="I34" s="292"/>
      <c r="J34" s="292"/>
      <c r="K34" s="292"/>
      <c r="L34" s="292"/>
    </row>
    <row r="35" spans="1:12" ht="70.5" customHeight="1">
      <c r="A35" s="334" t="s">
        <v>256</v>
      </c>
      <c r="B35" s="334"/>
      <c r="C35" s="334"/>
      <c r="D35" s="334"/>
      <c r="E35" s="334"/>
      <c r="F35" s="334"/>
      <c r="G35" s="334"/>
      <c r="H35" s="334"/>
      <c r="I35" s="334"/>
      <c r="J35" s="334"/>
      <c r="K35" s="334"/>
      <c r="L35" s="334"/>
    </row>
  </sheetData>
  <mergeCells count="72">
    <mergeCell ref="A1:L2"/>
    <mergeCell ref="C3:E3"/>
    <mergeCell ref="G3:I3"/>
    <mergeCell ref="J3:K3"/>
    <mergeCell ref="A4:K4"/>
    <mergeCell ref="L4:L5"/>
    <mergeCell ref="C5:E5"/>
    <mergeCell ref="G5:K5"/>
    <mergeCell ref="A6:A8"/>
    <mergeCell ref="B6:B8"/>
    <mergeCell ref="D6:E6"/>
    <mergeCell ref="G6:K8"/>
    <mergeCell ref="L6:L8"/>
    <mergeCell ref="D7:E7"/>
    <mergeCell ref="D8:E8"/>
    <mergeCell ref="A9:A11"/>
    <mergeCell ref="B9:B11"/>
    <mergeCell ref="D9:E9"/>
    <mergeCell ref="G9:K11"/>
    <mergeCell ref="L9:L11"/>
    <mergeCell ref="D10:E10"/>
    <mergeCell ref="D11:E11"/>
    <mergeCell ref="A12:A17"/>
    <mergeCell ref="B12:B17"/>
    <mergeCell ref="G12:K17"/>
    <mergeCell ref="L12:L17"/>
    <mergeCell ref="D14:E14"/>
    <mergeCell ref="D15:E15"/>
    <mergeCell ref="D16:E16"/>
    <mergeCell ref="D17:E17"/>
    <mergeCell ref="A18:A19"/>
    <mergeCell ref="B18:B19"/>
    <mergeCell ref="D18:E18"/>
    <mergeCell ref="G18:K19"/>
    <mergeCell ref="L18:L19"/>
    <mergeCell ref="D19:E19"/>
    <mergeCell ref="A20:A21"/>
    <mergeCell ref="B20:B21"/>
    <mergeCell ref="D20:E20"/>
    <mergeCell ref="G20:K21"/>
    <mergeCell ref="L20:L21"/>
    <mergeCell ref="D21:E21"/>
    <mergeCell ref="A22:A24"/>
    <mergeCell ref="B22:B24"/>
    <mergeCell ref="D22:E22"/>
    <mergeCell ref="G22:K24"/>
    <mergeCell ref="L22:L24"/>
    <mergeCell ref="D23:E23"/>
    <mergeCell ref="D24:E24"/>
    <mergeCell ref="A27:A28"/>
    <mergeCell ref="B27:B28"/>
    <mergeCell ref="D27:E27"/>
    <mergeCell ref="G27:K28"/>
    <mergeCell ref="D28:E28"/>
    <mergeCell ref="A25:A26"/>
    <mergeCell ref="B25:B26"/>
    <mergeCell ref="D25:E25"/>
    <mergeCell ref="G25:K26"/>
    <mergeCell ref="D26:E26"/>
    <mergeCell ref="C33:E33"/>
    <mergeCell ref="C34:L34"/>
    <mergeCell ref="A35:L35"/>
    <mergeCell ref="A29:A30"/>
    <mergeCell ref="B29:B30"/>
    <mergeCell ref="D29:E29"/>
    <mergeCell ref="G29:K30"/>
    <mergeCell ref="D30:E30"/>
    <mergeCell ref="A31:A32"/>
    <mergeCell ref="B31:B32"/>
    <mergeCell ref="D31:E31"/>
    <mergeCell ref="G31:K33"/>
    <mergeCell ref="D32:E32"/>
  </mergeCells>
  <hyperlinks>
    <hyperlink ref="B3" location="'TOTAL ANALISIS ENCUESTAS 2017'!A1" display="GUAINIA"/>
  </hyperlinks>
  <pageMargins left="0.7" right="0.7" top="0.75" bottom="0.75" header="0.3" footer="0.3"/>
  <pageSetup orientation="portrait" horizontalDpi="4294967295" verticalDpi="4294967295"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1"/>
  <sheetViews>
    <sheetView topLeftCell="B16" zoomScale="96" zoomScaleNormal="96" workbookViewId="0">
      <selection activeCell="J20" sqref="J20"/>
    </sheetView>
  </sheetViews>
  <sheetFormatPr baseColWidth="10" defaultRowHeight="12.75"/>
  <cols>
    <col min="1" max="1" width="5.7109375" style="187" hidden="1" customWidth="1"/>
    <col min="2" max="2" width="4.85546875" style="187" customWidth="1"/>
    <col min="3" max="3" width="9.140625" style="187" customWidth="1"/>
    <col min="4" max="4" width="23.42578125" style="187" customWidth="1"/>
    <col min="5" max="7" width="12.28515625" style="187" customWidth="1"/>
    <col min="8" max="8" width="27.28515625" style="215" customWidth="1"/>
    <col min="9" max="232" width="11.42578125" style="187"/>
    <col min="233" max="233" width="0" style="187" hidden="1" customWidth="1"/>
    <col min="234" max="234" width="4.85546875" style="187" customWidth="1"/>
    <col min="235" max="235" width="4.5703125" style="187" customWidth="1"/>
    <col min="236" max="236" width="19.28515625" style="187" bestFit="1" customWidth="1"/>
    <col min="237" max="237" width="12" style="187" customWidth="1"/>
    <col min="238" max="244" width="7.42578125" style="187" customWidth="1"/>
    <col min="245" max="245" width="9.140625" style="187" customWidth="1"/>
    <col min="246" max="246" width="9.42578125" style="187" customWidth="1"/>
    <col min="247" max="247" width="11.5703125" style="187" customWidth="1"/>
    <col min="248" max="248" width="9" style="187" customWidth="1"/>
    <col min="249" max="250" width="10.28515625" style="187" customWidth="1"/>
    <col min="251" max="251" width="15.28515625" style="187" customWidth="1"/>
    <col min="252" max="252" width="15.7109375" style="187" customWidth="1"/>
    <col min="253" max="253" width="0" style="187" hidden="1" customWidth="1"/>
    <col min="254" max="254" width="30.7109375" style="187" customWidth="1"/>
    <col min="255" max="256" width="8.140625" style="187" customWidth="1"/>
    <col min="257" max="258" width="10.28515625" style="187" customWidth="1"/>
    <col min="259" max="259" width="15.28515625" style="187" customWidth="1"/>
    <col min="260" max="260" width="15.7109375" style="187" customWidth="1"/>
    <col min="261" max="261" width="0" style="187" hidden="1" customWidth="1"/>
    <col min="262" max="262" width="30.7109375" style="187" customWidth="1"/>
    <col min="263" max="264" width="8.140625" style="187" customWidth="1"/>
    <col min="265" max="488" width="11.42578125" style="187"/>
    <col min="489" max="489" width="0" style="187" hidden="1" customWidth="1"/>
    <col min="490" max="490" width="4.85546875" style="187" customWidth="1"/>
    <col min="491" max="491" width="4.5703125" style="187" customWidth="1"/>
    <col min="492" max="492" width="19.28515625" style="187" bestFit="1" customWidth="1"/>
    <col min="493" max="493" width="12" style="187" customWidth="1"/>
    <col min="494" max="500" width="7.42578125" style="187" customWidth="1"/>
    <col min="501" max="501" width="9.140625" style="187" customWidth="1"/>
    <col min="502" max="502" width="9.42578125" style="187" customWidth="1"/>
    <col min="503" max="503" width="11.5703125" style="187" customWidth="1"/>
    <col min="504" max="504" width="9" style="187" customWidth="1"/>
    <col min="505" max="506" width="10.28515625" style="187" customWidth="1"/>
    <col min="507" max="507" width="15.28515625" style="187" customWidth="1"/>
    <col min="508" max="508" width="15.7109375" style="187" customWidth="1"/>
    <col min="509" max="509" width="0" style="187" hidden="1" customWidth="1"/>
    <col min="510" max="510" width="30.7109375" style="187" customWidth="1"/>
    <col min="511" max="512" width="8.140625" style="187" customWidth="1"/>
    <col min="513" max="514" width="10.28515625" style="187" customWidth="1"/>
    <col min="515" max="515" width="15.28515625" style="187" customWidth="1"/>
    <col min="516" max="516" width="15.7109375" style="187" customWidth="1"/>
    <col min="517" max="517" width="0" style="187" hidden="1" customWidth="1"/>
    <col min="518" max="518" width="30.7109375" style="187" customWidth="1"/>
    <col min="519" max="520" width="8.140625" style="187" customWidth="1"/>
    <col min="521" max="744" width="11.42578125" style="187"/>
    <col min="745" max="745" width="0" style="187" hidden="1" customWidth="1"/>
    <col min="746" max="746" width="4.85546875" style="187" customWidth="1"/>
    <col min="747" max="747" width="4.5703125" style="187" customWidth="1"/>
    <col min="748" max="748" width="19.28515625" style="187" bestFit="1" customWidth="1"/>
    <col min="749" max="749" width="12" style="187" customWidth="1"/>
    <col min="750" max="756" width="7.42578125" style="187" customWidth="1"/>
    <col min="757" max="757" width="9.140625" style="187" customWidth="1"/>
    <col min="758" max="758" width="9.42578125" style="187" customWidth="1"/>
    <col min="759" max="759" width="11.5703125" style="187" customWidth="1"/>
    <col min="760" max="760" width="9" style="187" customWidth="1"/>
    <col min="761" max="762" width="10.28515625" style="187" customWidth="1"/>
    <col min="763" max="763" width="15.28515625" style="187" customWidth="1"/>
    <col min="764" max="764" width="15.7109375" style="187" customWidth="1"/>
    <col min="765" max="765" width="0" style="187" hidden="1" customWidth="1"/>
    <col min="766" max="766" width="30.7109375" style="187" customWidth="1"/>
    <col min="767" max="768" width="8.140625" style="187" customWidth="1"/>
    <col min="769" max="770" width="10.28515625" style="187" customWidth="1"/>
    <col min="771" max="771" width="15.28515625" style="187" customWidth="1"/>
    <col min="772" max="772" width="15.7109375" style="187" customWidth="1"/>
    <col min="773" max="773" width="0" style="187" hidden="1" customWidth="1"/>
    <col min="774" max="774" width="30.7109375" style="187" customWidth="1"/>
    <col min="775" max="776" width="8.140625" style="187" customWidth="1"/>
    <col min="777" max="1000" width="11.42578125" style="187"/>
    <col min="1001" max="1001" width="0" style="187" hidden="1" customWidth="1"/>
    <col min="1002" max="1002" width="4.85546875" style="187" customWidth="1"/>
    <col min="1003" max="1003" width="4.5703125" style="187" customWidth="1"/>
    <col min="1004" max="1004" width="19.28515625" style="187" bestFit="1" customWidth="1"/>
    <col min="1005" max="1005" width="12" style="187" customWidth="1"/>
    <col min="1006" max="1012" width="7.42578125" style="187" customWidth="1"/>
    <col min="1013" max="1013" width="9.140625" style="187" customWidth="1"/>
    <col min="1014" max="1014" width="9.42578125" style="187" customWidth="1"/>
    <col min="1015" max="1015" width="11.5703125" style="187" customWidth="1"/>
    <col min="1016" max="1016" width="9" style="187" customWidth="1"/>
    <col min="1017" max="1018" width="10.28515625" style="187" customWidth="1"/>
    <col min="1019" max="1019" width="15.28515625" style="187" customWidth="1"/>
    <col min="1020" max="1020" width="15.7109375" style="187" customWidth="1"/>
    <col min="1021" max="1021" width="0" style="187" hidden="1" customWidth="1"/>
    <col min="1022" max="1022" width="30.7109375" style="187" customWidth="1"/>
    <col min="1023" max="1024" width="8.140625" style="187" customWidth="1"/>
    <col min="1025" max="1026" width="10.28515625" style="187" customWidth="1"/>
    <col min="1027" max="1027" width="15.28515625" style="187" customWidth="1"/>
    <col min="1028" max="1028" width="15.7109375" style="187" customWidth="1"/>
    <col min="1029" max="1029" width="0" style="187" hidden="1" customWidth="1"/>
    <col min="1030" max="1030" width="30.7109375" style="187" customWidth="1"/>
    <col min="1031" max="1032" width="8.140625" style="187" customWidth="1"/>
    <col min="1033" max="1256" width="11.42578125" style="187"/>
    <col min="1257" max="1257" width="0" style="187" hidden="1" customWidth="1"/>
    <col min="1258" max="1258" width="4.85546875" style="187" customWidth="1"/>
    <col min="1259" max="1259" width="4.5703125" style="187" customWidth="1"/>
    <col min="1260" max="1260" width="19.28515625" style="187" bestFit="1" customWidth="1"/>
    <col min="1261" max="1261" width="12" style="187" customWidth="1"/>
    <col min="1262" max="1268" width="7.42578125" style="187" customWidth="1"/>
    <col min="1269" max="1269" width="9.140625" style="187" customWidth="1"/>
    <col min="1270" max="1270" width="9.42578125" style="187" customWidth="1"/>
    <col min="1271" max="1271" width="11.5703125" style="187" customWidth="1"/>
    <col min="1272" max="1272" width="9" style="187" customWidth="1"/>
    <col min="1273" max="1274" width="10.28515625" style="187" customWidth="1"/>
    <col min="1275" max="1275" width="15.28515625" style="187" customWidth="1"/>
    <col min="1276" max="1276" width="15.7109375" style="187" customWidth="1"/>
    <col min="1277" max="1277" width="0" style="187" hidden="1" customWidth="1"/>
    <col min="1278" max="1278" width="30.7109375" style="187" customWidth="1"/>
    <col min="1279" max="1280" width="8.140625" style="187" customWidth="1"/>
    <col min="1281" max="1282" width="10.28515625" style="187" customWidth="1"/>
    <col min="1283" max="1283" width="15.28515625" style="187" customWidth="1"/>
    <col min="1284" max="1284" width="15.7109375" style="187" customWidth="1"/>
    <col min="1285" max="1285" width="0" style="187" hidden="1" customWidth="1"/>
    <col min="1286" max="1286" width="30.7109375" style="187" customWidth="1"/>
    <col min="1287" max="1288" width="8.140625" style="187" customWidth="1"/>
    <col min="1289" max="1512" width="11.42578125" style="187"/>
    <col min="1513" max="1513" width="0" style="187" hidden="1" customWidth="1"/>
    <col min="1514" max="1514" width="4.85546875" style="187" customWidth="1"/>
    <col min="1515" max="1515" width="4.5703125" style="187" customWidth="1"/>
    <col min="1516" max="1516" width="19.28515625" style="187" bestFit="1" customWidth="1"/>
    <col min="1517" max="1517" width="12" style="187" customWidth="1"/>
    <col min="1518" max="1524" width="7.42578125" style="187" customWidth="1"/>
    <col min="1525" max="1525" width="9.140625" style="187" customWidth="1"/>
    <col min="1526" max="1526" width="9.42578125" style="187" customWidth="1"/>
    <col min="1527" max="1527" width="11.5703125" style="187" customWidth="1"/>
    <col min="1528" max="1528" width="9" style="187" customWidth="1"/>
    <col min="1529" max="1530" width="10.28515625" style="187" customWidth="1"/>
    <col min="1531" max="1531" width="15.28515625" style="187" customWidth="1"/>
    <col min="1532" max="1532" width="15.7109375" style="187" customWidth="1"/>
    <col min="1533" max="1533" width="0" style="187" hidden="1" customWidth="1"/>
    <col min="1534" max="1534" width="30.7109375" style="187" customWidth="1"/>
    <col min="1535" max="1536" width="8.140625" style="187" customWidth="1"/>
    <col min="1537" max="1538" width="10.28515625" style="187" customWidth="1"/>
    <col min="1539" max="1539" width="15.28515625" style="187" customWidth="1"/>
    <col min="1540" max="1540" width="15.7109375" style="187" customWidth="1"/>
    <col min="1541" max="1541" width="0" style="187" hidden="1" customWidth="1"/>
    <col min="1542" max="1542" width="30.7109375" style="187" customWidth="1"/>
    <col min="1543" max="1544" width="8.140625" style="187" customWidth="1"/>
    <col min="1545" max="1768" width="11.42578125" style="187"/>
    <col min="1769" max="1769" width="0" style="187" hidden="1" customWidth="1"/>
    <col min="1770" max="1770" width="4.85546875" style="187" customWidth="1"/>
    <col min="1771" max="1771" width="4.5703125" style="187" customWidth="1"/>
    <col min="1772" max="1772" width="19.28515625" style="187" bestFit="1" customWidth="1"/>
    <col min="1773" max="1773" width="12" style="187" customWidth="1"/>
    <col min="1774" max="1780" width="7.42578125" style="187" customWidth="1"/>
    <col min="1781" max="1781" width="9.140625" style="187" customWidth="1"/>
    <col min="1782" max="1782" width="9.42578125" style="187" customWidth="1"/>
    <col min="1783" max="1783" width="11.5703125" style="187" customWidth="1"/>
    <col min="1784" max="1784" width="9" style="187" customWidth="1"/>
    <col min="1785" max="1786" width="10.28515625" style="187" customWidth="1"/>
    <col min="1787" max="1787" width="15.28515625" style="187" customWidth="1"/>
    <col min="1788" max="1788" width="15.7109375" style="187" customWidth="1"/>
    <col min="1789" max="1789" width="0" style="187" hidden="1" customWidth="1"/>
    <col min="1790" max="1790" width="30.7109375" style="187" customWidth="1"/>
    <col min="1791" max="1792" width="8.140625" style="187" customWidth="1"/>
    <col min="1793" max="1794" width="10.28515625" style="187" customWidth="1"/>
    <col min="1795" max="1795" width="15.28515625" style="187" customWidth="1"/>
    <col min="1796" max="1796" width="15.7109375" style="187" customWidth="1"/>
    <col min="1797" max="1797" width="0" style="187" hidden="1" customWidth="1"/>
    <col min="1798" max="1798" width="30.7109375" style="187" customWidth="1"/>
    <col min="1799" max="1800" width="8.140625" style="187" customWidth="1"/>
    <col min="1801" max="2024" width="11.42578125" style="187"/>
    <col min="2025" max="2025" width="0" style="187" hidden="1" customWidth="1"/>
    <col min="2026" max="2026" width="4.85546875" style="187" customWidth="1"/>
    <col min="2027" max="2027" width="4.5703125" style="187" customWidth="1"/>
    <col min="2028" max="2028" width="19.28515625" style="187" bestFit="1" customWidth="1"/>
    <col min="2029" max="2029" width="12" style="187" customWidth="1"/>
    <col min="2030" max="2036" width="7.42578125" style="187" customWidth="1"/>
    <col min="2037" max="2037" width="9.140625" style="187" customWidth="1"/>
    <col min="2038" max="2038" width="9.42578125" style="187" customWidth="1"/>
    <col min="2039" max="2039" width="11.5703125" style="187" customWidth="1"/>
    <col min="2040" max="2040" width="9" style="187" customWidth="1"/>
    <col min="2041" max="2042" width="10.28515625" style="187" customWidth="1"/>
    <col min="2043" max="2043" width="15.28515625" style="187" customWidth="1"/>
    <col min="2044" max="2044" width="15.7109375" style="187" customWidth="1"/>
    <col min="2045" max="2045" width="0" style="187" hidden="1" customWidth="1"/>
    <col min="2046" max="2046" width="30.7109375" style="187" customWidth="1"/>
    <col min="2047" max="2048" width="8.140625" style="187" customWidth="1"/>
    <col min="2049" max="2050" width="10.28515625" style="187" customWidth="1"/>
    <col min="2051" max="2051" width="15.28515625" style="187" customWidth="1"/>
    <col min="2052" max="2052" width="15.7109375" style="187" customWidth="1"/>
    <col min="2053" max="2053" width="0" style="187" hidden="1" customWidth="1"/>
    <col min="2054" max="2054" width="30.7109375" style="187" customWidth="1"/>
    <col min="2055" max="2056" width="8.140625" style="187" customWidth="1"/>
    <col min="2057" max="2280" width="11.42578125" style="187"/>
    <col min="2281" max="2281" width="0" style="187" hidden="1" customWidth="1"/>
    <col min="2282" max="2282" width="4.85546875" style="187" customWidth="1"/>
    <col min="2283" max="2283" width="4.5703125" style="187" customWidth="1"/>
    <col min="2284" max="2284" width="19.28515625" style="187" bestFit="1" customWidth="1"/>
    <col min="2285" max="2285" width="12" style="187" customWidth="1"/>
    <col min="2286" max="2292" width="7.42578125" style="187" customWidth="1"/>
    <col min="2293" max="2293" width="9.140625" style="187" customWidth="1"/>
    <col min="2294" max="2294" width="9.42578125" style="187" customWidth="1"/>
    <col min="2295" max="2295" width="11.5703125" style="187" customWidth="1"/>
    <col min="2296" max="2296" width="9" style="187" customWidth="1"/>
    <col min="2297" max="2298" width="10.28515625" style="187" customWidth="1"/>
    <col min="2299" max="2299" width="15.28515625" style="187" customWidth="1"/>
    <col min="2300" max="2300" width="15.7109375" style="187" customWidth="1"/>
    <col min="2301" max="2301" width="0" style="187" hidden="1" customWidth="1"/>
    <col min="2302" max="2302" width="30.7109375" style="187" customWidth="1"/>
    <col min="2303" max="2304" width="8.140625" style="187" customWidth="1"/>
    <col min="2305" max="2306" width="10.28515625" style="187" customWidth="1"/>
    <col min="2307" max="2307" width="15.28515625" style="187" customWidth="1"/>
    <col min="2308" max="2308" width="15.7109375" style="187" customWidth="1"/>
    <col min="2309" max="2309" width="0" style="187" hidden="1" customWidth="1"/>
    <col min="2310" max="2310" width="30.7109375" style="187" customWidth="1"/>
    <col min="2311" max="2312" width="8.140625" style="187" customWidth="1"/>
    <col min="2313" max="2536" width="11.42578125" style="187"/>
    <col min="2537" max="2537" width="0" style="187" hidden="1" customWidth="1"/>
    <col min="2538" max="2538" width="4.85546875" style="187" customWidth="1"/>
    <col min="2539" max="2539" width="4.5703125" style="187" customWidth="1"/>
    <col min="2540" max="2540" width="19.28515625" style="187" bestFit="1" customWidth="1"/>
    <col min="2541" max="2541" width="12" style="187" customWidth="1"/>
    <col min="2542" max="2548" width="7.42578125" style="187" customWidth="1"/>
    <col min="2549" max="2549" width="9.140625" style="187" customWidth="1"/>
    <col min="2550" max="2550" width="9.42578125" style="187" customWidth="1"/>
    <col min="2551" max="2551" width="11.5703125" style="187" customWidth="1"/>
    <col min="2552" max="2552" width="9" style="187" customWidth="1"/>
    <col min="2553" max="2554" width="10.28515625" style="187" customWidth="1"/>
    <col min="2555" max="2555" width="15.28515625" style="187" customWidth="1"/>
    <col min="2556" max="2556" width="15.7109375" style="187" customWidth="1"/>
    <col min="2557" max="2557" width="0" style="187" hidden="1" customWidth="1"/>
    <col min="2558" max="2558" width="30.7109375" style="187" customWidth="1"/>
    <col min="2559" max="2560" width="8.140625" style="187" customWidth="1"/>
    <col min="2561" max="2562" width="10.28515625" style="187" customWidth="1"/>
    <col min="2563" max="2563" width="15.28515625" style="187" customWidth="1"/>
    <col min="2564" max="2564" width="15.7109375" style="187" customWidth="1"/>
    <col min="2565" max="2565" width="0" style="187" hidden="1" customWidth="1"/>
    <col min="2566" max="2566" width="30.7109375" style="187" customWidth="1"/>
    <col min="2567" max="2568" width="8.140625" style="187" customWidth="1"/>
    <col min="2569" max="2792" width="11.42578125" style="187"/>
    <col min="2793" max="2793" width="0" style="187" hidden="1" customWidth="1"/>
    <col min="2794" max="2794" width="4.85546875" style="187" customWidth="1"/>
    <col min="2795" max="2795" width="4.5703125" style="187" customWidth="1"/>
    <col min="2796" max="2796" width="19.28515625" style="187" bestFit="1" customWidth="1"/>
    <col min="2797" max="2797" width="12" style="187" customWidth="1"/>
    <col min="2798" max="2804" width="7.42578125" style="187" customWidth="1"/>
    <col min="2805" max="2805" width="9.140625" style="187" customWidth="1"/>
    <col min="2806" max="2806" width="9.42578125" style="187" customWidth="1"/>
    <col min="2807" max="2807" width="11.5703125" style="187" customWidth="1"/>
    <col min="2808" max="2808" width="9" style="187" customWidth="1"/>
    <col min="2809" max="2810" width="10.28515625" style="187" customWidth="1"/>
    <col min="2811" max="2811" width="15.28515625" style="187" customWidth="1"/>
    <col min="2812" max="2812" width="15.7109375" style="187" customWidth="1"/>
    <col min="2813" max="2813" width="0" style="187" hidden="1" customWidth="1"/>
    <col min="2814" max="2814" width="30.7109375" style="187" customWidth="1"/>
    <col min="2815" max="2816" width="8.140625" style="187" customWidth="1"/>
    <col min="2817" max="2818" width="10.28515625" style="187" customWidth="1"/>
    <col min="2819" max="2819" width="15.28515625" style="187" customWidth="1"/>
    <col min="2820" max="2820" width="15.7109375" style="187" customWidth="1"/>
    <col min="2821" max="2821" width="0" style="187" hidden="1" customWidth="1"/>
    <col min="2822" max="2822" width="30.7109375" style="187" customWidth="1"/>
    <col min="2823" max="2824" width="8.140625" style="187" customWidth="1"/>
    <col min="2825" max="3048" width="11.42578125" style="187"/>
    <col min="3049" max="3049" width="0" style="187" hidden="1" customWidth="1"/>
    <col min="3050" max="3050" width="4.85546875" style="187" customWidth="1"/>
    <col min="3051" max="3051" width="4.5703125" style="187" customWidth="1"/>
    <col min="3052" max="3052" width="19.28515625" style="187" bestFit="1" customWidth="1"/>
    <col min="3053" max="3053" width="12" style="187" customWidth="1"/>
    <col min="3054" max="3060" width="7.42578125" style="187" customWidth="1"/>
    <col min="3061" max="3061" width="9.140625" style="187" customWidth="1"/>
    <col min="3062" max="3062" width="9.42578125" style="187" customWidth="1"/>
    <col min="3063" max="3063" width="11.5703125" style="187" customWidth="1"/>
    <col min="3064" max="3064" width="9" style="187" customWidth="1"/>
    <col min="3065" max="3066" width="10.28515625" style="187" customWidth="1"/>
    <col min="3067" max="3067" width="15.28515625" style="187" customWidth="1"/>
    <col min="3068" max="3068" width="15.7109375" style="187" customWidth="1"/>
    <col min="3069" max="3069" width="0" style="187" hidden="1" customWidth="1"/>
    <col min="3070" max="3070" width="30.7109375" style="187" customWidth="1"/>
    <col min="3071" max="3072" width="8.140625" style="187" customWidth="1"/>
    <col min="3073" max="3074" width="10.28515625" style="187" customWidth="1"/>
    <col min="3075" max="3075" width="15.28515625" style="187" customWidth="1"/>
    <col min="3076" max="3076" width="15.7109375" style="187" customWidth="1"/>
    <col min="3077" max="3077" width="0" style="187" hidden="1" customWidth="1"/>
    <col min="3078" max="3078" width="30.7109375" style="187" customWidth="1"/>
    <col min="3079" max="3080" width="8.140625" style="187" customWidth="1"/>
    <col min="3081" max="3304" width="11.42578125" style="187"/>
    <col min="3305" max="3305" width="0" style="187" hidden="1" customWidth="1"/>
    <col min="3306" max="3306" width="4.85546875" style="187" customWidth="1"/>
    <col min="3307" max="3307" width="4.5703125" style="187" customWidth="1"/>
    <col min="3308" max="3308" width="19.28515625" style="187" bestFit="1" customWidth="1"/>
    <col min="3309" max="3309" width="12" style="187" customWidth="1"/>
    <col min="3310" max="3316" width="7.42578125" style="187" customWidth="1"/>
    <col min="3317" max="3317" width="9.140625" style="187" customWidth="1"/>
    <col min="3318" max="3318" width="9.42578125" style="187" customWidth="1"/>
    <col min="3319" max="3319" width="11.5703125" style="187" customWidth="1"/>
    <col min="3320" max="3320" width="9" style="187" customWidth="1"/>
    <col min="3321" max="3322" width="10.28515625" style="187" customWidth="1"/>
    <col min="3323" max="3323" width="15.28515625" style="187" customWidth="1"/>
    <col min="3324" max="3324" width="15.7109375" style="187" customWidth="1"/>
    <col min="3325" max="3325" width="0" style="187" hidden="1" customWidth="1"/>
    <col min="3326" max="3326" width="30.7109375" style="187" customWidth="1"/>
    <col min="3327" max="3328" width="8.140625" style="187" customWidth="1"/>
    <col min="3329" max="3330" width="10.28515625" style="187" customWidth="1"/>
    <col min="3331" max="3331" width="15.28515625" style="187" customWidth="1"/>
    <col min="3332" max="3332" width="15.7109375" style="187" customWidth="1"/>
    <col min="3333" max="3333" width="0" style="187" hidden="1" customWidth="1"/>
    <col min="3334" max="3334" width="30.7109375" style="187" customWidth="1"/>
    <col min="3335" max="3336" width="8.140625" style="187" customWidth="1"/>
    <col min="3337" max="3560" width="11.42578125" style="187"/>
    <col min="3561" max="3561" width="0" style="187" hidden="1" customWidth="1"/>
    <col min="3562" max="3562" width="4.85546875" style="187" customWidth="1"/>
    <col min="3563" max="3563" width="4.5703125" style="187" customWidth="1"/>
    <col min="3564" max="3564" width="19.28515625" style="187" bestFit="1" customWidth="1"/>
    <col min="3565" max="3565" width="12" style="187" customWidth="1"/>
    <col min="3566" max="3572" width="7.42578125" style="187" customWidth="1"/>
    <col min="3573" max="3573" width="9.140625" style="187" customWidth="1"/>
    <col min="3574" max="3574" width="9.42578125" style="187" customWidth="1"/>
    <col min="3575" max="3575" width="11.5703125" style="187" customWidth="1"/>
    <col min="3576" max="3576" width="9" style="187" customWidth="1"/>
    <col min="3577" max="3578" width="10.28515625" style="187" customWidth="1"/>
    <col min="3579" max="3579" width="15.28515625" style="187" customWidth="1"/>
    <col min="3580" max="3580" width="15.7109375" style="187" customWidth="1"/>
    <col min="3581" max="3581" width="0" style="187" hidden="1" customWidth="1"/>
    <col min="3582" max="3582" width="30.7109375" style="187" customWidth="1"/>
    <col min="3583" max="3584" width="8.140625" style="187" customWidth="1"/>
    <col min="3585" max="3586" width="10.28515625" style="187" customWidth="1"/>
    <col min="3587" max="3587" width="15.28515625" style="187" customWidth="1"/>
    <col min="3588" max="3588" width="15.7109375" style="187" customWidth="1"/>
    <col min="3589" max="3589" width="0" style="187" hidden="1" customWidth="1"/>
    <col min="3590" max="3590" width="30.7109375" style="187" customWidth="1"/>
    <col min="3591" max="3592" width="8.140625" style="187" customWidth="1"/>
    <col min="3593" max="3816" width="11.42578125" style="187"/>
    <col min="3817" max="3817" width="0" style="187" hidden="1" customWidth="1"/>
    <col min="3818" max="3818" width="4.85546875" style="187" customWidth="1"/>
    <col min="3819" max="3819" width="4.5703125" style="187" customWidth="1"/>
    <col min="3820" max="3820" width="19.28515625" style="187" bestFit="1" customWidth="1"/>
    <col min="3821" max="3821" width="12" style="187" customWidth="1"/>
    <col min="3822" max="3828" width="7.42578125" style="187" customWidth="1"/>
    <col min="3829" max="3829" width="9.140625" style="187" customWidth="1"/>
    <col min="3830" max="3830" width="9.42578125" style="187" customWidth="1"/>
    <col min="3831" max="3831" width="11.5703125" style="187" customWidth="1"/>
    <col min="3832" max="3832" width="9" style="187" customWidth="1"/>
    <col min="3833" max="3834" width="10.28515625" style="187" customWidth="1"/>
    <col min="3835" max="3835" width="15.28515625" style="187" customWidth="1"/>
    <col min="3836" max="3836" width="15.7109375" style="187" customWidth="1"/>
    <col min="3837" max="3837" width="0" style="187" hidden="1" customWidth="1"/>
    <col min="3838" max="3838" width="30.7109375" style="187" customWidth="1"/>
    <col min="3839" max="3840" width="8.140625" style="187" customWidth="1"/>
    <col min="3841" max="3842" width="10.28515625" style="187" customWidth="1"/>
    <col min="3843" max="3843" width="15.28515625" style="187" customWidth="1"/>
    <col min="3844" max="3844" width="15.7109375" style="187" customWidth="1"/>
    <col min="3845" max="3845" width="0" style="187" hidden="1" customWidth="1"/>
    <col min="3846" max="3846" width="30.7109375" style="187" customWidth="1"/>
    <col min="3847" max="3848" width="8.140625" style="187" customWidth="1"/>
    <col min="3849" max="4072" width="11.42578125" style="187"/>
    <col min="4073" max="4073" width="0" style="187" hidden="1" customWidth="1"/>
    <col min="4074" max="4074" width="4.85546875" style="187" customWidth="1"/>
    <col min="4075" max="4075" width="4.5703125" style="187" customWidth="1"/>
    <col min="4076" max="4076" width="19.28515625" style="187" bestFit="1" customWidth="1"/>
    <col min="4077" max="4077" width="12" style="187" customWidth="1"/>
    <col min="4078" max="4084" width="7.42578125" style="187" customWidth="1"/>
    <col min="4085" max="4085" width="9.140625" style="187" customWidth="1"/>
    <col min="4086" max="4086" width="9.42578125" style="187" customWidth="1"/>
    <col min="4087" max="4087" width="11.5703125" style="187" customWidth="1"/>
    <col min="4088" max="4088" width="9" style="187" customWidth="1"/>
    <col min="4089" max="4090" width="10.28515625" style="187" customWidth="1"/>
    <col min="4091" max="4091" width="15.28515625" style="187" customWidth="1"/>
    <col min="4092" max="4092" width="15.7109375" style="187" customWidth="1"/>
    <col min="4093" max="4093" width="0" style="187" hidden="1" customWidth="1"/>
    <col min="4094" max="4094" width="30.7109375" style="187" customWidth="1"/>
    <col min="4095" max="4096" width="8.140625" style="187" customWidth="1"/>
    <col min="4097" max="4098" width="10.28515625" style="187" customWidth="1"/>
    <col min="4099" max="4099" width="15.28515625" style="187" customWidth="1"/>
    <col min="4100" max="4100" width="15.7109375" style="187" customWidth="1"/>
    <col min="4101" max="4101" width="0" style="187" hidden="1" customWidth="1"/>
    <col min="4102" max="4102" width="30.7109375" style="187" customWidth="1"/>
    <col min="4103" max="4104" width="8.140625" style="187" customWidth="1"/>
    <col min="4105" max="4328" width="11.42578125" style="187"/>
    <col min="4329" max="4329" width="0" style="187" hidden="1" customWidth="1"/>
    <col min="4330" max="4330" width="4.85546875" style="187" customWidth="1"/>
    <col min="4331" max="4331" width="4.5703125" style="187" customWidth="1"/>
    <col min="4332" max="4332" width="19.28515625" style="187" bestFit="1" customWidth="1"/>
    <col min="4333" max="4333" width="12" style="187" customWidth="1"/>
    <col min="4334" max="4340" width="7.42578125" style="187" customWidth="1"/>
    <col min="4341" max="4341" width="9.140625" style="187" customWidth="1"/>
    <col min="4342" max="4342" width="9.42578125" style="187" customWidth="1"/>
    <col min="4343" max="4343" width="11.5703125" style="187" customWidth="1"/>
    <col min="4344" max="4344" width="9" style="187" customWidth="1"/>
    <col min="4345" max="4346" width="10.28515625" style="187" customWidth="1"/>
    <col min="4347" max="4347" width="15.28515625" style="187" customWidth="1"/>
    <col min="4348" max="4348" width="15.7109375" style="187" customWidth="1"/>
    <col min="4349" max="4349" width="0" style="187" hidden="1" customWidth="1"/>
    <col min="4350" max="4350" width="30.7109375" style="187" customWidth="1"/>
    <col min="4351" max="4352" width="8.140625" style="187" customWidth="1"/>
    <col min="4353" max="4354" width="10.28515625" style="187" customWidth="1"/>
    <col min="4355" max="4355" width="15.28515625" style="187" customWidth="1"/>
    <col min="4356" max="4356" width="15.7109375" style="187" customWidth="1"/>
    <col min="4357" max="4357" width="0" style="187" hidden="1" customWidth="1"/>
    <col min="4358" max="4358" width="30.7109375" style="187" customWidth="1"/>
    <col min="4359" max="4360" width="8.140625" style="187" customWidth="1"/>
    <col min="4361" max="4584" width="11.42578125" style="187"/>
    <col min="4585" max="4585" width="0" style="187" hidden="1" customWidth="1"/>
    <col min="4586" max="4586" width="4.85546875" style="187" customWidth="1"/>
    <col min="4587" max="4587" width="4.5703125" style="187" customWidth="1"/>
    <col min="4588" max="4588" width="19.28515625" style="187" bestFit="1" customWidth="1"/>
    <col min="4589" max="4589" width="12" style="187" customWidth="1"/>
    <col min="4590" max="4596" width="7.42578125" style="187" customWidth="1"/>
    <col min="4597" max="4597" width="9.140625" style="187" customWidth="1"/>
    <col min="4598" max="4598" width="9.42578125" style="187" customWidth="1"/>
    <col min="4599" max="4599" width="11.5703125" style="187" customWidth="1"/>
    <col min="4600" max="4600" width="9" style="187" customWidth="1"/>
    <col min="4601" max="4602" width="10.28515625" style="187" customWidth="1"/>
    <col min="4603" max="4603" width="15.28515625" style="187" customWidth="1"/>
    <col min="4604" max="4604" width="15.7109375" style="187" customWidth="1"/>
    <col min="4605" max="4605" width="0" style="187" hidden="1" customWidth="1"/>
    <col min="4606" max="4606" width="30.7109375" style="187" customWidth="1"/>
    <col min="4607" max="4608" width="8.140625" style="187" customWidth="1"/>
    <col min="4609" max="4610" width="10.28515625" style="187" customWidth="1"/>
    <col min="4611" max="4611" width="15.28515625" style="187" customWidth="1"/>
    <col min="4612" max="4612" width="15.7109375" style="187" customWidth="1"/>
    <col min="4613" max="4613" width="0" style="187" hidden="1" customWidth="1"/>
    <col min="4614" max="4614" width="30.7109375" style="187" customWidth="1"/>
    <col min="4615" max="4616" width="8.140625" style="187" customWidth="1"/>
    <col min="4617" max="4840" width="11.42578125" style="187"/>
    <col min="4841" max="4841" width="0" style="187" hidden="1" customWidth="1"/>
    <col min="4842" max="4842" width="4.85546875" style="187" customWidth="1"/>
    <col min="4843" max="4843" width="4.5703125" style="187" customWidth="1"/>
    <col min="4844" max="4844" width="19.28515625" style="187" bestFit="1" customWidth="1"/>
    <col min="4845" max="4845" width="12" style="187" customWidth="1"/>
    <col min="4846" max="4852" width="7.42578125" style="187" customWidth="1"/>
    <col min="4853" max="4853" width="9.140625" style="187" customWidth="1"/>
    <col min="4854" max="4854" width="9.42578125" style="187" customWidth="1"/>
    <col min="4855" max="4855" width="11.5703125" style="187" customWidth="1"/>
    <col min="4856" max="4856" width="9" style="187" customWidth="1"/>
    <col min="4857" max="4858" width="10.28515625" style="187" customWidth="1"/>
    <col min="4859" max="4859" width="15.28515625" style="187" customWidth="1"/>
    <col min="4860" max="4860" width="15.7109375" style="187" customWidth="1"/>
    <col min="4861" max="4861" width="0" style="187" hidden="1" customWidth="1"/>
    <col min="4862" max="4862" width="30.7109375" style="187" customWidth="1"/>
    <col min="4863" max="4864" width="8.140625" style="187" customWidth="1"/>
    <col min="4865" max="4866" width="10.28515625" style="187" customWidth="1"/>
    <col min="4867" max="4867" width="15.28515625" style="187" customWidth="1"/>
    <col min="4868" max="4868" width="15.7109375" style="187" customWidth="1"/>
    <col min="4869" max="4869" width="0" style="187" hidden="1" customWidth="1"/>
    <col min="4870" max="4870" width="30.7109375" style="187" customWidth="1"/>
    <col min="4871" max="4872" width="8.140625" style="187" customWidth="1"/>
    <col min="4873" max="5096" width="11.42578125" style="187"/>
    <col min="5097" max="5097" width="0" style="187" hidden="1" customWidth="1"/>
    <col min="5098" max="5098" width="4.85546875" style="187" customWidth="1"/>
    <col min="5099" max="5099" width="4.5703125" style="187" customWidth="1"/>
    <col min="5100" max="5100" width="19.28515625" style="187" bestFit="1" customWidth="1"/>
    <col min="5101" max="5101" width="12" style="187" customWidth="1"/>
    <col min="5102" max="5108" width="7.42578125" style="187" customWidth="1"/>
    <col min="5109" max="5109" width="9.140625" style="187" customWidth="1"/>
    <col min="5110" max="5110" width="9.42578125" style="187" customWidth="1"/>
    <col min="5111" max="5111" width="11.5703125" style="187" customWidth="1"/>
    <col min="5112" max="5112" width="9" style="187" customWidth="1"/>
    <col min="5113" max="5114" width="10.28515625" style="187" customWidth="1"/>
    <col min="5115" max="5115" width="15.28515625" style="187" customWidth="1"/>
    <col min="5116" max="5116" width="15.7109375" style="187" customWidth="1"/>
    <col min="5117" max="5117" width="0" style="187" hidden="1" customWidth="1"/>
    <col min="5118" max="5118" width="30.7109375" style="187" customWidth="1"/>
    <col min="5119" max="5120" width="8.140625" style="187" customWidth="1"/>
    <col min="5121" max="5122" width="10.28515625" style="187" customWidth="1"/>
    <col min="5123" max="5123" width="15.28515625" style="187" customWidth="1"/>
    <col min="5124" max="5124" width="15.7109375" style="187" customWidth="1"/>
    <col min="5125" max="5125" width="0" style="187" hidden="1" customWidth="1"/>
    <col min="5126" max="5126" width="30.7109375" style="187" customWidth="1"/>
    <col min="5127" max="5128" width="8.140625" style="187" customWidth="1"/>
    <col min="5129" max="5352" width="11.42578125" style="187"/>
    <col min="5353" max="5353" width="0" style="187" hidden="1" customWidth="1"/>
    <col min="5354" max="5354" width="4.85546875" style="187" customWidth="1"/>
    <col min="5355" max="5355" width="4.5703125" style="187" customWidth="1"/>
    <col min="5356" max="5356" width="19.28515625" style="187" bestFit="1" customWidth="1"/>
    <col min="5357" max="5357" width="12" style="187" customWidth="1"/>
    <col min="5358" max="5364" width="7.42578125" style="187" customWidth="1"/>
    <col min="5365" max="5365" width="9.140625" style="187" customWidth="1"/>
    <col min="5366" max="5366" width="9.42578125" style="187" customWidth="1"/>
    <col min="5367" max="5367" width="11.5703125" style="187" customWidth="1"/>
    <col min="5368" max="5368" width="9" style="187" customWidth="1"/>
    <col min="5369" max="5370" width="10.28515625" style="187" customWidth="1"/>
    <col min="5371" max="5371" width="15.28515625" style="187" customWidth="1"/>
    <col min="5372" max="5372" width="15.7109375" style="187" customWidth="1"/>
    <col min="5373" max="5373" width="0" style="187" hidden="1" customWidth="1"/>
    <col min="5374" max="5374" width="30.7109375" style="187" customWidth="1"/>
    <col min="5375" max="5376" width="8.140625" style="187" customWidth="1"/>
    <col min="5377" max="5378" width="10.28515625" style="187" customWidth="1"/>
    <col min="5379" max="5379" width="15.28515625" style="187" customWidth="1"/>
    <col min="5380" max="5380" width="15.7109375" style="187" customWidth="1"/>
    <col min="5381" max="5381" width="0" style="187" hidden="1" customWidth="1"/>
    <col min="5382" max="5382" width="30.7109375" style="187" customWidth="1"/>
    <col min="5383" max="5384" width="8.140625" style="187" customWidth="1"/>
    <col min="5385" max="5608" width="11.42578125" style="187"/>
    <col min="5609" max="5609" width="0" style="187" hidden="1" customWidth="1"/>
    <col min="5610" max="5610" width="4.85546875" style="187" customWidth="1"/>
    <col min="5611" max="5611" width="4.5703125" style="187" customWidth="1"/>
    <col min="5612" max="5612" width="19.28515625" style="187" bestFit="1" customWidth="1"/>
    <col min="5613" max="5613" width="12" style="187" customWidth="1"/>
    <col min="5614" max="5620" width="7.42578125" style="187" customWidth="1"/>
    <col min="5621" max="5621" width="9.140625" style="187" customWidth="1"/>
    <col min="5622" max="5622" width="9.42578125" style="187" customWidth="1"/>
    <col min="5623" max="5623" width="11.5703125" style="187" customWidth="1"/>
    <col min="5624" max="5624" width="9" style="187" customWidth="1"/>
    <col min="5625" max="5626" width="10.28515625" style="187" customWidth="1"/>
    <col min="5627" max="5627" width="15.28515625" style="187" customWidth="1"/>
    <col min="5628" max="5628" width="15.7109375" style="187" customWidth="1"/>
    <col min="5629" max="5629" width="0" style="187" hidden="1" customWidth="1"/>
    <col min="5630" max="5630" width="30.7109375" style="187" customWidth="1"/>
    <col min="5631" max="5632" width="8.140625" style="187" customWidth="1"/>
    <col min="5633" max="5634" width="10.28515625" style="187" customWidth="1"/>
    <col min="5635" max="5635" width="15.28515625" style="187" customWidth="1"/>
    <col min="5636" max="5636" width="15.7109375" style="187" customWidth="1"/>
    <col min="5637" max="5637" width="0" style="187" hidden="1" customWidth="1"/>
    <col min="5638" max="5638" width="30.7109375" style="187" customWidth="1"/>
    <col min="5639" max="5640" width="8.140625" style="187" customWidth="1"/>
    <col min="5641" max="5864" width="11.42578125" style="187"/>
    <col min="5865" max="5865" width="0" style="187" hidden="1" customWidth="1"/>
    <col min="5866" max="5866" width="4.85546875" style="187" customWidth="1"/>
    <col min="5867" max="5867" width="4.5703125" style="187" customWidth="1"/>
    <col min="5868" max="5868" width="19.28515625" style="187" bestFit="1" customWidth="1"/>
    <col min="5869" max="5869" width="12" style="187" customWidth="1"/>
    <col min="5870" max="5876" width="7.42578125" style="187" customWidth="1"/>
    <col min="5877" max="5877" width="9.140625" style="187" customWidth="1"/>
    <col min="5878" max="5878" width="9.42578125" style="187" customWidth="1"/>
    <col min="5879" max="5879" width="11.5703125" style="187" customWidth="1"/>
    <col min="5880" max="5880" width="9" style="187" customWidth="1"/>
    <col min="5881" max="5882" width="10.28515625" style="187" customWidth="1"/>
    <col min="5883" max="5883" width="15.28515625" style="187" customWidth="1"/>
    <col min="5884" max="5884" width="15.7109375" style="187" customWidth="1"/>
    <col min="5885" max="5885" width="0" style="187" hidden="1" customWidth="1"/>
    <col min="5886" max="5886" width="30.7109375" style="187" customWidth="1"/>
    <col min="5887" max="5888" width="8.140625" style="187" customWidth="1"/>
    <col min="5889" max="5890" width="10.28515625" style="187" customWidth="1"/>
    <col min="5891" max="5891" width="15.28515625" style="187" customWidth="1"/>
    <col min="5892" max="5892" width="15.7109375" style="187" customWidth="1"/>
    <col min="5893" max="5893" width="0" style="187" hidden="1" customWidth="1"/>
    <col min="5894" max="5894" width="30.7109375" style="187" customWidth="1"/>
    <col min="5895" max="5896" width="8.140625" style="187" customWidth="1"/>
    <col min="5897" max="6120" width="11.42578125" style="187"/>
    <col min="6121" max="6121" width="0" style="187" hidden="1" customWidth="1"/>
    <col min="6122" max="6122" width="4.85546875" style="187" customWidth="1"/>
    <col min="6123" max="6123" width="4.5703125" style="187" customWidth="1"/>
    <col min="6124" max="6124" width="19.28515625" style="187" bestFit="1" customWidth="1"/>
    <col min="6125" max="6125" width="12" style="187" customWidth="1"/>
    <col min="6126" max="6132" width="7.42578125" style="187" customWidth="1"/>
    <col min="6133" max="6133" width="9.140625" style="187" customWidth="1"/>
    <col min="6134" max="6134" width="9.42578125" style="187" customWidth="1"/>
    <col min="6135" max="6135" width="11.5703125" style="187" customWidth="1"/>
    <col min="6136" max="6136" width="9" style="187" customWidth="1"/>
    <col min="6137" max="6138" width="10.28515625" style="187" customWidth="1"/>
    <col min="6139" max="6139" width="15.28515625" style="187" customWidth="1"/>
    <col min="6140" max="6140" width="15.7109375" style="187" customWidth="1"/>
    <col min="6141" max="6141" width="0" style="187" hidden="1" customWidth="1"/>
    <col min="6142" max="6142" width="30.7109375" style="187" customWidth="1"/>
    <col min="6143" max="6144" width="8.140625" style="187" customWidth="1"/>
    <col min="6145" max="6146" width="10.28515625" style="187" customWidth="1"/>
    <col min="6147" max="6147" width="15.28515625" style="187" customWidth="1"/>
    <col min="6148" max="6148" width="15.7109375" style="187" customWidth="1"/>
    <col min="6149" max="6149" width="0" style="187" hidden="1" customWidth="1"/>
    <col min="6150" max="6150" width="30.7109375" style="187" customWidth="1"/>
    <col min="6151" max="6152" width="8.140625" style="187" customWidth="1"/>
    <col min="6153" max="6376" width="11.42578125" style="187"/>
    <col min="6377" max="6377" width="0" style="187" hidden="1" customWidth="1"/>
    <col min="6378" max="6378" width="4.85546875" style="187" customWidth="1"/>
    <col min="6379" max="6379" width="4.5703125" style="187" customWidth="1"/>
    <col min="6380" max="6380" width="19.28515625" style="187" bestFit="1" customWidth="1"/>
    <col min="6381" max="6381" width="12" style="187" customWidth="1"/>
    <col min="6382" max="6388" width="7.42578125" style="187" customWidth="1"/>
    <col min="6389" max="6389" width="9.140625" style="187" customWidth="1"/>
    <col min="6390" max="6390" width="9.42578125" style="187" customWidth="1"/>
    <col min="6391" max="6391" width="11.5703125" style="187" customWidth="1"/>
    <col min="6392" max="6392" width="9" style="187" customWidth="1"/>
    <col min="6393" max="6394" width="10.28515625" style="187" customWidth="1"/>
    <col min="6395" max="6395" width="15.28515625" style="187" customWidth="1"/>
    <col min="6396" max="6396" width="15.7109375" style="187" customWidth="1"/>
    <col min="6397" max="6397" width="0" style="187" hidden="1" customWidth="1"/>
    <col min="6398" max="6398" width="30.7109375" style="187" customWidth="1"/>
    <col min="6399" max="6400" width="8.140625" style="187" customWidth="1"/>
    <col min="6401" max="6402" width="10.28515625" style="187" customWidth="1"/>
    <col min="6403" max="6403" width="15.28515625" style="187" customWidth="1"/>
    <col min="6404" max="6404" width="15.7109375" style="187" customWidth="1"/>
    <col min="6405" max="6405" width="0" style="187" hidden="1" customWidth="1"/>
    <col min="6406" max="6406" width="30.7109375" style="187" customWidth="1"/>
    <col min="6407" max="6408" width="8.140625" style="187" customWidth="1"/>
    <col min="6409" max="6632" width="11.42578125" style="187"/>
    <col min="6633" max="6633" width="0" style="187" hidden="1" customWidth="1"/>
    <col min="6634" max="6634" width="4.85546875" style="187" customWidth="1"/>
    <col min="6635" max="6635" width="4.5703125" style="187" customWidth="1"/>
    <col min="6636" max="6636" width="19.28515625" style="187" bestFit="1" customWidth="1"/>
    <col min="6637" max="6637" width="12" style="187" customWidth="1"/>
    <col min="6638" max="6644" width="7.42578125" style="187" customWidth="1"/>
    <col min="6645" max="6645" width="9.140625" style="187" customWidth="1"/>
    <col min="6646" max="6646" width="9.42578125" style="187" customWidth="1"/>
    <col min="6647" max="6647" width="11.5703125" style="187" customWidth="1"/>
    <col min="6648" max="6648" width="9" style="187" customWidth="1"/>
    <col min="6649" max="6650" width="10.28515625" style="187" customWidth="1"/>
    <col min="6651" max="6651" width="15.28515625" style="187" customWidth="1"/>
    <col min="6652" max="6652" width="15.7109375" style="187" customWidth="1"/>
    <col min="6653" max="6653" width="0" style="187" hidden="1" customWidth="1"/>
    <col min="6654" max="6654" width="30.7109375" style="187" customWidth="1"/>
    <col min="6655" max="6656" width="8.140625" style="187" customWidth="1"/>
    <col min="6657" max="6658" width="10.28515625" style="187" customWidth="1"/>
    <col min="6659" max="6659" width="15.28515625" style="187" customWidth="1"/>
    <col min="6660" max="6660" width="15.7109375" style="187" customWidth="1"/>
    <col min="6661" max="6661" width="0" style="187" hidden="1" customWidth="1"/>
    <col min="6662" max="6662" width="30.7109375" style="187" customWidth="1"/>
    <col min="6663" max="6664" width="8.140625" style="187" customWidth="1"/>
    <col min="6665" max="6888" width="11.42578125" style="187"/>
    <col min="6889" max="6889" width="0" style="187" hidden="1" customWidth="1"/>
    <col min="6890" max="6890" width="4.85546875" style="187" customWidth="1"/>
    <col min="6891" max="6891" width="4.5703125" style="187" customWidth="1"/>
    <col min="6892" max="6892" width="19.28515625" style="187" bestFit="1" customWidth="1"/>
    <col min="6893" max="6893" width="12" style="187" customWidth="1"/>
    <col min="6894" max="6900" width="7.42578125" style="187" customWidth="1"/>
    <col min="6901" max="6901" width="9.140625" style="187" customWidth="1"/>
    <col min="6902" max="6902" width="9.42578125" style="187" customWidth="1"/>
    <col min="6903" max="6903" width="11.5703125" style="187" customWidth="1"/>
    <col min="6904" max="6904" width="9" style="187" customWidth="1"/>
    <col min="6905" max="6906" width="10.28515625" style="187" customWidth="1"/>
    <col min="6907" max="6907" width="15.28515625" style="187" customWidth="1"/>
    <col min="6908" max="6908" width="15.7109375" style="187" customWidth="1"/>
    <col min="6909" max="6909" width="0" style="187" hidden="1" customWidth="1"/>
    <col min="6910" max="6910" width="30.7109375" style="187" customWidth="1"/>
    <col min="6911" max="6912" width="8.140625" style="187" customWidth="1"/>
    <col min="6913" max="6914" width="10.28515625" style="187" customWidth="1"/>
    <col min="6915" max="6915" width="15.28515625" style="187" customWidth="1"/>
    <col min="6916" max="6916" width="15.7109375" style="187" customWidth="1"/>
    <col min="6917" max="6917" width="0" style="187" hidden="1" customWidth="1"/>
    <col min="6918" max="6918" width="30.7109375" style="187" customWidth="1"/>
    <col min="6919" max="6920" width="8.140625" style="187" customWidth="1"/>
    <col min="6921" max="7144" width="11.42578125" style="187"/>
    <col min="7145" max="7145" width="0" style="187" hidden="1" customWidth="1"/>
    <col min="7146" max="7146" width="4.85546875" style="187" customWidth="1"/>
    <col min="7147" max="7147" width="4.5703125" style="187" customWidth="1"/>
    <col min="7148" max="7148" width="19.28515625" style="187" bestFit="1" customWidth="1"/>
    <col min="7149" max="7149" width="12" style="187" customWidth="1"/>
    <col min="7150" max="7156" width="7.42578125" style="187" customWidth="1"/>
    <col min="7157" max="7157" width="9.140625" style="187" customWidth="1"/>
    <col min="7158" max="7158" width="9.42578125" style="187" customWidth="1"/>
    <col min="7159" max="7159" width="11.5703125" style="187" customWidth="1"/>
    <col min="7160" max="7160" width="9" style="187" customWidth="1"/>
    <col min="7161" max="7162" width="10.28515625" style="187" customWidth="1"/>
    <col min="7163" max="7163" width="15.28515625" style="187" customWidth="1"/>
    <col min="7164" max="7164" width="15.7109375" style="187" customWidth="1"/>
    <col min="7165" max="7165" width="0" style="187" hidden="1" customWidth="1"/>
    <col min="7166" max="7166" width="30.7109375" style="187" customWidth="1"/>
    <col min="7167" max="7168" width="8.140625" style="187" customWidth="1"/>
    <col min="7169" max="7170" width="10.28515625" style="187" customWidth="1"/>
    <col min="7171" max="7171" width="15.28515625" style="187" customWidth="1"/>
    <col min="7172" max="7172" width="15.7109375" style="187" customWidth="1"/>
    <col min="7173" max="7173" width="0" style="187" hidden="1" customWidth="1"/>
    <col min="7174" max="7174" width="30.7109375" style="187" customWidth="1"/>
    <col min="7175" max="7176" width="8.140625" style="187" customWidth="1"/>
    <col min="7177" max="7400" width="11.42578125" style="187"/>
    <col min="7401" max="7401" width="0" style="187" hidden="1" customWidth="1"/>
    <col min="7402" max="7402" width="4.85546875" style="187" customWidth="1"/>
    <col min="7403" max="7403" width="4.5703125" style="187" customWidth="1"/>
    <col min="7404" max="7404" width="19.28515625" style="187" bestFit="1" customWidth="1"/>
    <col min="7405" max="7405" width="12" style="187" customWidth="1"/>
    <col min="7406" max="7412" width="7.42578125" style="187" customWidth="1"/>
    <col min="7413" max="7413" width="9.140625" style="187" customWidth="1"/>
    <col min="7414" max="7414" width="9.42578125" style="187" customWidth="1"/>
    <col min="7415" max="7415" width="11.5703125" style="187" customWidth="1"/>
    <col min="7416" max="7416" width="9" style="187" customWidth="1"/>
    <col min="7417" max="7418" width="10.28515625" style="187" customWidth="1"/>
    <col min="7419" max="7419" width="15.28515625" style="187" customWidth="1"/>
    <col min="7420" max="7420" width="15.7109375" style="187" customWidth="1"/>
    <col min="7421" max="7421" width="0" style="187" hidden="1" customWidth="1"/>
    <col min="7422" max="7422" width="30.7109375" style="187" customWidth="1"/>
    <col min="7423" max="7424" width="8.140625" style="187" customWidth="1"/>
    <col min="7425" max="7426" width="10.28515625" style="187" customWidth="1"/>
    <col min="7427" max="7427" width="15.28515625" style="187" customWidth="1"/>
    <col min="7428" max="7428" width="15.7109375" style="187" customWidth="1"/>
    <col min="7429" max="7429" width="0" style="187" hidden="1" customWidth="1"/>
    <col min="7430" max="7430" width="30.7109375" style="187" customWidth="1"/>
    <col min="7431" max="7432" width="8.140625" style="187" customWidth="1"/>
    <col min="7433" max="7656" width="11.42578125" style="187"/>
    <col min="7657" max="7657" width="0" style="187" hidden="1" customWidth="1"/>
    <col min="7658" max="7658" width="4.85546875" style="187" customWidth="1"/>
    <col min="7659" max="7659" width="4.5703125" style="187" customWidth="1"/>
    <col min="7660" max="7660" width="19.28515625" style="187" bestFit="1" customWidth="1"/>
    <col min="7661" max="7661" width="12" style="187" customWidth="1"/>
    <col min="7662" max="7668" width="7.42578125" style="187" customWidth="1"/>
    <col min="7669" max="7669" width="9.140625" style="187" customWidth="1"/>
    <col min="7670" max="7670" width="9.42578125" style="187" customWidth="1"/>
    <col min="7671" max="7671" width="11.5703125" style="187" customWidth="1"/>
    <col min="7672" max="7672" width="9" style="187" customWidth="1"/>
    <col min="7673" max="7674" width="10.28515625" style="187" customWidth="1"/>
    <col min="7675" max="7675" width="15.28515625" style="187" customWidth="1"/>
    <col min="7676" max="7676" width="15.7109375" style="187" customWidth="1"/>
    <col min="7677" max="7677" width="0" style="187" hidden="1" customWidth="1"/>
    <col min="7678" max="7678" width="30.7109375" style="187" customWidth="1"/>
    <col min="7679" max="7680" width="8.140625" style="187" customWidth="1"/>
    <col min="7681" max="7682" width="10.28515625" style="187" customWidth="1"/>
    <col min="7683" max="7683" width="15.28515625" style="187" customWidth="1"/>
    <col min="7684" max="7684" width="15.7109375" style="187" customWidth="1"/>
    <col min="7685" max="7685" width="0" style="187" hidden="1" customWidth="1"/>
    <col min="7686" max="7686" width="30.7109375" style="187" customWidth="1"/>
    <col min="7687" max="7688" width="8.140625" style="187" customWidth="1"/>
    <col min="7689" max="7912" width="11.42578125" style="187"/>
    <col min="7913" max="7913" width="0" style="187" hidden="1" customWidth="1"/>
    <col min="7914" max="7914" width="4.85546875" style="187" customWidth="1"/>
    <col min="7915" max="7915" width="4.5703125" style="187" customWidth="1"/>
    <col min="7916" max="7916" width="19.28515625" style="187" bestFit="1" customWidth="1"/>
    <col min="7917" max="7917" width="12" style="187" customWidth="1"/>
    <col min="7918" max="7924" width="7.42578125" style="187" customWidth="1"/>
    <col min="7925" max="7925" width="9.140625" style="187" customWidth="1"/>
    <col min="7926" max="7926" width="9.42578125" style="187" customWidth="1"/>
    <col min="7927" max="7927" width="11.5703125" style="187" customWidth="1"/>
    <col min="7928" max="7928" width="9" style="187" customWidth="1"/>
    <col min="7929" max="7930" width="10.28515625" style="187" customWidth="1"/>
    <col min="7931" max="7931" width="15.28515625" style="187" customWidth="1"/>
    <col min="7932" max="7932" width="15.7109375" style="187" customWidth="1"/>
    <col min="7933" max="7933" width="0" style="187" hidden="1" customWidth="1"/>
    <col min="7934" max="7934" width="30.7109375" style="187" customWidth="1"/>
    <col min="7935" max="7936" width="8.140625" style="187" customWidth="1"/>
    <col min="7937" max="7938" width="10.28515625" style="187" customWidth="1"/>
    <col min="7939" max="7939" width="15.28515625" style="187" customWidth="1"/>
    <col min="7940" max="7940" width="15.7109375" style="187" customWidth="1"/>
    <col min="7941" max="7941" width="0" style="187" hidden="1" customWidth="1"/>
    <col min="7942" max="7942" width="30.7109375" style="187" customWidth="1"/>
    <col min="7943" max="7944" width="8.140625" style="187" customWidth="1"/>
    <col min="7945" max="8168" width="11.42578125" style="187"/>
    <col min="8169" max="8169" width="0" style="187" hidden="1" customWidth="1"/>
    <col min="8170" max="8170" width="4.85546875" style="187" customWidth="1"/>
    <col min="8171" max="8171" width="4.5703125" style="187" customWidth="1"/>
    <col min="8172" max="8172" width="19.28515625" style="187" bestFit="1" customWidth="1"/>
    <col min="8173" max="8173" width="12" style="187" customWidth="1"/>
    <col min="8174" max="8180" width="7.42578125" style="187" customWidth="1"/>
    <col min="8181" max="8181" width="9.140625" style="187" customWidth="1"/>
    <col min="8182" max="8182" width="9.42578125" style="187" customWidth="1"/>
    <col min="8183" max="8183" width="11.5703125" style="187" customWidth="1"/>
    <col min="8184" max="8184" width="9" style="187" customWidth="1"/>
    <col min="8185" max="8186" width="10.28515625" style="187" customWidth="1"/>
    <col min="8187" max="8187" width="15.28515625" style="187" customWidth="1"/>
    <col min="8188" max="8188" width="15.7109375" style="187" customWidth="1"/>
    <col min="8189" max="8189" width="0" style="187" hidden="1" customWidth="1"/>
    <col min="8190" max="8190" width="30.7109375" style="187" customWidth="1"/>
    <col min="8191" max="8192" width="8.140625" style="187" customWidth="1"/>
    <col min="8193" max="8194" width="10.28515625" style="187" customWidth="1"/>
    <col min="8195" max="8195" width="15.28515625" style="187" customWidth="1"/>
    <col min="8196" max="8196" width="15.7109375" style="187" customWidth="1"/>
    <col min="8197" max="8197" width="0" style="187" hidden="1" customWidth="1"/>
    <col min="8198" max="8198" width="30.7109375" style="187" customWidth="1"/>
    <col min="8199" max="8200" width="8.140625" style="187" customWidth="1"/>
    <col min="8201" max="8424" width="11.42578125" style="187"/>
    <col min="8425" max="8425" width="0" style="187" hidden="1" customWidth="1"/>
    <col min="8426" max="8426" width="4.85546875" style="187" customWidth="1"/>
    <col min="8427" max="8427" width="4.5703125" style="187" customWidth="1"/>
    <col min="8428" max="8428" width="19.28515625" style="187" bestFit="1" customWidth="1"/>
    <col min="8429" max="8429" width="12" style="187" customWidth="1"/>
    <col min="8430" max="8436" width="7.42578125" style="187" customWidth="1"/>
    <col min="8437" max="8437" width="9.140625" style="187" customWidth="1"/>
    <col min="8438" max="8438" width="9.42578125" style="187" customWidth="1"/>
    <col min="8439" max="8439" width="11.5703125" style="187" customWidth="1"/>
    <col min="8440" max="8440" width="9" style="187" customWidth="1"/>
    <col min="8441" max="8442" width="10.28515625" style="187" customWidth="1"/>
    <col min="8443" max="8443" width="15.28515625" style="187" customWidth="1"/>
    <col min="8444" max="8444" width="15.7109375" style="187" customWidth="1"/>
    <col min="8445" max="8445" width="0" style="187" hidden="1" customWidth="1"/>
    <col min="8446" max="8446" width="30.7109375" style="187" customWidth="1"/>
    <col min="8447" max="8448" width="8.140625" style="187" customWidth="1"/>
    <col min="8449" max="8450" width="10.28515625" style="187" customWidth="1"/>
    <col min="8451" max="8451" width="15.28515625" style="187" customWidth="1"/>
    <col min="8452" max="8452" width="15.7109375" style="187" customWidth="1"/>
    <col min="8453" max="8453" width="0" style="187" hidden="1" customWidth="1"/>
    <col min="8454" max="8454" width="30.7109375" style="187" customWidth="1"/>
    <col min="8455" max="8456" width="8.140625" style="187" customWidth="1"/>
    <col min="8457" max="8680" width="11.42578125" style="187"/>
    <col min="8681" max="8681" width="0" style="187" hidden="1" customWidth="1"/>
    <col min="8682" max="8682" width="4.85546875" style="187" customWidth="1"/>
    <col min="8683" max="8683" width="4.5703125" style="187" customWidth="1"/>
    <col min="8684" max="8684" width="19.28515625" style="187" bestFit="1" customWidth="1"/>
    <col min="8685" max="8685" width="12" style="187" customWidth="1"/>
    <col min="8686" max="8692" width="7.42578125" style="187" customWidth="1"/>
    <col min="8693" max="8693" width="9.140625" style="187" customWidth="1"/>
    <col min="8694" max="8694" width="9.42578125" style="187" customWidth="1"/>
    <col min="8695" max="8695" width="11.5703125" style="187" customWidth="1"/>
    <col min="8696" max="8696" width="9" style="187" customWidth="1"/>
    <col min="8697" max="8698" width="10.28515625" style="187" customWidth="1"/>
    <col min="8699" max="8699" width="15.28515625" style="187" customWidth="1"/>
    <col min="8700" max="8700" width="15.7109375" style="187" customWidth="1"/>
    <col min="8701" max="8701" width="0" style="187" hidden="1" customWidth="1"/>
    <col min="8702" max="8702" width="30.7109375" style="187" customWidth="1"/>
    <col min="8703" max="8704" width="8.140625" style="187" customWidth="1"/>
    <col min="8705" max="8706" width="10.28515625" style="187" customWidth="1"/>
    <col min="8707" max="8707" width="15.28515625" style="187" customWidth="1"/>
    <col min="8708" max="8708" width="15.7109375" style="187" customWidth="1"/>
    <col min="8709" max="8709" width="0" style="187" hidden="1" customWidth="1"/>
    <col min="8710" max="8710" width="30.7109375" style="187" customWidth="1"/>
    <col min="8711" max="8712" width="8.140625" style="187" customWidth="1"/>
    <col min="8713" max="8936" width="11.42578125" style="187"/>
    <col min="8937" max="8937" width="0" style="187" hidden="1" customWidth="1"/>
    <col min="8938" max="8938" width="4.85546875" style="187" customWidth="1"/>
    <col min="8939" max="8939" width="4.5703125" style="187" customWidth="1"/>
    <col min="8940" max="8940" width="19.28515625" style="187" bestFit="1" customWidth="1"/>
    <col min="8941" max="8941" width="12" style="187" customWidth="1"/>
    <col min="8942" max="8948" width="7.42578125" style="187" customWidth="1"/>
    <col min="8949" max="8949" width="9.140625" style="187" customWidth="1"/>
    <col min="8950" max="8950" width="9.42578125" style="187" customWidth="1"/>
    <col min="8951" max="8951" width="11.5703125" style="187" customWidth="1"/>
    <col min="8952" max="8952" width="9" style="187" customWidth="1"/>
    <col min="8953" max="8954" width="10.28515625" style="187" customWidth="1"/>
    <col min="8955" max="8955" width="15.28515625" style="187" customWidth="1"/>
    <col min="8956" max="8956" width="15.7109375" style="187" customWidth="1"/>
    <col min="8957" max="8957" width="0" style="187" hidden="1" customWidth="1"/>
    <col min="8958" max="8958" width="30.7109375" style="187" customWidth="1"/>
    <col min="8959" max="8960" width="8.140625" style="187" customWidth="1"/>
    <col min="8961" max="8962" width="10.28515625" style="187" customWidth="1"/>
    <col min="8963" max="8963" width="15.28515625" style="187" customWidth="1"/>
    <col min="8964" max="8964" width="15.7109375" style="187" customWidth="1"/>
    <col min="8965" max="8965" width="0" style="187" hidden="1" customWidth="1"/>
    <col min="8966" max="8966" width="30.7109375" style="187" customWidth="1"/>
    <col min="8967" max="8968" width="8.140625" style="187" customWidth="1"/>
    <col min="8969" max="9192" width="11.42578125" style="187"/>
    <col min="9193" max="9193" width="0" style="187" hidden="1" customWidth="1"/>
    <col min="9194" max="9194" width="4.85546875" style="187" customWidth="1"/>
    <col min="9195" max="9195" width="4.5703125" style="187" customWidth="1"/>
    <col min="9196" max="9196" width="19.28515625" style="187" bestFit="1" customWidth="1"/>
    <col min="9197" max="9197" width="12" style="187" customWidth="1"/>
    <col min="9198" max="9204" width="7.42578125" style="187" customWidth="1"/>
    <col min="9205" max="9205" width="9.140625" style="187" customWidth="1"/>
    <col min="9206" max="9206" width="9.42578125" style="187" customWidth="1"/>
    <col min="9207" max="9207" width="11.5703125" style="187" customWidth="1"/>
    <col min="9208" max="9208" width="9" style="187" customWidth="1"/>
    <col min="9209" max="9210" width="10.28515625" style="187" customWidth="1"/>
    <col min="9211" max="9211" width="15.28515625" style="187" customWidth="1"/>
    <col min="9212" max="9212" width="15.7109375" style="187" customWidth="1"/>
    <col min="9213" max="9213" width="0" style="187" hidden="1" customWidth="1"/>
    <col min="9214" max="9214" width="30.7109375" style="187" customWidth="1"/>
    <col min="9215" max="9216" width="8.140625" style="187" customWidth="1"/>
    <col min="9217" max="9218" width="10.28515625" style="187" customWidth="1"/>
    <col min="9219" max="9219" width="15.28515625" style="187" customWidth="1"/>
    <col min="9220" max="9220" width="15.7109375" style="187" customWidth="1"/>
    <col min="9221" max="9221" width="0" style="187" hidden="1" customWidth="1"/>
    <col min="9222" max="9222" width="30.7109375" style="187" customWidth="1"/>
    <col min="9223" max="9224" width="8.140625" style="187" customWidth="1"/>
    <col min="9225" max="9448" width="11.42578125" style="187"/>
    <col min="9449" max="9449" width="0" style="187" hidden="1" customWidth="1"/>
    <col min="9450" max="9450" width="4.85546875" style="187" customWidth="1"/>
    <col min="9451" max="9451" width="4.5703125" style="187" customWidth="1"/>
    <col min="9452" max="9452" width="19.28515625" style="187" bestFit="1" customWidth="1"/>
    <col min="9453" max="9453" width="12" style="187" customWidth="1"/>
    <col min="9454" max="9460" width="7.42578125" style="187" customWidth="1"/>
    <col min="9461" max="9461" width="9.140625" style="187" customWidth="1"/>
    <col min="9462" max="9462" width="9.42578125" style="187" customWidth="1"/>
    <col min="9463" max="9463" width="11.5703125" style="187" customWidth="1"/>
    <col min="9464" max="9464" width="9" style="187" customWidth="1"/>
    <col min="9465" max="9466" width="10.28515625" style="187" customWidth="1"/>
    <col min="9467" max="9467" width="15.28515625" style="187" customWidth="1"/>
    <col min="9468" max="9468" width="15.7109375" style="187" customWidth="1"/>
    <col min="9469" max="9469" width="0" style="187" hidden="1" customWidth="1"/>
    <col min="9470" max="9470" width="30.7109375" style="187" customWidth="1"/>
    <col min="9471" max="9472" width="8.140625" style="187" customWidth="1"/>
    <col min="9473" max="9474" width="10.28515625" style="187" customWidth="1"/>
    <col min="9475" max="9475" width="15.28515625" style="187" customWidth="1"/>
    <col min="9476" max="9476" width="15.7109375" style="187" customWidth="1"/>
    <col min="9477" max="9477" width="0" style="187" hidden="1" customWidth="1"/>
    <col min="9478" max="9478" width="30.7109375" style="187" customWidth="1"/>
    <col min="9479" max="9480" width="8.140625" style="187" customWidth="1"/>
    <col min="9481" max="9704" width="11.42578125" style="187"/>
    <col min="9705" max="9705" width="0" style="187" hidden="1" customWidth="1"/>
    <col min="9706" max="9706" width="4.85546875" style="187" customWidth="1"/>
    <col min="9707" max="9707" width="4.5703125" style="187" customWidth="1"/>
    <col min="9708" max="9708" width="19.28515625" style="187" bestFit="1" customWidth="1"/>
    <col min="9709" max="9709" width="12" style="187" customWidth="1"/>
    <col min="9710" max="9716" width="7.42578125" style="187" customWidth="1"/>
    <col min="9717" max="9717" width="9.140625" style="187" customWidth="1"/>
    <col min="9718" max="9718" width="9.42578125" style="187" customWidth="1"/>
    <col min="9719" max="9719" width="11.5703125" style="187" customWidth="1"/>
    <col min="9720" max="9720" width="9" style="187" customWidth="1"/>
    <col min="9721" max="9722" width="10.28515625" style="187" customWidth="1"/>
    <col min="9723" max="9723" width="15.28515625" style="187" customWidth="1"/>
    <col min="9724" max="9724" width="15.7109375" style="187" customWidth="1"/>
    <col min="9725" max="9725" width="0" style="187" hidden="1" customWidth="1"/>
    <col min="9726" max="9726" width="30.7109375" style="187" customWidth="1"/>
    <col min="9727" max="9728" width="8.140625" style="187" customWidth="1"/>
    <col min="9729" max="9730" width="10.28515625" style="187" customWidth="1"/>
    <col min="9731" max="9731" width="15.28515625" style="187" customWidth="1"/>
    <col min="9732" max="9732" width="15.7109375" style="187" customWidth="1"/>
    <col min="9733" max="9733" width="0" style="187" hidden="1" customWidth="1"/>
    <col min="9734" max="9734" width="30.7109375" style="187" customWidth="1"/>
    <col min="9735" max="9736" width="8.140625" style="187" customWidth="1"/>
    <col min="9737" max="9960" width="11.42578125" style="187"/>
    <col min="9961" max="9961" width="0" style="187" hidden="1" customWidth="1"/>
    <col min="9962" max="9962" width="4.85546875" style="187" customWidth="1"/>
    <col min="9963" max="9963" width="4.5703125" style="187" customWidth="1"/>
    <col min="9964" max="9964" width="19.28515625" style="187" bestFit="1" customWidth="1"/>
    <col min="9965" max="9965" width="12" style="187" customWidth="1"/>
    <col min="9966" max="9972" width="7.42578125" style="187" customWidth="1"/>
    <col min="9973" max="9973" width="9.140625" style="187" customWidth="1"/>
    <col min="9974" max="9974" width="9.42578125" style="187" customWidth="1"/>
    <col min="9975" max="9975" width="11.5703125" style="187" customWidth="1"/>
    <col min="9976" max="9976" width="9" style="187" customWidth="1"/>
    <col min="9977" max="9978" width="10.28515625" style="187" customWidth="1"/>
    <col min="9979" max="9979" width="15.28515625" style="187" customWidth="1"/>
    <col min="9980" max="9980" width="15.7109375" style="187" customWidth="1"/>
    <col min="9981" max="9981" width="0" style="187" hidden="1" customWidth="1"/>
    <col min="9982" max="9982" width="30.7109375" style="187" customWidth="1"/>
    <col min="9983" max="9984" width="8.140625" style="187" customWidth="1"/>
    <col min="9985" max="9986" width="10.28515625" style="187" customWidth="1"/>
    <col min="9987" max="9987" width="15.28515625" style="187" customWidth="1"/>
    <col min="9988" max="9988" width="15.7109375" style="187" customWidth="1"/>
    <col min="9989" max="9989" width="0" style="187" hidden="1" customWidth="1"/>
    <col min="9990" max="9990" width="30.7109375" style="187" customWidth="1"/>
    <col min="9991" max="9992" width="8.140625" style="187" customWidth="1"/>
    <col min="9993" max="10216" width="11.42578125" style="187"/>
    <col min="10217" max="10217" width="0" style="187" hidden="1" customWidth="1"/>
    <col min="10218" max="10218" width="4.85546875" style="187" customWidth="1"/>
    <col min="10219" max="10219" width="4.5703125" style="187" customWidth="1"/>
    <col min="10220" max="10220" width="19.28515625" style="187" bestFit="1" customWidth="1"/>
    <col min="10221" max="10221" width="12" style="187" customWidth="1"/>
    <col min="10222" max="10228" width="7.42578125" style="187" customWidth="1"/>
    <col min="10229" max="10229" width="9.140625" style="187" customWidth="1"/>
    <col min="10230" max="10230" width="9.42578125" style="187" customWidth="1"/>
    <col min="10231" max="10231" width="11.5703125" style="187" customWidth="1"/>
    <col min="10232" max="10232" width="9" style="187" customWidth="1"/>
    <col min="10233" max="10234" width="10.28515625" style="187" customWidth="1"/>
    <col min="10235" max="10235" width="15.28515625" style="187" customWidth="1"/>
    <col min="10236" max="10236" width="15.7109375" style="187" customWidth="1"/>
    <col min="10237" max="10237" width="0" style="187" hidden="1" customWidth="1"/>
    <col min="10238" max="10238" width="30.7109375" style="187" customWidth="1"/>
    <col min="10239" max="10240" width="8.140625" style="187" customWidth="1"/>
    <col min="10241" max="10242" width="10.28515625" style="187" customWidth="1"/>
    <col min="10243" max="10243" width="15.28515625" style="187" customWidth="1"/>
    <col min="10244" max="10244" width="15.7109375" style="187" customWidth="1"/>
    <col min="10245" max="10245" width="0" style="187" hidden="1" customWidth="1"/>
    <col min="10246" max="10246" width="30.7109375" style="187" customWidth="1"/>
    <col min="10247" max="10248" width="8.140625" style="187" customWidth="1"/>
    <col min="10249" max="10472" width="11.42578125" style="187"/>
    <col min="10473" max="10473" width="0" style="187" hidden="1" customWidth="1"/>
    <col min="10474" max="10474" width="4.85546875" style="187" customWidth="1"/>
    <col min="10475" max="10475" width="4.5703125" style="187" customWidth="1"/>
    <col min="10476" max="10476" width="19.28515625" style="187" bestFit="1" customWidth="1"/>
    <col min="10477" max="10477" width="12" style="187" customWidth="1"/>
    <col min="10478" max="10484" width="7.42578125" style="187" customWidth="1"/>
    <col min="10485" max="10485" width="9.140625" style="187" customWidth="1"/>
    <col min="10486" max="10486" width="9.42578125" style="187" customWidth="1"/>
    <col min="10487" max="10487" width="11.5703125" style="187" customWidth="1"/>
    <col min="10488" max="10488" width="9" style="187" customWidth="1"/>
    <col min="10489" max="10490" width="10.28515625" style="187" customWidth="1"/>
    <col min="10491" max="10491" width="15.28515625" style="187" customWidth="1"/>
    <col min="10492" max="10492" width="15.7109375" style="187" customWidth="1"/>
    <col min="10493" max="10493" width="0" style="187" hidden="1" customWidth="1"/>
    <col min="10494" max="10494" width="30.7109375" style="187" customWidth="1"/>
    <col min="10495" max="10496" width="8.140625" style="187" customWidth="1"/>
    <col min="10497" max="10498" width="10.28515625" style="187" customWidth="1"/>
    <col min="10499" max="10499" width="15.28515625" style="187" customWidth="1"/>
    <col min="10500" max="10500" width="15.7109375" style="187" customWidth="1"/>
    <col min="10501" max="10501" width="0" style="187" hidden="1" customWidth="1"/>
    <col min="10502" max="10502" width="30.7109375" style="187" customWidth="1"/>
    <col min="10503" max="10504" width="8.140625" style="187" customWidth="1"/>
    <col min="10505" max="10728" width="11.42578125" style="187"/>
    <col min="10729" max="10729" width="0" style="187" hidden="1" customWidth="1"/>
    <col min="10730" max="10730" width="4.85546875" style="187" customWidth="1"/>
    <col min="10731" max="10731" width="4.5703125" style="187" customWidth="1"/>
    <col min="10732" max="10732" width="19.28515625" style="187" bestFit="1" customWidth="1"/>
    <col min="10733" max="10733" width="12" style="187" customWidth="1"/>
    <col min="10734" max="10740" width="7.42578125" style="187" customWidth="1"/>
    <col min="10741" max="10741" width="9.140625" style="187" customWidth="1"/>
    <col min="10742" max="10742" width="9.42578125" style="187" customWidth="1"/>
    <col min="10743" max="10743" width="11.5703125" style="187" customWidth="1"/>
    <col min="10744" max="10744" width="9" style="187" customWidth="1"/>
    <col min="10745" max="10746" width="10.28515625" style="187" customWidth="1"/>
    <col min="10747" max="10747" width="15.28515625" style="187" customWidth="1"/>
    <col min="10748" max="10748" width="15.7109375" style="187" customWidth="1"/>
    <col min="10749" max="10749" width="0" style="187" hidden="1" customWidth="1"/>
    <col min="10750" max="10750" width="30.7109375" style="187" customWidth="1"/>
    <col min="10751" max="10752" width="8.140625" style="187" customWidth="1"/>
    <col min="10753" max="10754" width="10.28515625" style="187" customWidth="1"/>
    <col min="10755" max="10755" width="15.28515625" style="187" customWidth="1"/>
    <col min="10756" max="10756" width="15.7109375" style="187" customWidth="1"/>
    <col min="10757" max="10757" width="0" style="187" hidden="1" customWidth="1"/>
    <col min="10758" max="10758" width="30.7109375" style="187" customWidth="1"/>
    <col min="10759" max="10760" width="8.140625" style="187" customWidth="1"/>
    <col min="10761" max="10984" width="11.42578125" style="187"/>
    <col min="10985" max="10985" width="0" style="187" hidden="1" customWidth="1"/>
    <col min="10986" max="10986" width="4.85546875" style="187" customWidth="1"/>
    <col min="10987" max="10987" width="4.5703125" style="187" customWidth="1"/>
    <col min="10988" max="10988" width="19.28515625" style="187" bestFit="1" customWidth="1"/>
    <col min="10989" max="10989" width="12" style="187" customWidth="1"/>
    <col min="10990" max="10996" width="7.42578125" style="187" customWidth="1"/>
    <col min="10997" max="10997" width="9.140625" style="187" customWidth="1"/>
    <col min="10998" max="10998" width="9.42578125" style="187" customWidth="1"/>
    <col min="10999" max="10999" width="11.5703125" style="187" customWidth="1"/>
    <col min="11000" max="11000" width="9" style="187" customWidth="1"/>
    <col min="11001" max="11002" width="10.28515625" style="187" customWidth="1"/>
    <col min="11003" max="11003" width="15.28515625" style="187" customWidth="1"/>
    <col min="11004" max="11004" width="15.7109375" style="187" customWidth="1"/>
    <col min="11005" max="11005" width="0" style="187" hidden="1" customWidth="1"/>
    <col min="11006" max="11006" width="30.7109375" style="187" customWidth="1"/>
    <col min="11007" max="11008" width="8.140625" style="187" customWidth="1"/>
    <col min="11009" max="11010" width="10.28515625" style="187" customWidth="1"/>
    <col min="11011" max="11011" width="15.28515625" style="187" customWidth="1"/>
    <col min="11012" max="11012" width="15.7109375" style="187" customWidth="1"/>
    <col min="11013" max="11013" width="0" style="187" hidden="1" customWidth="1"/>
    <col min="11014" max="11014" width="30.7109375" style="187" customWidth="1"/>
    <col min="11015" max="11016" width="8.140625" style="187" customWidth="1"/>
    <col min="11017" max="11240" width="11.42578125" style="187"/>
    <col min="11241" max="11241" width="0" style="187" hidden="1" customWidth="1"/>
    <col min="11242" max="11242" width="4.85546875" style="187" customWidth="1"/>
    <col min="11243" max="11243" width="4.5703125" style="187" customWidth="1"/>
    <col min="11244" max="11244" width="19.28515625" style="187" bestFit="1" customWidth="1"/>
    <col min="11245" max="11245" width="12" style="187" customWidth="1"/>
    <col min="11246" max="11252" width="7.42578125" style="187" customWidth="1"/>
    <col min="11253" max="11253" width="9.140625" style="187" customWidth="1"/>
    <col min="11254" max="11254" width="9.42578125" style="187" customWidth="1"/>
    <col min="11255" max="11255" width="11.5703125" style="187" customWidth="1"/>
    <col min="11256" max="11256" width="9" style="187" customWidth="1"/>
    <col min="11257" max="11258" width="10.28515625" style="187" customWidth="1"/>
    <col min="11259" max="11259" width="15.28515625" style="187" customWidth="1"/>
    <col min="11260" max="11260" width="15.7109375" style="187" customWidth="1"/>
    <col min="11261" max="11261" width="0" style="187" hidden="1" customWidth="1"/>
    <col min="11262" max="11262" width="30.7109375" style="187" customWidth="1"/>
    <col min="11263" max="11264" width="8.140625" style="187" customWidth="1"/>
    <col min="11265" max="11266" width="10.28515625" style="187" customWidth="1"/>
    <col min="11267" max="11267" width="15.28515625" style="187" customWidth="1"/>
    <col min="11268" max="11268" width="15.7109375" style="187" customWidth="1"/>
    <col min="11269" max="11269" width="0" style="187" hidden="1" customWidth="1"/>
    <col min="11270" max="11270" width="30.7109375" style="187" customWidth="1"/>
    <col min="11271" max="11272" width="8.140625" style="187" customWidth="1"/>
    <col min="11273" max="11496" width="11.42578125" style="187"/>
    <col min="11497" max="11497" width="0" style="187" hidden="1" customWidth="1"/>
    <col min="11498" max="11498" width="4.85546875" style="187" customWidth="1"/>
    <col min="11499" max="11499" width="4.5703125" style="187" customWidth="1"/>
    <col min="11500" max="11500" width="19.28515625" style="187" bestFit="1" customWidth="1"/>
    <col min="11501" max="11501" width="12" style="187" customWidth="1"/>
    <col min="11502" max="11508" width="7.42578125" style="187" customWidth="1"/>
    <col min="11509" max="11509" width="9.140625" style="187" customWidth="1"/>
    <col min="11510" max="11510" width="9.42578125" style="187" customWidth="1"/>
    <col min="11511" max="11511" width="11.5703125" style="187" customWidth="1"/>
    <col min="11512" max="11512" width="9" style="187" customWidth="1"/>
    <col min="11513" max="11514" width="10.28515625" style="187" customWidth="1"/>
    <col min="11515" max="11515" width="15.28515625" style="187" customWidth="1"/>
    <col min="11516" max="11516" width="15.7109375" style="187" customWidth="1"/>
    <col min="11517" max="11517" width="0" style="187" hidden="1" customWidth="1"/>
    <col min="11518" max="11518" width="30.7109375" style="187" customWidth="1"/>
    <col min="11519" max="11520" width="8.140625" style="187" customWidth="1"/>
    <col min="11521" max="11522" width="10.28515625" style="187" customWidth="1"/>
    <col min="11523" max="11523" width="15.28515625" style="187" customWidth="1"/>
    <col min="11524" max="11524" width="15.7109375" style="187" customWidth="1"/>
    <col min="11525" max="11525" width="0" style="187" hidden="1" customWidth="1"/>
    <col min="11526" max="11526" width="30.7109375" style="187" customWidth="1"/>
    <col min="11527" max="11528" width="8.140625" style="187" customWidth="1"/>
    <col min="11529" max="11752" width="11.42578125" style="187"/>
    <col min="11753" max="11753" width="0" style="187" hidden="1" customWidth="1"/>
    <col min="11754" max="11754" width="4.85546875" style="187" customWidth="1"/>
    <col min="11755" max="11755" width="4.5703125" style="187" customWidth="1"/>
    <col min="11756" max="11756" width="19.28515625" style="187" bestFit="1" customWidth="1"/>
    <col min="11757" max="11757" width="12" style="187" customWidth="1"/>
    <col min="11758" max="11764" width="7.42578125" style="187" customWidth="1"/>
    <col min="11765" max="11765" width="9.140625" style="187" customWidth="1"/>
    <col min="11766" max="11766" width="9.42578125" style="187" customWidth="1"/>
    <col min="11767" max="11767" width="11.5703125" style="187" customWidth="1"/>
    <col min="11768" max="11768" width="9" style="187" customWidth="1"/>
    <col min="11769" max="11770" width="10.28515625" style="187" customWidth="1"/>
    <col min="11771" max="11771" width="15.28515625" style="187" customWidth="1"/>
    <col min="11772" max="11772" width="15.7109375" style="187" customWidth="1"/>
    <col min="11773" max="11773" width="0" style="187" hidden="1" customWidth="1"/>
    <col min="11774" max="11774" width="30.7109375" style="187" customWidth="1"/>
    <col min="11775" max="11776" width="8.140625" style="187" customWidth="1"/>
    <col min="11777" max="11778" width="10.28515625" style="187" customWidth="1"/>
    <col min="11779" max="11779" width="15.28515625" style="187" customWidth="1"/>
    <col min="11780" max="11780" width="15.7109375" style="187" customWidth="1"/>
    <col min="11781" max="11781" width="0" style="187" hidden="1" customWidth="1"/>
    <col min="11782" max="11782" width="30.7109375" style="187" customWidth="1"/>
    <col min="11783" max="11784" width="8.140625" style="187" customWidth="1"/>
    <col min="11785" max="12008" width="11.42578125" style="187"/>
    <col min="12009" max="12009" width="0" style="187" hidden="1" customWidth="1"/>
    <col min="12010" max="12010" width="4.85546875" style="187" customWidth="1"/>
    <col min="12011" max="12011" width="4.5703125" style="187" customWidth="1"/>
    <col min="12012" max="12012" width="19.28515625" style="187" bestFit="1" customWidth="1"/>
    <col min="12013" max="12013" width="12" style="187" customWidth="1"/>
    <col min="12014" max="12020" width="7.42578125" style="187" customWidth="1"/>
    <col min="12021" max="12021" width="9.140625" style="187" customWidth="1"/>
    <col min="12022" max="12022" width="9.42578125" style="187" customWidth="1"/>
    <col min="12023" max="12023" width="11.5703125" style="187" customWidth="1"/>
    <col min="12024" max="12024" width="9" style="187" customWidth="1"/>
    <col min="12025" max="12026" width="10.28515625" style="187" customWidth="1"/>
    <col min="12027" max="12027" width="15.28515625" style="187" customWidth="1"/>
    <col min="12028" max="12028" width="15.7109375" style="187" customWidth="1"/>
    <col min="12029" max="12029" width="0" style="187" hidden="1" customWidth="1"/>
    <col min="12030" max="12030" width="30.7109375" style="187" customWidth="1"/>
    <col min="12031" max="12032" width="8.140625" style="187" customWidth="1"/>
    <col min="12033" max="12034" width="10.28515625" style="187" customWidth="1"/>
    <col min="12035" max="12035" width="15.28515625" style="187" customWidth="1"/>
    <col min="12036" max="12036" width="15.7109375" style="187" customWidth="1"/>
    <col min="12037" max="12037" width="0" style="187" hidden="1" customWidth="1"/>
    <col min="12038" max="12038" width="30.7109375" style="187" customWidth="1"/>
    <col min="12039" max="12040" width="8.140625" style="187" customWidth="1"/>
    <col min="12041" max="12264" width="11.42578125" style="187"/>
    <col min="12265" max="12265" width="0" style="187" hidden="1" customWidth="1"/>
    <col min="12266" max="12266" width="4.85546875" style="187" customWidth="1"/>
    <col min="12267" max="12267" width="4.5703125" style="187" customWidth="1"/>
    <col min="12268" max="12268" width="19.28515625" style="187" bestFit="1" customWidth="1"/>
    <col min="12269" max="12269" width="12" style="187" customWidth="1"/>
    <col min="12270" max="12276" width="7.42578125" style="187" customWidth="1"/>
    <col min="12277" max="12277" width="9.140625" style="187" customWidth="1"/>
    <col min="12278" max="12278" width="9.42578125" style="187" customWidth="1"/>
    <col min="12279" max="12279" width="11.5703125" style="187" customWidth="1"/>
    <col min="12280" max="12280" width="9" style="187" customWidth="1"/>
    <col min="12281" max="12282" width="10.28515625" style="187" customWidth="1"/>
    <col min="12283" max="12283" width="15.28515625" style="187" customWidth="1"/>
    <col min="12284" max="12284" width="15.7109375" style="187" customWidth="1"/>
    <col min="12285" max="12285" width="0" style="187" hidden="1" customWidth="1"/>
    <col min="12286" max="12286" width="30.7109375" style="187" customWidth="1"/>
    <col min="12287" max="12288" width="8.140625" style="187" customWidth="1"/>
    <col min="12289" max="12290" width="10.28515625" style="187" customWidth="1"/>
    <col min="12291" max="12291" width="15.28515625" style="187" customWidth="1"/>
    <col min="12292" max="12292" width="15.7109375" style="187" customWidth="1"/>
    <col min="12293" max="12293" width="0" style="187" hidden="1" customWidth="1"/>
    <col min="12294" max="12294" width="30.7109375" style="187" customWidth="1"/>
    <col min="12295" max="12296" width="8.140625" style="187" customWidth="1"/>
    <col min="12297" max="12520" width="11.42578125" style="187"/>
    <col min="12521" max="12521" width="0" style="187" hidden="1" customWidth="1"/>
    <col min="12522" max="12522" width="4.85546875" style="187" customWidth="1"/>
    <col min="12523" max="12523" width="4.5703125" style="187" customWidth="1"/>
    <col min="12524" max="12524" width="19.28515625" style="187" bestFit="1" customWidth="1"/>
    <col min="12525" max="12525" width="12" style="187" customWidth="1"/>
    <col min="12526" max="12532" width="7.42578125" style="187" customWidth="1"/>
    <col min="12533" max="12533" width="9.140625" style="187" customWidth="1"/>
    <col min="12534" max="12534" width="9.42578125" style="187" customWidth="1"/>
    <col min="12535" max="12535" width="11.5703125" style="187" customWidth="1"/>
    <col min="12536" max="12536" width="9" style="187" customWidth="1"/>
    <col min="12537" max="12538" width="10.28515625" style="187" customWidth="1"/>
    <col min="12539" max="12539" width="15.28515625" style="187" customWidth="1"/>
    <col min="12540" max="12540" width="15.7109375" style="187" customWidth="1"/>
    <col min="12541" max="12541" width="0" style="187" hidden="1" customWidth="1"/>
    <col min="12542" max="12542" width="30.7109375" style="187" customWidth="1"/>
    <col min="12543" max="12544" width="8.140625" style="187" customWidth="1"/>
    <col min="12545" max="12546" width="10.28515625" style="187" customWidth="1"/>
    <col min="12547" max="12547" width="15.28515625" style="187" customWidth="1"/>
    <col min="12548" max="12548" width="15.7109375" style="187" customWidth="1"/>
    <col min="12549" max="12549" width="0" style="187" hidden="1" customWidth="1"/>
    <col min="12550" max="12550" width="30.7109375" style="187" customWidth="1"/>
    <col min="12551" max="12552" width="8.140625" style="187" customWidth="1"/>
    <col min="12553" max="12776" width="11.42578125" style="187"/>
    <col min="12777" max="12777" width="0" style="187" hidden="1" customWidth="1"/>
    <col min="12778" max="12778" width="4.85546875" style="187" customWidth="1"/>
    <col min="12779" max="12779" width="4.5703125" style="187" customWidth="1"/>
    <col min="12780" max="12780" width="19.28515625" style="187" bestFit="1" customWidth="1"/>
    <col min="12781" max="12781" width="12" style="187" customWidth="1"/>
    <col min="12782" max="12788" width="7.42578125" style="187" customWidth="1"/>
    <col min="12789" max="12789" width="9.140625" style="187" customWidth="1"/>
    <col min="12790" max="12790" width="9.42578125" style="187" customWidth="1"/>
    <col min="12791" max="12791" width="11.5703125" style="187" customWidth="1"/>
    <col min="12792" max="12792" width="9" style="187" customWidth="1"/>
    <col min="12793" max="12794" width="10.28515625" style="187" customWidth="1"/>
    <col min="12795" max="12795" width="15.28515625" style="187" customWidth="1"/>
    <col min="12796" max="12796" width="15.7109375" style="187" customWidth="1"/>
    <col min="12797" max="12797" width="0" style="187" hidden="1" customWidth="1"/>
    <col min="12798" max="12798" width="30.7109375" style="187" customWidth="1"/>
    <col min="12799" max="12800" width="8.140625" style="187" customWidth="1"/>
    <col min="12801" max="12802" width="10.28515625" style="187" customWidth="1"/>
    <col min="12803" max="12803" width="15.28515625" style="187" customWidth="1"/>
    <col min="12804" max="12804" width="15.7109375" style="187" customWidth="1"/>
    <col min="12805" max="12805" width="0" style="187" hidden="1" customWidth="1"/>
    <col min="12806" max="12806" width="30.7109375" style="187" customWidth="1"/>
    <col min="12807" max="12808" width="8.140625" style="187" customWidth="1"/>
    <col min="12809" max="13032" width="11.42578125" style="187"/>
    <col min="13033" max="13033" width="0" style="187" hidden="1" customWidth="1"/>
    <col min="13034" max="13034" width="4.85546875" style="187" customWidth="1"/>
    <col min="13035" max="13035" width="4.5703125" style="187" customWidth="1"/>
    <col min="13036" max="13036" width="19.28515625" style="187" bestFit="1" customWidth="1"/>
    <col min="13037" max="13037" width="12" style="187" customWidth="1"/>
    <col min="13038" max="13044" width="7.42578125" style="187" customWidth="1"/>
    <col min="13045" max="13045" width="9.140625" style="187" customWidth="1"/>
    <col min="13046" max="13046" width="9.42578125" style="187" customWidth="1"/>
    <col min="13047" max="13047" width="11.5703125" style="187" customWidth="1"/>
    <col min="13048" max="13048" width="9" style="187" customWidth="1"/>
    <col min="13049" max="13050" width="10.28515625" style="187" customWidth="1"/>
    <col min="13051" max="13051" width="15.28515625" style="187" customWidth="1"/>
    <col min="13052" max="13052" width="15.7109375" style="187" customWidth="1"/>
    <col min="13053" max="13053" width="0" style="187" hidden="1" customWidth="1"/>
    <col min="13054" max="13054" width="30.7109375" style="187" customWidth="1"/>
    <col min="13055" max="13056" width="8.140625" style="187" customWidth="1"/>
    <col min="13057" max="13058" width="10.28515625" style="187" customWidth="1"/>
    <col min="13059" max="13059" width="15.28515625" style="187" customWidth="1"/>
    <col min="13060" max="13060" width="15.7109375" style="187" customWidth="1"/>
    <col min="13061" max="13061" width="0" style="187" hidden="1" customWidth="1"/>
    <col min="13062" max="13062" width="30.7109375" style="187" customWidth="1"/>
    <col min="13063" max="13064" width="8.140625" style="187" customWidth="1"/>
    <col min="13065" max="13288" width="11.42578125" style="187"/>
    <col min="13289" max="13289" width="0" style="187" hidden="1" customWidth="1"/>
    <col min="13290" max="13290" width="4.85546875" style="187" customWidth="1"/>
    <col min="13291" max="13291" width="4.5703125" style="187" customWidth="1"/>
    <col min="13292" max="13292" width="19.28515625" style="187" bestFit="1" customWidth="1"/>
    <col min="13293" max="13293" width="12" style="187" customWidth="1"/>
    <col min="13294" max="13300" width="7.42578125" style="187" customWidth="1"/>
    <col min="13301" max="13301" width="9.140625" style="187" customWidth="1"/>
    <col min="13302" max="13302" width="9.42578125" style="187" customWidth="1"/>
    <col min="13303" max="13303" width="11.5703125" style="187" customWidth="1"/>
    <col min="13304" max="13304" width="9" style="187" customWidth="1"/>
    <col min="13305" max="13306" width="10.28515625" style="187" customWidth="1"/>
    <col min="13307" max="13307" width="15.28515625" style="187" customWidth="1"/>
    <col min="13308" max="13308" width="15.7109375" style="187" customWidth="1"/>
    <col min="13309" max="13309" width="0" style="187" hidden="1" customWidth="1"/>
    <col min="13310" max="13310" width="30.7109375" style="187" customWidth="1"/>
    <col min="13311" max="13312" width="8.140625" style="187" customWidth="1"/>
    <col min="13313" max="13314" width="10.28515625" style="187" customWidth="1"/>
    <col min="13315" max="13315" width="15.28515625" style="187" customWidth="1"/>
    <col min="13316" max="13316" width="15.7109375" style="187" customWidth="1"/>
    <col min="13317" max="13317" width="0" style="187" hidden="1" customWidth="1"/>
    <col min="13318" max="13318" width="30.7109375" style="187" customWidth="1"/>
    <col min="13319" max="13320" width="8.140625" style="187" customWidth="1"/>
    <col min="13321" max="13544" width="11.42578125" style="187"/>
    <col min="13545" max="13545" width="0" style="187" hidden="1" customWidth="1"/>
    <col min="13546" max="13546" width="4.85546875" style="187" customWidth="1"/>
    <col min="13547" max="13547" width="4.5703125" style="187" customWidth="1"/>
    <col min="13548" max="13548" width="19.28515625" style="187" bestFit="1" customWidth="1"/>
    <col min="13549" max="13549" width="12" style="187" customWidth="1"/>
    <col min="13550" max="13556" width="7.42578125" style="187" customWidth="1"/>
    <col min="13557" max="13557" width="9.140625" style="187" customWidth="1"/>
    <col min="13558" max="13558" width="9.42578125" style="187" customWidth="1"/>
    <col min="13559" max="13559" width="11.5703125" style="187" customWidth="1"/>
    <col min="13560" max="13560" width="9" style="187" customWidth="1"/>
    <col min="13561" max="13562" width="10.28515625" style="187" customWidth="1"/>
    <col min="13563" max="13563" width="15.28515625" style="187" customWidth="1"/>
    <col min="13564" max="13564" width="15.7109375" style="187" customWidth="1"/>
    <col min="13565" max="13565" width="0" style="187" hidden="1" customWidth="1"/>
    <col min="13566" max="13566" width="30.7109375" style="187" customWidth="1"/>
    <col min="13567" max="13568" width="8.140625" style="187" customWidth="1"/>
    <col min="13569" max="13570" width="10.28515625" style="187" customWidth="1"/>
    <col min="13571" max="13571" width="15.28515625" style="187" customWidth="1"/>
    <col min="13572" max="13572" width="15.7109375" style="187" customWidth="1"/>
    <col min="13573" max="13573" width="0" style="187" hidden="1" customWidth="1"/>
    <col min="13574" max="13574" width="30.7109375" style="187" customWidth="1"/>
    <col min="13575" max="13576" width="8.140625" style="187" customWidth="1"/>
    <col min="13577" max="13800" width="11.42578125" style="187"/>
    <col min="13801" max="13801" width="0" style="187" hidden="1" customWidth="1"/>
    <col min="13802" max="13802" width="4.85546875" style="187" customWidth="1"/>
    <col min="13803" max="13803" width="4.5703125" style="187" customWidth="1"/>
    <col min="13804" max="13804" width="19.28515625" style="187" bestFit="1" customWidth="1"/>
    <col min="13805" max="13805" width="12" style="187" customWidth="1"/>
    <col min="13806" max="13812" width="7.42578125" style="187" customWidth="1"/>
    <col min="13813" max="13813" width="9.140625" style="187" customWidth="1"/>
    <col min="13814" max="13814" width="9.42578125" style="187" customWidth="1"/>
    <col min="13815" max="13815" width="11.5703125" style="187" customWidth="1"/>
    <col min="13816" max="13816" width="9" style="187" customWidth="1"/>
    <col min="13817" max="13818" width="10.28515625" style="187" customWidth="1"/>
    <col min="13819" max="13819" width="15.28515625" style="187" customWidth="1"/>
    <col min="13820" max="13820" width="15.7109375" style="187" customWidth="1"/>
    <col min="13821" max="13821" width="0" style="187" hidden="1" customWidth="1"/>
    <col min="13822" max="13822" width="30.7109375" style="187" customWidth="1"/>
    <col min="13823" max="13824" width="8.140625" style="187" customWidth="1"/>
    <col min="13825" max="13826" width="10.28515625" style="187" customWidth="1"/>
    <col min="13827" max="13827" width="15.28515625" style="187" customWidth="1"/>
    <col min="13828" max="13828" width="15.7109375" style="187" customWidth="1"/>
    <col min="13829" max="13829" width="0" style="187" hidden="1" customWidth="1"/>
    <col min="13830" max="13830" width="30.7109375" style="187" customWidth="1"/>
    <col min="13831" max="13832" width="8.140625" style="187" customWidth="1"/>
    <col min="13833" max="14056" width="11.42578125" style="187"/>
    <col min="14057" max="14057" width="0" style="187" hidden="1" customWidth="1"/>
    <col min="14058" max="14058" width="4.85546875" style="187" customWidth="1"/>
    <col min="14059" max="14059" width="4.5703125" style="187" customWidth="1"/>
    <col min="14060" max="14060" width="19.28515625" style="187" bestFit="1" customWidth="1"/>
    <col min="14061" max="14061" width="12" style="187" customWidth="1"/>
    <col min="14062" max="14068" width="7.42578125" style="187" customWidth="1"/>
    <col min="14069" max="14069" width="9.140625" style="187" customWidth="1"/>
    <col min="14070" max="14070" width="9.42578125" style="187" customWidth="1"/>
    <col min="14071" max="14071" width="11.5703125" style="187" customWidth="1"/>
    <col min="14072" max="14072" width="9" style="187" customWidth="1"/>
    <col min="14073" max="14074" width="10.28515625" style="187" customWidth="1"/>
    <col min="14075" max="14075" width="15.28515625" style="187" customWidth="1"/>
    <col min="14076" max="14076" width="15.7109375" style="187" customWidth="1"/>
    <col min="14077" max="14077" width="0" style="187" hidden="1" customWidth="1"/>
    <col min="14078" max="14078" width="30.7109375" style="187" customWidth="1"/>
    <col min="14079" max="14080" width="8.140625" style="187" customWidth="1"/>
    <col min="14081" max="14082" width="10.28515625" style="187" customWidth="1"/>
    <col min="14083" max="14083" width="15.28515625" style="187" customWidth="1"/>
    <col min="14084" max="14084" width="15.7109375" style="187" customWidth="1"/>
    <col min="14085" max="14085" width="0" style="187" hidden="1" customWidth="1"/>
    <col min="14086" max="14086" width="30.7109375" style="187" customWidth="1"/>
    <col min="14087" max="14088" width="8.140625" style="187" customWidth="1"/>
    <col min="14089" max="14312" width="11.42578125" style="187"/>
    <col min="14313" max="14313" width="0" style="187" hidden="1" customWidth="1"/>
    <col min="14314" max="14314" width="4.85546875" style="187" customWidth="1"/>
    <col min="14315" max="14315" width="4.5703125" style="187" customWidth="1"/>
    <col min="14316" max="14316" width="19.28515625" style="187" bestFit="1" customWidth="1"/>
    <col min="14317" max="14317" width="12" style="187" customWidth="1"/>
    <col min="14318" max="14324" width="7.42578125" style="187" customWidth="1"/>
    <col min="14325" max="14325" width="9.140625" style="187" customWidth="1"/>
    <col min="14326" max="14326" width="9.42578125" style="187" customWidth="1"/>
    <col min="14327" max="14327" width="11.5703125" style="187" customWidth="1"/>
    <col min="14328" max="14328" width="9" style="187" customWidth="1"/>
    <col min="14329" max="14330" width="10.28515625" style="187" customWidth="1"/>
    <col min="14331" max="14331" width="15.28515625" style="187" customWidth="1"/>
    <col min="14332" max="14332" width="15.7109375" style="187" customWidth="1"/>
    <col min="14333" max="14333" width="0" style="187" hidden="1" customWidth="1"/>
    <col min="14334" max="14334" width="30.7109375" style="187" customWidth="1"/>
    <col min="14335" max="14336" width="8.140625" style="187" customWidth="1"/>
    <col min="14337" max="14338" width="10.28515625" style="187" customWidth="1"/>
    <col min="14339" max="14339" width="15.28515625" style="187" customWidth="1"/>
    <col min="14340" max="14340" width="15.7109375" style="187" customWidth="1"/>
    <col min="14341" max="14341" width="0" style="187" hidden="1" customWidth="1"/>
    <col min="14342" max="14342" width="30.7109375" style="187" customWidth="1"/>
    <col min="14343" max="14344" width="8.140625" style="187" customWidth="1"/>
    <col min="14345" max="14568" width="11.42578125" style="187"/>
    <col min="14569" max="14569" width="0" style="187" hidden="1" customWidth="1"/>
    <col min="14570" max="14570" width="4.85546875" style="187" customWidth="1"/>
    <col min="14571" max="14571" width="4.5703125" style="187" customWidth="1"/>
    <col min="14572" max="14572" width="19.28515625" style="187" bestFit="1" customWidth="1"/>
    <col min="14573" max="14573" width="12" style="187" customWidth="1"/>
    <col min="14574" max="14580" width="7.42578125" style="187" customWidth="1"/>
    <col min="14581" max="14581" width="9.140625" style="187" customWidth="1"/>
    <col min="14582" max="14582" width="9.42578125" style="187" customWidth="1"/>
    <col min="14583" max="14583" width="11.5703125" style="187" customWidth="1"/>
    <col min="14584" max="14584" width="9" style="187" customWidth="1"/>
    <col min="14585" max="14586" width="10.28515625" style="187" customWidth="1"/>
    <col min="14587" max="14587" width="15.28515625" style="187" customWidth="1"/>
    <col min="14588" max="14588" width="15.7109375" style="187" customWidth="1"/>
    <col min="14589" max="14589" width="0" style="187" hidden="1" customWidth="1"/>
    <col min="14590" max="14590" width="30.7109375" style="187" customWidth="1"/>
    <col min="14591" max="14592" width="8.140625" style="187" customWidth="1"/>
    <col min="14593" max="14594" width="10.28515625" style="187" customWidth="1"/>
    <col min="14595" max="14595" width="15.28515625" style="187" customWidth="1"/>
    <col min="14596" max="14596" width="15.7109375" style="187" customWidth="1"/>
    <col min="14597" max="14597" width="0" style="187" hidden="1" customWidth="1"/>
    <col min="14598" max="14598" width="30.7109375" style="187" customWidth="1"/>
    <col min="14599" max="14600" width="8.140625" style="187" customWidth="1"/>
    <col min="14601" max="14824" width="11.42578125" style="187"/>
    <col min="14825" max="14825" width="0" style="187" hidden="1" customWidth="1"/>
    <col min="14826" max="14826" width="4.85546875" style="187" customWidth="1"/>
    <col min="14827" max="14827" width="4.5703125" style="187" customWidth="1"/>
    <col min="14828" max="14828" width="19.28515625" style="187" bestFit="1" customWidth="1"/>
    <col min="14829" max="14829" width="12" style="187" customWidth="1"/>
    <col min="14830" max="14836" width="7.42578125" style="187" customWidth="1"/>
    <col min="14837" max="14837" width="9.140625" style="187" customWidth="1"/>
    <col min="14838" max="14838" width="9.42578125" style="187" customWidth="1"/>
    <col min="14839" max="14839" width="11.5703125" style="187" customWidth="1"/>
    <col min="14840" max="14840" width="9" style="187" customWidth="1"/>
    <col min="14841" max="14842" width="10.28515625" style="187" customWidth="1"/>
    <col min="14843" max="14843" width="15.28515625" style="187" customWidth="1"/>
    <col min="14844" max="14844" width="15.7109375" style="187" customWidth="1"/>
    <col min="14845" max="14845" width="0" style="187" hidden="1" customWidth="1"/>
    <col min="14846" max="14846" width="30.7109375" style="187" customWidth="1"/>
    <col min="14847" max="14848" width="8.140625" style="187" customWidth="1"/>
    <col min="14849" max="14850" width="10.28515625" style="187" customWidth="1"/>
    <col min="14851" max="14851" width="15.28515625" style="187" customWidth="1"/>
    <col min="14852" max="14852" width="15.7109375" style="187" customWidth="1"/>
    <col min="14853" max="14853" width="0" style="187" hidden="1" customWidth="1"/>
    <col min="14854" max="14854" width="30.7109375" style="187" customWidth="1"/>
    <col min="14855" max="14856" width="8.140625" style="187" customWidth="1"/>
    <col min="14857" max="15080" width="11.42578125" style="187"/>
    <col min="15081" max="15081" width="0" style="187" hidden="1" customWidth="1"/>
    <col min="15082" max="15082" width="4.85546875" style="187" customWidth="1"/>
    <col min="15083" max="15083" width="4.5703125" style="187" customWidth="1"/>
    <col min="15084" max="15084" width="19.28515625" style="187" bestFit="1" customWidth="1"/>
    <col min="15085" max="15085" width="12" style="187" customWidth="1"/>
    <col min="15086" max="15092" width="7.42578125" style="187" customWidth="1"/>
    <col min="15093" max="15093" width="9.140625" style="187" customWidth="1"/>
    <col min="15094" max="15094" width="9.42578125" style="187" customWidth="1"/>
    <col min="15095" max="15095" width="11.5703125" style="187" customWidth="1"/>
    <col min="15096" max="15096" width="9" style="187" customWidth="1"/>
    <col min="15097" max="15098" width="10.28515625" style="187" customWidth="1"/>
    <col min="15099" max="15099" width="15.28515625" style="187" customWidth="1"/>
    <col min="15100" max="15100" width="15.7109375" style="187" customWidth="1"/>
    <col min="15101" max="15101" width="0" style="187" hidden="1" customWidth="1"/>
    <col min="15102" max="15102" width="30.7109375" style="187" customWidth="1"/>
    <col min="15103" max="15104" width="8.140625" style="187" customWidth="1"/>
    <col min="15105" max="15106" width="10.28515625" style="187" customWidth="1"/>
    <col min="15107" max="15107" width="15.28515625" style="187" customWidth="1"/>
    <col min="15108" max="15108" width="15.7109375" style="187" customWidth="1"/>
    <col min="15109" max="15109" width="0" style="187" hidden="1" customWidth="1"/>
    <col min="15110" max="15110" width="30.7109375" style="187" customWidth="1"/>
    <col min="15111" max="15112" width="8.140625" style="187" customWidth="1"/>
    <col min="15113" max="15336" width="11.42578125" style="187"/>
    <col min="15337" max="15337" width="0" style="187" hidden="1" customWidth="1"/>
    <col min="15338" max="15338" width="4.85546875" style="187" customWidth="1"/>
    <col min="15339" max="15339" width="4.5703125" style="187" customWidth="1"/>
    <col min="15340" max="15340" width="19.28515625" style="187" bestFit="1" customWidth="1"/>
    <col min="15341" max="15341" width="12" style="187" customWidth="1"/>
    <col min="15342" max="15348" width="7.42578125" style="187" customWidth="1"/>
    <col min="15349" max="15349" width="9.140625" style="187" customWidth="1"/>
    <col min="15350" max="15350" width="9.42578125" style="187" customWidth="1"/>
    <col min="15351" max="15351" width="11.5703125" style="187" customWidth="1"/>
    <col min="15352" max="15352" width="9" style="187" customWidth="1"/>
    <col min="15353" max="15354" width="10.28515625" style="187" customWidth="1"/>
    <col min="15355" max="15355" width="15.28515625" style="187" customWidth="1"/>
    <col min="15356" max="15356" width="15.7109375" style="187" customWidth="1"/>
    <col min="15357" max="15357" width="0" style="187" hidden="1" customWidth="1"/>
    <col min="15358" max="15358" width="30.7109375" style="187" customWidth="1"/>
    <col min="15359" max="15360" width="8.140625" style="187" customWidth="1"/>
    <col min="15361" max="15362" width="10.28515625" style="187" customWidth="1"/>
    <col min="15363" max="15363" width="15.28515625" style="187" customWidth="1"/>
    <col min="15364" max="15364" width="15.7109375" style="187" customWidth="1"/>
    <col min="15365" max="15365" width="0" style="187" hidden="1" customWidth="1"/>
    <col min="15366" max="15366" width="30.7109375" style="187" customWidth="1"/>
    <col min="15367" max="15368" width="8.140625" style="187" customWidth="1"/>
    <col min="15369" max="15592" width="11.42578125" style="187"/>
    <col min="15593" max="15593" width="0" style="187" hidden="1" customWidth="1"/>
    <col min="15594" max="15594" width="4.85546875" style="187" customWidth="1"/>
    <col min="15595" max="15595" width="4.5703125" style="187" customWidth="1"/>
    <col min="15596" max="15596" width="19.28515625" style="187" bestFit="1" customWidth="1"/>
    <col min="15597" max="15597" width="12" style="187" customWidth="1"/>
    <col min="15598" max="15604" width="7.42578125" style="187" customWidth="1"/>
    <col min="15605" max="15605" width="9.140625" style="187" customWidth="1"/>
    <col min="15606" max="15606" width="9.42578125" style="187" customWidth="1"/>
    <col min="15607" max="15607" width="11.5703125" style="187" customWidth="1"/>
    <col min="15608" max="15608" width="9" style="187" customWidth="1"/>
    <col min="15609" max="15610" width="10.28515625" style="187" customWidth="1"/>
    <col min="15611" max="15611" width="15.28515625" style="187" customWidth="1"/>
    <col min="15612" max="15612" width="15.7109375" style="187" customWidth="1"/>
    <col min="15613" max="15613" width="0" style="187" hidden="1" customWidth="1"/>
    <col min="15614" max="15614" width="30.7109375" style="187" customWidth="1"/>
    <col min="15615" max="15616" width="8.140625" style="187" customWidth="1"/>
    <col min="15617" max="15618" width="10.28515625" style="187" customWidth="1"/>
    <col min="15619" max="15619" width="15.28515625" style="187" customWidth="1"/>
    <col min="15620" max="15620" width="15.7109375" style="187" customWidth="1"/>
    <col min="15621" max="15621" width="0" style="187" hidden="1" customWidth="1"/>
    <col min="15622" max="15622" width="30.7109375" style="187" customWidth="1"/>
    <col min="15623" max="15624" width="8.140625" style="187" customWidth="1"/>
    <col min="15625" max="15848" width="11.42578125" style="187"/>
    <col min="15849" max="15849" width="0" style="187" hidden="1" customWidth="1"/>
    <col min="15850" max="15850" width="4.85546875" style="187" customWidth="1"/>
    <col min="15851" max="15851" width="4.5703125" style="187" customWidth="1"/>
    <col min="15852" max="15852" width="19.28515625" style="187" bestFit="1" customWidth="1"/>
    <col min="15853" max="15853" width="12" style="187" customWidth="1"/>
    <col min="15854" max="15860" width="7.42578125" style="187" customWidth="1"/>
    <col min="15861" max="15861" width="9.140625" style="187" customWidth="1"/>
    <col min="15862" max="15862" width="9.42578125" style="187" customWidth="1"/>
    <col min="15863" max="15863" width="11.5703125" style="187" customWidth="1"/>
    <col min="15864" max="15864" width="9" style="187" customWidth="1"/>
    <col min="15865" max="15866" width="10.28515625" style="187" customWidth="1"/>
    <col min="15867" max="15867" width="15.28515625" style="187" customWidth="1"/>
    <col min="15868" max="15868" width="15.7109375" style="187" customWidth="1"/>
    <col min="15869" max="15869" width="0" style="187" hidden="1" customWidth="1"/>
    <col min="15870" max="15870" width="30.7109375" style="187" customWidth="1"/>
    <col min="15871" max="15872" width="8.140625" style="187" customWidth="1"/>
    <col min="15873" max="15874" width="10.28515625" style="187" customWidth="1"/>
    <col min="15875" max="15875" width="15.28515625" style="187" customWidth="1"/>
    <col min="15876" max="15876" width="15.7109375" style="187" customWidth="1"/>
    <col min="15877" max="15877" width="0" style="187" hidden="1" customWidth="1"/>
    <col min="15878" max="15878" width="30.7109375" style="187" customWidth="1"/>
    <col min="15879" max="15880" width="8.140625" style="187" customWidth="1"/>
    <col min="15881" max="16104" width="11.42578125" style="187"/>
    <col min="16105" max="16105" width="0" style="187" hidden="1" customWidth="1"/>
    <col min="16106" max="16106" width="4.85546875" style="187" customWidth="1"/>
    <col min="16107" max="16107" width="4.5703125" style="187" customWidth="1"/>
    <col min="16108" max="16108" width="19.28515625" style="187" bestFit="1" customWidth="1"/>
    <col min="16109" max="16109" width="12" style="187" customWidth="1"/>
    <col min="16110" max="16116" width="7.42578125" style="187" customWidth="1"/>
    <col min="16117" max="16117" width="9.140625" style="187" customWidth="1"/>
    <col min="16118" max="16118" width="9.42578125" style="187" customWidth="1"/>
    <col min="16119" max="16119" width="11.5703125" style="187" customWidth="1"/>
    <col min="16120" max="16120" width="9" style="187" customWidth="1"/>
    <col min="16121" max="16122" width="10.28515625" style="187" customWidth="1"/>
    <col min="16123" max="16123" width="15.28515625" style="187" customWidth="1"/>
    <col min="16124" max="16124" width="15.7109375" style="187" customWidth="1"/>
    <col min="16125" max="16125" width="0" style="187" hidden="1" customWidth="1"/>
    <col min="16126" max="16126" width="30.7109375" style="187" customWidth="1"/>
    <col min="16127" max="16128" width="8.140625" style="187" customWidth="1"/>
    <col min="16129" max="16130" width="10.28515625" style="187" customWidth="1"/>
    <col min="16131" max="16131" width="15.28515625" style="187" customWidth="1"/>
    <col min="16132" max="16132" width="15.7109375" style="187" customWidth="1"/>
    <col min="16133" max="16133" width="0" style="187" hidden="1" customWidth="1"/>
    <col min="16134" max="16134" width="30.7109375" style="187" customWidth="1"/>
    <col min="16135" max="16136" width="8.140625" style="187" customWidth="1"/>
    <col min="16137" max="16384" width="11.42578125" style="187"/>
  </cols>
  <sheetData>
    <row r="1" spans="1:8" ht="25.5" customHeight="1">
      <c r="A1" s="574"/>
      <c r="B1" s="574"/>
      <c r="C1" s="574"/>
      <c r="D1" s="574"/>
      <c r="E1" s="574"/>
      <c r="F1" s="574"/>
      <c r="G1" s="574"/>
      <c r="H1" s="574"/>
    </row>
    <row r="2" spans="1:8" ht="35.25" customHeight="1">
      <c r="A2" s="575" t="s">
        <v>364</v>
      </c>
      <c r="B2" s="576" t="s">
        <v>365</v>
      </c>
      <c r="C2" s="576"/>
      <c r="D2" s="576"/>
      <c r="E2" s="576"/>
      <c r="F2" s="576"/>
      <c r="G2" s="576"/>
      <c r="H2" s="576"/>
    </row>
    <row r="3" spans="1:8" ht="42.75" customHeight="1">
      <c r="A3" s="575"/>
      <c r="B3" s="577" t="s">
        <v>107</v>
      </c>
      <c r="C3" s="578" t="s">
        <v>366</v>
      </c>
      <c r="D3" s="578"/>
      <c r="E3" s="579" t="s">
        <v>367</v>
      </c>
      <c r="F3" s="579" t="s">
        <v>368</v>
      </c>
      <c r="G3" s="580" t="s">
        <v>369</v>
      </c>
      <c r="H3" s="578" t="s">
        <v>370</v>
      </c>
    </row>
    <row r="4" spans="1:8" ht="33" customHeight="1">
      <c r="A4" s="575"/>
      <c r="B4" s="577"/>
      <c r="C4" s="188" t="s">
        <v>371</v>
      </c>
      <c r="D4" s="188" t="s">
        <v>372</v>
      </c>
      <c r="E4" s="579"/>
      <c r="F4" s="579"/>
      <c r="G4" s="581"/>
      <c r="H4" s="578"/>
    </row>
    <row r="5" spans="1:8" ht="13.5" customHeight="1">
      <c r="A5" s="189" t="s">
        <v>373</v>
      </c>
      <c r="B5" s="190">
        <v>1</v>
      </c>
      <c r="C5" s="191"/>
      <c r="D5" s="55" t="s">
        <v>114</v>
      </c>
      <c r="E5" s="192">
        <v>1</v>
      </c>
      <c r="F5" s="193">
        <f>[15]CONSOLIDADOPROEJE1SEMESTRE2017!H3</f>
        <v>1</v>
      </c>
      <c r="G5" s="193">
        <f>'TOTAL ANALISIS ENCUESTAS 2017'!I6</f>
        <v>10</v>
      </c>
      <c r="H5" s="194">
        <f>F5*10</f>
        <v>10</v>
      </c>
    </row>
    <row r="6" spans="1:8" ht="13.5" customHeight="1">
      <c r="A6" s="189" t="s">
        <v>374</v>
      </c>
      <c r="B6" s="190">
        <v>2</v>
      </c>
      <c r="C6" s="195"/>
      <c r="D6" s="55" t="s">
        <v>115</v>
      </c>
      <c r="E6" s="192">
        <v>16</v>
      </c>
      <c r="F6" s="193">
        <f>[15]CONSOLIDADOPROEJE1SEMESTRE2017!H4</f>
        <v>17</v>
      </c>
      <c r="G6" s="193">
        <v>170</v>
      </c>
      <c r="H6" s="194">
        <f t="shared" ref="H6:H38" si="0">F6*10</f>
        <v>170</v>
      </c>
    </row>
    <row r="7" spans="1:8" ht="13.5" customHeight="1">
      <c r="A7" s="189" t="s">
        <v>374</v>
      </c>
      <c r="B7" s="190">
        <v>3</v>
      </c>
      <c r="C7" s="196"/>
      <c r="D7" s="55" t="s">
        <v>116</v>
      </c>
      <c r="E7" s="192">
        <v>3</v>
      </c>
      <c r="F7" s="193">
        <f>[15]CONSOLIDADOPROEJE1SEMESTRE2017!H5</f>
        <v>3</v>
      </c>
      <c r="G7" s="193">
        <v>41</v>
      </c>
      <c r="H7" s="194">
        <v>41</v>
      </c>
    </row>
    <row r="8" spans="1:8" ht="13.5" customHeight="1">
      <c r="A8" s="189" t="s">
        <v>373</v>
      </c>
      <c r="B8" s="190">
        <v>4</v>
      </c>
      <c r="C8" s="196"/>
      <c r="D8" s="55" t="s">
        <v>117</v>
      </c>
      <c r="E8" s="192">
        <v>7</v>
      </c>
      <c r="F8" s="193">
        <f>[15]CONSOLIDADOPROEJE1SEMESTRE2017!H6</f>
        <v>7</v>
      </c>
      <c r="G8" s="193">
        <f>'TOTAL ANALISIS ENCUESTAS 2017'!I9</f>
        <v>242</v>
      </c>
      <c r="H8" s="194">
        <v>242</v>
      </c>
    </row>
    <row r="9" spans="1:8" ht="13.5" customHeight="1">
      <c r="A9" s="197" t="s">
        <v>373</v>
      </c>
      <c r="B9" s="198">
        <v>5</v>
      </c>
      <c r="C9" s="199"/>
      <c r="D9" s="55" t="s">
        <v>118</v>
      </c>
      <c r="E9" s="192">
        <v>17</v>
      </c>
      <c r="F9" s="193">
        <f>[15]CONSOLIDADOPROEJE1SEMESTRE2017!H7</f>
        <v>17</v>
      </c>
      <c r="G9" s="193">
        <f>'TOTAL ANALISIS ENCUESTAS 2017'!I11</f>
        <v>170</v>
      </c>
      <c r="H9" s="194">
        <f t="shared" si="0"/>
        <v>170</v>
      </c>
    </row>
    <row r="10" spans="1:8" ht="13.5" customHeight="1">
      <c r="A10" s="189" t="s">
        <v>373</v>
      </c>
      <c r="B10" s="190">
        <v>6</v>
      </c>
      <c r="C10" s="195"/>
      <c r="D10" s="55" t="s">
        <v>119</v>
      </c>
      <c r="E10" s="192">
        <v>8</v>
      </c>
      <c r="F10" s="193">
        <f>[15]CONSOLIDADOPROEJE1SEMESTRE2017!H8</f>
        <v>8</v>
      </c>
      <c r="G10" s="193">
        <v>33</v>
      </c>
      <c r="H10" s="194">
        <v>33</v>
      </c>
    </row>
    <row r="11" spans="1:8" ht="13.5" customHeight="1">
      <c r="A11" s="197" t="s">
        <v>373</v>
      </c>
      <c r="B11" s="198">
        <v>7</v>
      </c>
      <c r="C11" s="200"/>
      <c r="D11" s="55" t="s">
        <v>120</v>
      </c>
      <c r="E11" s="201">
        <v>12</v>
      </c>
      <c r="F11" s="193">
        <v>11</v>
      </c>
      <c r="G11" s="193">
        <f>'TOTAL ANALISIS ENCUESTAS 2017'!I13</f>
        <v>110</v>
      </c>
      <c r="H11" s="194">
        <f t="shared" si="0"/>
        <v>110</v>
      </c>
    </row>
    <row r="12" spans="1:8" ht="13.5" customHeight="1">
      <c r="A12" s="189" t="s">
        <v>375</v>
      </c>
      <c r="B12" s="190">
        <v>8</v>
      </c>
      <c r="C12" s="195"/>
      <c r="D12" s="55" t="s">
        <v>121</v>
      </c>
      <c r="E12" s="192">
        <v>7</v>
      </c>
      <c r="F12" s="193">
        <f>[15]CONSOLIDADOPROEJE1SEMESTRE2017!H10</f>
        <v>7</v>
      </c>
      <c r="G12" s="193">
        <f>'TOTAL ANALISIS ENCUESTAS 2017'!I14</f>
        <v>100</v>
      </c>
      <c r="H12" s="194">
        <v>100</v>
      </c>
    </row>
    <row r="13" spans="1:8" ht="13.5" customHeight="1">
      <c r="A13" s="189" t="s">
        <v>373</v>
      </c>
      <c r="B13" s="190">
        <v>9</v>
      </c>
      <c r="C13" s="195"/>
      <c r="D13" s="55" t="s">
        <v>122</v>
      </c>
      <c r="E13" s="192">
        <v>4</v>
      </c>
      <c r="F13" s="193">
        <f>[15]CONSOLIDADOPROEJE1SEMESTRE2017!H11</f>
        <v>4</v>
      </c>
      <c r="G13" s="193">
        <f>'TOTAL ANALISIS ENCUESTAS 2017'!I16</f>
        <v>128</v>
      </c>
      <c r="H13" s="194">
        <v>128</v>
      </c>
    </row>
    <row r="14" spans="1:8" ht="13.5" customHeight="1">
      <c r="A14" s="189" t="s">
        <v>373</v>
      </c>
      <c r="B14" s="190">
        <v>10</v>
      </c>
      <c r="C14" s="195"/>
      <c r="D14" s="56" t="s">
        <v>123</v>
      </c>
      <c r="E14" s="192">
        <v>3</v>
      </c>
      <c r="F14" s="193">
        <f>[15]CONSOLIDADOPROEJE1SEMESTRE2017!H12</f>
        <v>3</v>
      </c>
      <c r="G14" s="193">
        <v>30</v>
      </c>
      <c r="H14" s="194">
        <f t="shared" si="0"/>
        <v>30</v>
      </c>
    </row>
    <row r="15" spans="1:8" ht="13.5" customHeight="1">
      <c r="A15" s="197" t="s">
        <v>373</v>
      </c>
      <c r="B15" s="198">
        <v>11</v>
      </c>
      <c r="C15" s="199"/>
      <c r="D15" s="55" t="s">
        <v>124</v>
      </c>
      <c r="E15" s="192">
        <v>7</v>
      </c>
      <c r="F15" s="193">
        <f>[15]CONSOLIDADOPROEJE1SEMESTRE2017!H13</f>
        <v>7</v>
      </c>
      <c r="G15" s="193">
        <f>'TOTAL ANALISIS ENCUESTAS 2017'!I18</f>
        <v>70</v>
      </c>
      <c r="H15" s="194">
        <f t="shared" si="0"/>
        <v>70</v>
      </c>
    </row>
    <row r="16" spans="1:8" ht="17.25" customHeight="1">
      <c r="A16" s="189" t="s">
        <v>373</v>
      </c>
      <c r="B16" s="190">
        <v>12</v>
      </c>
      <c r="C16" s="195"/>
      <c r="D16" s="55" t="s">
        <v>125</v>
      </c>
      <c r="E16" s="192">
        <v>5</v>
      </c>
      <c r="F16" s="193">
        <f>[15]CONSOLIDADOPROEJE1SEMESTRE2017!H14</f>
        <v>4</v>
      </c>
      <c r="G16" s="193">
        <f>'TOTAL ANALISIS ENCUESTAS 2017'!I19</f>
        <v>40</v>
      </c>
      <c r="H16" s="194">
        <f t="shared" si="0"/>
        <v>40</v>
      </c>
    </row>
    <row r="17" spans="1:8" ht="13.5" customHeight="1">
      <c r="A17" s="189" t="s">
        <v>374</v>
      </c>
      <c r="B17" s="190">
        <v>13</v>
      </c>
      <c r="C17" s="202"/>
      <c r="D17" s="55" t="s">
        <v>126</v>
      </c>
      <c r="E17" s="192">
        <v>5</v>
      </c>
      <c r="F17" s="193">
        <f>[15]CONSOLIDADOPROEJE1SEMESTRE2017!H15</f>
        <v>5</v>
      </c>
      <c r="G17" s="193">
        <v>50</v>
      </c>
      <c r="H17" s="194">
        <f t="shared" si="0"/>
        <v>50</v>
      </c>
    </row>
    <row r="18" spans="1:8" ht="17.25" customHeight="1">
      <c r="A18" s="189" t="s">
        <v>373</v>
      </c>
      <c r="B18" s="190">
        <v>14</v>
      </c>
      <c r="C18" s="202"/>
      <c r="D18" s="55" t="s">
        <v>127</v>
      </c>
      <c r="E18" s="192">
        <v>8</v>
      </c>
      <c r="F18" s="193">
        <f>[15]CONSOLIDADOPROEJE1SEMESTRE2017!H16</f>
        <v>8</v>
      </c>
      <c r="G18" s="193">
        <v>80</v>
      </c>
      <c r="H18" s="194">
        <f t="shared" si="0"/>
        <v>80</v>
      </c>
    </row>
    <row r="19" spans="1:8" ht="13.5" customHeight="1">
      <c r="A19" s="189" t="s">
        <v>373</v>
      </c>
      <c r="B19" s="190">
        <v>15</v>
      </c>
      <c r="C19" s="195"/>
      <c r="D19" s="55" t="s">
        <v>43</v>
      </c>
      <c r="E19" s="192">
        <v>13</v>
      </c>
      <c r="F19" s="193">
        <f>[15]CONSOLIDADOPROEJE1SEMESTRE2017!H17</f>
        <v>13</v>
      </c>
      <c r="G19" s="193">
        <f>'TOTAL ANALISIS ENCUESTAS 2017'!I22</f>
        <v>130</v>
      </c>
      <c r="H19" s="194">
        <f t="shared" si="0"/>
        <v>130</v>
      </c>
    </row>
    <row r="20" spans="1:8" ht="13.5" customHeight="1">
      <c r="A20" s="197" t="s">
        <v>374</v>
      </c>
      <c r="B20" s="198">
        <v>16</v>
      </c>
      <c r="C20" s="203"/>
      <c r="D20" s="55" t="s">
        <v>128</v>
      </c>
      <c r="E20" s="192">
        <v>1</v>
      </c>
      <c r="F20" s="193">
        <f>[15]CONSOLIDADOPROEJE1SEMESTRE2017!H18</f>
        <v>1</v>
      </c>
      <c r="G20" s="193">
        <v>10</v>
      </c>
      <c r="H20" s="194">
        <f t="shared" si="0"/>
        <v>10</v>
      </c>
    </row>
    <row r="21" spans="1:8" ht="13.5" customHeight="1">
      <c r="A21" s="189" t="s">
        <v>373</v>
      </c>
      <c r="B21" s="190">
        <v>17</v>
      </c>
      <c r="C21" s="202"/>
      <c r="D21" s="55" t="s">
        <v>129</v>
      </c>
      <c r="E21" s="192">
        <v>1</v>
      </c>
      <c r="F21" s="193">
        <f>[15]CONSOLIDADOPROEJE1SEMESTRE2017!H19</f>
        <v>1</v>
      </c>
      <c r="G21" s="193">
        <v>10</v>
      </c>
      <c r="H21" s="194">
        <f t="shared" si="0"/>
        <v>10</v>
      </c>
    </row>
    <row r="22" spans="1:8" ht="14.25" customHeight="1">
      <c r="A22" s="189" t="s">
        <v>373</v>
      </c>
      <c r="B22" s="190">
        <v>18</v>
      </c>
      <c r="C22" s="195"/>
      <c r="D22" s="55" t="s">
        <v>130</v>
      </c>
      <c r="E22" s="192">
        <v>5</v>
      </c>
      <c r="F22" s="193">
        <f>[15]CONSOLIDADOPROEJE1SEMESTRE2017!H20</f>
        <v>5</v>
      </c>
      <c r="G22" s="193">
        <v>50</v>
      </c>
      <c r="H22" s="194">
        <f t="shared" si="0"/>
        <v>50</v>
      </c>
    </row>
    <row r="23" spans="1:8" ht="13.5" customHeight="1">
      <c r="A23" s="197" t="s">
        <v>373</v>
      </c>
      <c r="B23" s="198">
        <v>19</v>
      </c>
      <c r="C23" s="200"/>
      <c r="D23" s="55" t="s">
        <v>131</v>
      </c>
      <c r="E23" s="192">
        <v>6</v>
      </c>
      <c r="F23" s="193">
        <f>[15]CONSOLIDADOPROEJE1SEMESTRE2017!H21</f>
        <v>5</v>
      </c>
      <c r="G23" s="193">
        <v>50</v>
      </c>
      <c r="H23" s="194">
        <f t="shared" si="0"/>
        <v>50</v>
      </c>
    </row>
    <row r="24" spans="1:8" ht="13.5" customHeight="1">
      <c r="A24" s="189" t="s">
        <v>373</v>
      </c>
      <c r="B24" s="190">
        <v>20</v>
      </c>
      <c r="C24" s="195"/>
      <c r="D24" s="55" t="s">
        <v>132</v>
      </c>
      <c r="E24" s="192">
        <v>8</v>
      </c>
      <c r="F24" s="193">
        <f>[15]CONSOLIDADOPROEJE1SEMESTRE2017!H22</f>
        <v>8</v>
      </c>
      <c r="G24" s="193">
        <v>67</v>
      </c>
      <c r="H24" s="194">
        <v>67</v>
      </c>
    </row>
    <row r="25" spans="1:8" ht="13.5" customHeight="1">
      <c r="A25" s="197" t="s">
        <v>373</v>
      </c>
      <c r="B25" s="198">
        <v>21</v>
      </c>
      <c r="C25" s="200"/>
      <c r="D25" s="55" t="s">
        <v>60</v>
      </c>
      <c r="E25" s="192">
        <v>5</v>
      </c>
      <c r="F25" s="193">
        <f>[15]CONSOLIDADOPROEJE1SEMESTRE2017!H23</f>
        <v>5</v>
      </c>
      <c r="G25" s="193">
        <f>'TOTAL ANALISIS ENCUESTAS 2017'!I28</f>
        <v>50</v>
      </c>
      <c r="H25" s="194">
        <f t="shared" si="0"/>
        <v>50</v>
      </c>
    </row>
    <row r="26" spans="1:8" ht="13.5" customHeight="1">
      <c r="A26" s="189" t="s">
        <v>373</v>
      </c>
      <c r="B26" s="190">
        <v>22</v>
      </c>
      <c r="C26" s="202"/>
      <c r="D26" s="55" t="s">
        <v>133</v>
      </c>
      <c r="E26" s="192">
        <v>8</v>
      </c>
      <c r="F26" s="193">
        <f>[15]CONSOLIDADOPROEJE1SEMESTRE2017!H24</f>
        <v>9</v>
      </c>
      <c r="G26" s="193">
        <v>129</v>
      </c>
      <c r="H26" s="194">
        <v>129</v>
      </c>
    </row>
    <row r="27" spans="1:8" ht="13.5" customHeight="1">
      <c r="A27" s="189" t="s">
        <v>373</v>
      </c>
      <c r="B27" s="190">
        <v>23</v>
      </c>
      <c r="C27" s="195"/>
      <c r="D27" s="55" t="s">
        <v>134</v>
      </c>
      <c r="E27" s="192">
        <v>6</v>
      </c>
      <c r="F27" s="193">
        <f>[15]CONSOLIDADOPROEJE1SEMESTRE2017!H25</f>
        <v>6</v>
      </c>
      <c r="G27" s="193">
        <v>60</v>
      </c>
      <c r="H27" s="194">
        <f t="shared" si="0"/>
        <v>60</v>
      </c>
    </row>
    <row r="28" spans="1:8" ht="13.5" customHeight="1">
      <c r="A28" s="189" t="s">
        <v>373</v>
      </c>
      <c r="B28" s="190">
        <v>24</v>
      </c>
      <c r="C28" s="195"/>
      <c r="D28" s="55" t="s">
        <v>135</v>
      </c>
      <c r="E28" s="192">
        <v>4</v>
      </c>
      <c r="F28" s="193">
        <f>[15]CONSOLIDADOPROEJE1SEMESTRE2017!H26</f>
        <v>4</v>
      </c>
      <c r="G28" s="193">
        <f>'TOTAL ANALISIS ENCUESTAS 2017'!I34</f>
        <v>40</v>
      </c>
      <c r="H28" s="194">
        <f t="shared" si="0"/>
        <v>40</v>
      </c>
    </row>
    <row r="29" spans="1:8" ht="13.5" customHeight="1">
      <c r="A29" s="189" t="s">
        <v>373</v>
      </c>
      <c r="B29" s="190">
        <v>25</v>
      </c>
      <c r="C29" s="195"/>
      <c r="D29" s="55" t="s">
        <v>136</v>
      </c>
      <c r="E29" s="192">
        <v>3</v>
      </c>
      <c r="F29" s="193">
        <f>[15]CONSOLIDADOPROEJE1SEMESTRE2017!H27</f>
        <v>3</v>
      </c>
      <c r="G29" s="193">
        <f>'TOTAL ANALISIS ENCUESTAS 2017'!I35</f>
        <v>67</v>
      </c>
      <c r="H29" s="194">
        <v>67</v>
      </c>
    </row>
    <row r="30" spans="1:8" ht="13.5" customHeight="1">
      <c r="A30" s="197" t="s">
        <v>373</v>
      </c>
      <c r="B30" s="198">
        <v>26</v>
      </c>
      <c r="C30" s="200"/>
      <c r="D30" s="55" t="s">
        <v>137</v>
      </c>
      <c r="E30" s="192">
        <v>5</v>
      </c>
      <c r="F30" s="193">
        <f>[15]CONSOLIDADOPROEJE1SEMESTRE2017!H28</f>
        <v>5</v>
      </c>
      <c r="G30" s="193">
        <v>74</v>
      </c>
      <c r="H30" s="194">
        <v>74</v>
      </c>
    </row>
    <row r="31" spans="1:8" ht="13.5" customHeight="1">
      <c r="A31" s="197" t="s">
        <v>373</v>
      </c>
      <c r="B31" s="198">
        <v>27</v>
      </c>
      <c r="C31" s="203"/>
      <c r="D31" s="55" t="s">
        <v>138</v>
      </c>
      <c r="E31" s="192">
        <v>1</v>
      </c>
      <c r="F31" s="193">
        <f>[15]CONSOLIDADOPROEJE1SEMESTRE2017!H29</f>
        <v>2</v>
      </c>
      <c r="G31" s="193">
        <v>20</v>
      </c>
      <c r="H31" s="194">
        <f t="shared" si="0"/>
        <v>20</v>
      </c>
    </row>
    <row r="32" spans="1:8" ht="13.5" customHeight="1">
      <c r="A32" s="189" t="s">
        <v>375</v>
      </c>
      <c r="B32" s="190">
        <v>28</v>
      </c>
      <c r="C32" s="195"/>
      <c r="D32" s="55" t="s">
        <v>139</v>
      </c>
      <c r="E32" s="201">
        <v>10</v>
      </c>
      <c r="F32" s="193">
        <f>[15]CONSOLIDADOPROEJE1SEMESTRE2017!H30</f>
        <v>10</v>
      </c>
      <c r="G32" s="193">
        <v>100</v>
      </c>
      <c r="H32" s="194">
        <f t="shared" si="0"/>
        <v>100</v>
      </c>
    </row>
    <row r="33" spans="1:10" ht="13.5" customHeight="1">
      <c r="A33" s="189" t="s">
        <v>373</v>
      </c>
      <c r="B33" s="190">
        <v>29</v>
      </c>
      <c r="C33" s="195"/>
      <c r="D33" s="55" t="s">
        <v>140</v>
      </c>
      <c r="E33" s="192">
        <v>4</v>
      </c>
      <c r="F33" s="193">
        <f>[15]CONSOLIDADOPROEJE1SEMESTRE2017!H31</f>
        <v>4</v>
      </c>
      <c r="G33" s="193">
        <v>40</v>
      </c>
      <c r="H33" s="194">
        <f t="shared" si="0"/>
        <v>40</v>
      </c>
    </row>
    <row r="34" spans="1:10" ht="13.5" customHeight="1">
      <c r="A34" s="189" t="s">
        <v>373</v>
      </c>
      <c r="B34" s="190">
        <v>30</v>
      </c>
      <c r="C34" s="195"/>
      <c r="D34" s="55" t="s">
        <v>141</v>
      </c>
      <c r="E34" s="192">
        <v>10</v>
      </c>
      <c r="F34" s="193">
        <f>[15]CONSOLIDADOPROEJE1SEMESTRE2017!H32</f>
        <v>10</v>
      </c>
      <c r="G34" s="193">
        <f>'TOTAL ANALISIS ENCUESTAS 2017'!I42</f>
        <v>100</v>
      </c>
      <c r="H34" s="194">
        <f t="shared" si="0"/>
        <v>100</v>
      </c>
    </row>
    <row r="35" spans="1:10" ht="13.5" customHeight="1">
      <c r="A35" s="197" t="s">
        <v>373</v>
      </c>
      <c r="B35" s="198">
        <v>31</v>
      </c>
      <c r="C35" s="200"/>
      <c r="D35" s="55" t="s">
        <v>142</v>
      </c>
      <c r="E35" s="192">
        <v>14</v>
      </c>
      <c r="F35" s="193">
        <f>[15]CONSOLIDADOPROEJE1SEMESTRE2017!H33</f>
        <v>14</v>
      </c>
      <c r="G35" s="193">
        <f>'TOTAL ANALISIS ENCUESTAS 2017'!I43</f>
        <v>140</v>
      </c>
      <c r="H35" s="194">
        <f t="shared" si="0"/>
        <v>140</v>
      </c>
    </row>
    <row r="36" spans="1:10" ht="13.5" customHeight="1">
      <c r="A36" s="197" t="s">
        <v>373</v>
      </c>
      <c r="B36" s="190">
        <v>32</v>
      </c>
      <c r="C36" s="200"/>
      <c r="D36" s="55" t="s">
        <v>143</v>
      </c>
      <c r="E36" s="192">
        <v>1</v>
      </c>
      <c r="F36" s="193">
        <f>[15]CONSOLIDADOPROEJE1SEMESTRE2017!H34</f>
        <v>1</v>
      </c>
      <c r="G36" s="193">
        <v>10</v>
      </c>
      <c r="H36" s="194">
        <f t="shared" si="0"/>
        <v>10</v>
      </c>
    </row>
    <row r="37" spans="1:10" ht="13.5" customHeight="1">
      <c r="A37" s="189" t="s">
        <v>373</v>
      </c>
      <c r="B37" s="190">
        <v>33</v>
      </c>
      <c r="C37" s="195"/>
      <c r="D37" s="55" t="s">
        <v>89</v>
      </c>
      <c r="E37" s="192">
        <v>1</v>
      </c>
      <c r="F37" s="193">
        <f>[15]CONSOLIDADOPROEJE1SEMESTRE2017!H35</f>
        <v>1</v>
      </c>
      <c r="G37" s="193">
        <f>'TOTAL ANALISIS ENCUESTAS 2017'!I45</f>
        <v>10</v>
      </c>
      <c r="H37" s="194">
        <f t="shared" si="0"/>
        <v>10</v>
      </c>
    </row>
    <row r="38" spans="1:10" ht="13.5" customHeight="1">
      <c r="A38" s="197"/>
      <c r="B38" s="198">
        <v>34</v>
      </c>
      <c r="C38" s="200"/>
      <c r="D38" s="57" t="s">
        <v>144</v>
      </c>
      <c r="E38" s="192">
        <v>0</v>
      </c>
      <c r="F38" s="193">
        <f>[15]CONSOLIDADOPROEJE1SEMESTRE2017!H36</f>
        <v>0</v>
      </c>
      <c r="G38" s="193"/>
      <c r="H38" s="194">
        <f t="shared" si="0"/>
        <v>0</v>
      </c>
    </row>
    <row r="39" spans="1:10" ht="13.5" customHeight="1">
      <c r="A39" s="204"/>
      <c r="B39" s="205"/>
      <c r="C39" s="205"/>
      <c r="D39" s="205" t="s">
        <v>376</v>
      </c>
      <c r="E39" s="206">
        <f>SUM(E5:E38)</f>
        <v>209</v>
      </c>
      <c r="F39" s="206">
        <f t="shared" ref="F39" si="1">SUM(F5:F38)</f>
        <v>209</v>
      </c>
      <c r="G39" s="206">
        <f>SUM(G5:G38)</f>
        <v>2431</v>
      </c>
      <c r="H39" s="194">
        <f>SUM(H5:H38)</f>
        <v>2431</v>
      </c>
      <c r="I39" s="281"/>
    </row>
    <row r="40" spans="1:10" ht="32.25" customHeight="1">
      <c r="A40" s="207"/>
      <c r="B40" s="573"/>
      <c r="C40" s="573"/>
      <c r="D40" s="573"/>
      <c r="E40" s="208"/>
      <c r="F40" s="208"/>
      <c r="G40" s="208"/>
      <c r="H40" s="209"/>
      <c r="J40" s="281"/>
    </row>
    <row r="41" spans="1:10">
      <c r="A41" s="210" t="s">
        <v>377</v>
      </c>
      <c r="B41" s="211"/>
      <c r="C41" s="212"/>
      <c r="D41" s="212"/>
      <c r="E41" s="213"/>
      <c r="F41" s="213"/>
      <c r="G41" s="213"/>
      <c r="H41" s="214"/>
    </row>
  </sheetData>
  <autoFilter ref="A3:WVP39">
    <filterColumn colId="2" showButton="0"/>
  </autoFilter>
  <mergeCells count="10">
    <mergeCell ref="B40:D40"/>
    <mergeCell ref="A1:H1"/>
    <mergeCell ref="A2:A4"/>
    <mergeCell ref="B2:H2"/>
    <mergeCell ref="B3:B4"/>
    <mergeCell ref="C3:D3"/>
    <mergeCell ref="E3:E4"/>
    <mergeCell ref="F3:F4"/>
    <mergeCell ref="G3:G4"/>
    <mergeCell ref="H3:H4"/>
  </mergeCells>
  <hyperlinks>
    <hyperlink ref="D14" r:id="rId1"/>
    <hyperlink ref="D38" r:id="rId2"/>
    <hyperlink ref="D10" r:id="rId3"/>
    <hyperlink ref="D34" r:id="rId4"/>
    <hyperlink ref="D32" r:id="rId5"/>
    <hyperlink ref="D19" r:id="rId6"/>
    <hyperlink ref="D15" r:id="rId7"/>
    <hyperlink ref="D26" r:id="rId8"/>
    <hyperlink ref="D8" r:id="rId9"/>
    <hyperlink ref="D12" r:id="rId10"/>
    <hyperlink ref="D20" r:id="rId11"/>
    <hyperlink ref="D6" r:id="rId12"/>
    <hyperlink ref="D17" r:id="rId13"/>
    <hyperlink ref="D27" r:id="rId14"/>
    <hyperlink ref="D30" r:id="rId15"/>
    <hyperlink ref="D22" r:id="rId16"/>
    <hyperlink ref="D9" r:id="rId17"/>
    <hyperlink ref="D5" r:id="rId18"/>
    <hyperlink ref="D7" r:id="rId19"/>
    <hyperlink ref="D11" r:id="rId20"/>
    <hyperlink ref="D13" r:id="rId21"/>
    <hyperlink ref="D16" r:id="rId22"/>
    <hyperlink ref="D18" r:id="rId23"/>
    <hyperlink ref="D21" r:id="rId24"/>
    <hyperlink ref="D24" r:id="rId25"/>
    <hyperlink ref="D25" r:id="rId26"/>
    <hyperlink ref="D35" r:id="rId27"/>
    <hyperlink ref="D23" r:id="rId28"/>
    <hyperlink ref="D37" r:id="rId29"/>
    <hyperlink ref="D33" r:id="rId30"/>
    <hyperlink ref="D31" r:id="rId31"/>
    <hyperlink ref="D28" r:id="rId32"/>
    <hyperlink ref="D29" r:id="rId33"/>
    <hyperlink ref="D36" r:id="rId34"/>
  </hyperlinks>
  <pageMargins left="0.43307086614173229" right="0.39370078740157483" top="0.74803149606299213" bottom="0.74803149606299213" header="0.31496062992125984" footer="0.31496062992125984"/>
  <pageSetup orientation="portrait" horizontalDpi="4294967295" verticalDpi="4294967295" r:id="rId35"/>
  <legacyDrawing r:id="rId3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5"/>
  <sheetViews>
    <sheetView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customWidth="1"/>
    <col min="12" max="12" width="45.14062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ht="30">
      <c r="A3" s="2" t="s">
        <v>12</v>
      </c>
      <c r="B3" s="284" t="s">
        <v>139</v>
      </c>
      <c r="C3" s="292" t="s">
        <v>13</v>
      </c>
      <c r="D3" s="292"/>
      <c r="E3" s="292"/>
      <c r="F3" s="4">
        <f>25+31+18+23+3</f>
        <v>100</v>
      </c>
      <c r="G3" s="292" t="s">
        <v>14</v>
      </c>
      <c r="H3" s="292"/>
      <c r="I3" s="292"/>
      <c r="J3" s="294">
        <v>2017</v>
      </c>
      <c r="K3" s="294"/>
      <c r="L3" s="273" t="s">
        <v>555</v>
      </c>
    </row>
    <row r="4" spans="1:12">
      <c r="A4" s="296" t="s">
        <v>11</v>
      </c>
      <c r="B4" s="296"/>
      <c r="C4" s="296"/>
      <c r="D4" s="296"/>
      <c r="E4" s="296"/>
      <c r="F4" s="296"/>
      <c r="G4" s="296"/>
      <c r="H4" s="296"/>
      <c r="I4" s="296"/>
      <c r="J4" s="296"/>
      <c r="K4" s="296"/>
      <c r="L4" s="295" t="s">
        <v>9</v>
      </c>
    </row>
    <row r="5" spans="1:12" ht="30">
      <c r="A5" s="273" t="s">
        <v>2</v>
      </c>
      <c r="B5" s="272" t="s">
        <v>1</v>
      </c>
      <c r="C5" s="295" t="s">
        <v>3</v>
      </c>
      <c r="D5" s="295"/>
      <c r="E5" s="295"/>
      <c r="F5" s="11" t="s">
        <v>7</v>
      </c>
      <c r="G5" s="295" t="s">
        <v>8</v>
      </c>
      <c r="H5" s="295"/>
      <c r="I5" s="295"/>
      <c r="J5" s="295"/>
      <c r="K5" s="295"/>
      <c r="L5" s="295"/>
    </row>
    <row r="6" spans="1:12" ht="101.25" customHeight="1">
      <c r="A6" s="295">
        <v>1</v>
      </c>
      <c r="B6" s="335" t="s">
        <v>10</v>
      </c>
      <c r="C6" s="271">
        <v>1</v>
      </c>
      <c r="D6" s="289" t="s">
        <v>4</v>
      </c>
      <c r="E6" s="289"/>
      <c r="F6" s="5">
        <f>23+31+18+21+3</f>
        <v>96</v>
      </c>
      <c r="G6" s="292"/>
      <c r="H6" s="292"/>
      <c r="I6" s="292"/>
      <c r="J6" s="292"/>
      <c r="K6" s="292"/>
      <c r="L6" s="292" t="s">
        <v>556</v>
      </c>
    </row>
    <row r="7" spans="1:12" ht="101.25" customHeight="1">
      <c r="A7" s="295"/>
      <c r="B7" s="335"/>
      <c r="C7" s="271">
        <v>2</v>
      </c>
      <c r="D7" s="335" t="s">
        <v>5</v>
      </c>
      <c r="E7" s="335"/>
      <c r="F7" s="5">
        <f>2+1</f>
        <v>3</v>
      </c>
      <c r="G7" s="292"/>
      <c r="H7" s="292"/>
      <c r="I7" s="292"/>
      <c r="J7" s="292"/>
      <c r="K7" s="292"/>
      <c r="L7" s="292"/>
    </row>
    <row r="8" spans="1:12" ht="101.25" customHeight="1">
      <c r="A8" s="295"/>
      <c r="B8" s="335"/>
      <c r="C8" s="271">
        <v>3</v>
      </c>
      <c r="D8" s="289" t="s">
        <v>6</v>
      </c>
      <c r="E8" s="289"/>
      <c r="F8" s="5">
        <f>1</f>
        <v>1</v>
      </c>
      <c r="G8" s="292"/>
      <c r="H8" s="292"/>
      <c r="I8" s="292"/>
      <c r="J8" s="292"/>
      <c r="K8" s="292"/>
      <c r="L8" s="292"/>
    </row>
    <row r="9" spans="1:12" ht="101.25" customHeight="1">
      <c r="A9" s="295">
        <v>2</v>
      </c>
      <c r="B9" s="335" t="s">
        <v>15</v>
      </c>
      <c r="C9" s="271">
        <v>1</v>
      </c>
      <c r="D9" s="289" t="s">
        <v>16</v>
      </c>
      <c r="E9" s="289"/>
      <c r="F9" s="5">
        <f>18+18+13+20+2</f>
        <v>71</v>
      </c>
      <c r="G9" s="292"/>
      <c r="H9" s="292"/>
      <c r="I9" s="292"/>
      <c r="J9" s="292"/>
      <c r="K9" s="292"/>
      <c r="L9" s="292" t="s">
        <v>556</v>
      </c>
    </row>
    <row r="10" spans="1:12" ht="101.25" customHeight="1">
      <c r="A10" s="295"/>
      <c r="B10" s="335"/>
      <c r="C10" s="271">
        <v>2</v>
      </c>
      <c r="D10" s="289" t="s">
        <v>17</v>
      </c>
      <c r="E10" s="289"/>
      <c r="F10" s="5">
        <f>7+10+4+3+1</f>
        <v>25</v>
      </c>
      <c r="G10" s="292"/>
      <c r="H10" s="292"/>
      <c r="I10" s="292"/>
      <c r="J10" s="292"/>
      <c r="K10" s="292"/>
      <c r="L10" s="292"/>
    </row>
    <row r="11" spans="1:12" ht="101.25" customHeight="1">
      <c r="A11" s="295"/>
      <c r="B11" s="335"/>
      <c r="C11" s="271">
        <v>3</v>
      </c>
      <c r="D11" s="289" t="s">
        <v>18</v>
      </c>
      <c r="E11" s="289"/>
      <c r="F11" s="5">
        <f>3+1</f>
        <v>4</v>
      </c>
      <c r="G11" s="292"/>
      <c r="H11" s="292"/>
      <c r="I11" s="292"/>
      <c r="J11" s="292"/>
      <c r="K11" s="292"/>
      <c r="L11" s="292"/>
    </row>
    <row r="12" spans="1:12" ht="101.25" customHeight="1">
      <c r="A12" s="295">
        <v>3</v>
      </c>
      <c r="B12" s="335" t="s">
        <v>19</v>
      </c>
      <c r="C12" s="271">
        <v>1</v>
      </c>
      <c r="D12" s="5" t="s">
        <v>20</v>
      </c>
      <c r="E12" s="5"/>
      <c r="F12" s="5">
        <f>3+1</f>
        <v>4</v>
      </c>
      <c r="G12" s="292"/>
      <c r="H12" s="292"/>
      <c r="I12" s="292"/>
      <c r="J12" s="292"/>
      <c r="K12" s="292"/>
      <c r="L12" s="292" t="s">
        <v>556</v>
      </c>
    </row>
    <row r="13" spans="1:12" ht="101.25" customHeight="1">
      <c r="A13" s="295"/>
      <c r="B13" s="335"/>
      <c r="C13" s="271">
        <v>2</v>
      </c>
      <c r="D13" s="5" t="s">
        <v>21</v>
      </c>
      <c r="E13" s="5"/>
      <c r="F13" s="5">
        <f>2</f>
        <v>2</v>
      </c>
      <c r="G13" s="292"/>
      <c r="H13" s="292"/>
      <c r="I13" s="292"/>
      <c r="J13" s="292"/>
      <c r="K13" s="292"/>
      <c r="L13" s="292"/>
    </row>
    <row r="14" spans="1:12" ht="101.25" customHeight="1">
      <c r="A14" s="295"/>
      <c r="B14" s="335"/>
      <c r="C14" s="271">
        <v>3</v>
      </c>
      <c r="D14" s="289" t="s">
        <v>22</v>
      </c>
      <c r="E14" s="289"/>
      <c r="F14" s="5">
        <f>6+3+3+1</f>
        <v>13</v>
      </c>
      <c r="G14" s="292"/>
      <c r="H14" s="292"/>
      <c r="I14" s="292"/>
      <c r="J14" s="292"/>
      <c r="K14" s="292"/>
      <c r="L14" s="292"/>
    </row>
    <row r="15" spans="1:12" ht="101.25" customHeight="1">
      <c r="A15" s="295"/>
      <c r="B15" s="335"/>
      <c r="C15" s="271">
        <v>4</v>
      </c>
      <c r="D15" s="289" t="s">
        <v>23</v>
      </c>
      <c r="E15" s="289"/>
      <c r="F15" s="5">
        <v>0</v>
      </c>
      <c r="G15" s="292"/>
      <c r="H15" s="292"/>
      <c r="I15" s="292"/>
      <c r="J15" s="292"/>
      <c r="K15" s="292"/>
      <c r="L15" s="292"/>
    </row>
    <row r="16" spans="1:12" ht="101.25" customHeight="1">
      <c r="A16" s="295"/>
      <c r="B16" s="335"/>
      <c r="C16" s="271">
        <v>5</v>
      </c>
      <c r="D16" s="289" t="s">
        <v>24</v>
      </c>
      <c r="E16" s="289"/>
      <c r="F16" s="5">
        <f>3+28+1</f>
        <v>32</v>
      </c>
      <c r="G16" s="292"/>
      <c r="H16" s="292"/>
      <c r="I16" s="292"/>
      <c r="J16" s="292"/>
      <c r="K16" s="292"/>
      <c r="L16" s="292"/>
    </row>
    <row r="17" spans="1:12" ht="101.25" customHeight="1">
      <c r="A17" s="295"/>
      <c r="B17" s="335"/>
      <c r="C17" s="271">
        <v>6</v>
      </c>
      <c r="D17" s="289" t="s">
        <v>25</v>
      </c>
      <c r="E17" s="289"/>
      <c r="F17" s="5">
        <f>13+14+17+2</f>
        <v>46</v>
      </c>
      <c r="G17" s="292"/>
      <c r="H17" s="292"/>
      <c r="I17" s="292"/>
      <c r="J17" s="292"/>
      <c r="K17" s="292"/>
      <c r="L17" s="292"/>
    </row>
    <row r="18" spans="1:12" ht="101.25" customHeight="1">
      <c r="A18" s="295">
        <v>4</v>
      </c>
      <c r="B18" s="335" t="s">
        <v>38</v>
      </c>
      <c r="C18" s="271">
        <v>1</v>
      </c>
      <c r="D18" s="289" t="s">
        <v>26</v>
      </c>
      <c r="E18" s="289"/>
      <c r="F18" s="5">
        <f>25+31+18+22+3</f>
        <v>99</v>
      </c>
      <c r="G18" s="292"/>
      <c r="H18" s="292"/>
      <c r="I18" s="292"/>
      <c r="J18" s="292"/>
      <c r="K18" s="292"/>
      <c r="L18" s="292" t="s">
        <v>556</v>
      </c>
    </row>
    <row r="19" spans="1:12" ht="101.25" customHeight="1">
      <c r="A19" s="295"/>
      <c r="B19" s="335"/>
      <c r="C19" s="271">
        <v>2</v>
      </c>
      <c r="D19" s="289" t="s">
        <v>27</v>
      </c>
      <c r="E19" s="289"/>
      <c r="F19" s="5">
        <f>1</f>
        <v>1</v>
      </c>
      <c r="G19" s="292"/>
      <c r="H19" s="292"/>
      <c r="I19" s="292"/>
      <c r="J19" s="292"/>
      <c r="K19" s="292"/>
      <c r="L19" s="292"/>
    </row>
    <row r="20" spans="1:12" ht="101.25" customHeight="1">
      <c r="A20" s="295">
        <v>5</v>
      </c>
      <c r="B20" s="335" t="s">
        <v>30</v>
      </c>
      <c r="C20" s="271">
        <v>1</v>
      </c>
      <c r="D20" s="289" t="s">
        <v>28</v>
      </c>
      <c r="E20" s="289"/>
      <c r="F20" s="5">
        <f>20+25+14+19+2</f>
        <v>80</v>
      </c>
      <c r="G20" s="292"/>
      <c r="H20" s="292"/>
      <c r="I20" s="292"/>
      <c r="J20" s="292"/>
      <c r="K20" s="292"/>
      <c r="L20" s="292" t="s">
        <v>556</v>
      </c>
    </row>
    <row r="21" spans="1:12" ht="101.25" customHeight="1">
      <c r="A21" s="295"/>
      <c r="B21" s="335"/>
      <c r="C21" s="271">
        <v>2</v>
      </c>
      <c r="D21" s="289" t="s">
        <v>29</v>
      </c>
      <c r="E21" s="289"/>
      <c r="F21" s="5">
        <f>5+6+4+4+1</f>
        <v>20</v>
      </c>
      <c r="G21" s="292"/>
      <c r="H21" s="292"/>
      <c r="I21" s="292"/>
      <c r="J21" s="292"/>
      <c r="K21" s="292"/>
      <c r="L21" s="292"/>
    </row>
    <row r="22" spans="1:12" ht="101.25" customHeight="1">
      <c r="A22" s="295">
        <v>6</v>
      </c>
      <c r="B22" s="335" t="s">
        <v>31</v>
      </c>
      <c r="C22" s="271">
        <v>1</v>
      </c>
      <c r="D22" s="289" t="s">
        <v>41</v>
      </c>
      <c r="E22" s="289"/>
      <c r="F22" s="5">
        <f>25+24+17+18+3</f>
        <v>87</v>
      </c>
      <c r="G22" s="292"/>
      <c r="H22" s="292"/>
      <c r="I22" s="292"/>
      <c r="J22" s="292"/>
      <c r="K22" s="292"/>
      <c r="L22" s="292" t="s">
        <v>556</v>
      </c>
    </row>
    <row r="23" spans="1:12" ht="101.25" customHeight="1">
      <c r="A23" s="295"/>
      <c r="B23" s="335"/>
      <c r="C23" s="271">
        <v>2</v>
      </c>
      <c r="D23" s="289" t="s">
        <v>42</v>
      </c>
      <c r="E23" s="289"/>
      <c r="F23" s="5">
        <f>2+1</f>
        <v>3</v>
      </c>
      <c r="G23" s="292"/>
      <c r="H23" s="292"/>
      <c r="I23" s="292"/>
      <c r="J23" s="292"/>
      <c r="K23" s="292"/>
      <c r="L23" s="292"/>
    </row>
    <row r="24" spans="1:12" ht="101.25" customHeight="1">
      <c r="A24" s="295"/>
      <c r="B24" s="335"/>
      <c r="C24" s="271">
        <v>3</v>
      </c>
      <c r="D24" s="289" t="s">
        <v>269</v>
      </c>
      <c r="E24" s="289"/>
      <c r="F24" s="5">
        <f>5+1+4</f>
        <v>10</v>
      </c>
      <c r="G24" s="292"/>
      <c r="H24" s="292"/>
      <c r="I24" s="292"/>
      <c r="J24" s="292"/>
      <c r="K24" s="292"/>
      <c r="L24" s="292"/>
    </row>
    <row r="25" spans="1:12" ht="101.25" customHeight="1">
      <c r="A25" s="295">
        <v>7</v>
      </c>
      <c r="B25" s="335" t="s">
        <v>32</v>
      </c>
      <c r="C25" s="271"/>
      <c r="D25" s="289" t="s">
        <v>36</v>
      </c>
      <c r="E25" s="289"/>
      <c r="F25" s="5">
        <f>25+31+16+21+3</f>
        <v>96</v>
      </c>
      <c r="G25" s="292"/>
      <c r="H25" s="292"/>
      <c r="I25" s="292"/>
      <c r="J25" s="292"/>
      <c r="K25" s="292"/>
      <c r="L25" s="341" t="s">
        <v>556</v>
      </c>
    </row>
    <row r="26" spans="1:12" ht="101.25" customHeight="1">
      <c r="A26" s="295"/>
      <c r="B26" s="335"/>
      <c r="C26" s="271"/>
      <c r="D26" s="289" t="s">
        <v>37</v>
      </c>
      <c r="E26" s="289"/>
      <c r="F26" s="5">
        <f>2+2</f>
        <v>4</v>
      </c>
      <c r="G26" s="292"/>
      <c r="H26" s="292"/>
      <c r="I26" s="292"/>
      <c r="J26" s="292"/>
      <c r="K26" s="292"/>
      <c r="L26" s="342"/>
    </row>
    <row r="27" spans="1:12" ht="101.25" customHeight="1">
      <c r="A27" s="295">
        <v>8</v>
      </c>
      <c r="B27" s="335" t="s">
        <v>33</v>
      </c>
      <c r="C27" s="271">
        <v>1</v>
      </c>
      <c r="D27" s="289" t="s">
        <v>36</v>
      </c>
      <c r="E27" s="289"/>
      <c r="F27" s="5">
        <f>25+25+17+18+3</f>
        <v>88</v>
      </c>
      <c r="G27" s="292"/>
      <c r="H27" s="292"/>
      <c r="I27" s="292"/>
      <c r="J27" s="292"/>
      <c r="K27" s="292"/>
      <c r="L27" s="341" t="s">
        <v>556</v>
      </c>
    </row>
    <row r="28" spans="1:12" ht="101.25" customHeight="1">
      <c r="A28" s="295"/>
      <c r="B28" s="335"/>
      <c r="C28" s="271">
        <v>2</v>
      </c>
      <c r="D28" s="289" t="s">
        <v>37</v>
      </c>
      <c r="E28" s="289"/>
      <c r="F28" s="5">
        <f>6+1+5</f>
        <v>12</v>
      </c>
      <c r="G28" s="292"/>
      <c r="H28" s="292"/>
      <c r="I28" s="292"/>
      <c r="J28" s="292"/>
      <c r="K28" s="292"/>
      <c r="L28" s="342"/>
    </row>
    <row r="29" spans="1:12" ht="101.25" customHeight="1">
      <c r="A29" s="295">
        <v>9</v>
      </c>
      <c r="B29" s="335" t="s">
        <v>35</v>
      </c>
      <c r="C29" s="282">
        <v>1</v>
      </c>
      <c r="D29" s="289" t="s">
        <v>36</v>
      </c>
      <c r="E29" s="289"/>
      <c r="F29" s="5">
        <f>24+31+17+23+3</f>
        <v>98</v>
      </c>
      <c r="G29" s="292"/>
      <c r="H29" s="292"/>
      <c r="I29" s="292"/>
      <c r="J29" s="292"/>
      <c r="K29" s="292"/>
      <c r="L29" s="341" t="s">
        <v>556</v>
      </c>
    </row>
    <row r="30" spans="1:12" ht="101.25" customHeight="1">
      <c r="A30" s="295"/>
      <c r="B30" s="335"/>
      <c r="C30" s="282">
        <v>2</v>
      </c>
      <c r="D30" s="289" t="s">
        <v>37</v>
      </c>
      <c r="E30" s="289"/>
      <c r="F30" s="5">
        <f>1+1</f>
        <v>2</v>
      </c>
      <c r="G30" s="292"/>
      <c r="H30" s="292"/>
      <c r="I30" s="292"/>
      <c r="J30" s="292"/>
      <c r="K30" s="292"/>
      <c r="L30" s="342"/>
    </row>
    <row r="31" spans="1:12" ht="101.25" customHeight="1">
      <c r="A31" s="300">
        <v>10</v>
      </c>
      <c r="B31" s="306" t="s">
        <v>34</v>
      </c>
      <c r="C31" s="271">
        <v>1</v>
      </c>
      <c r="D31" s="289" t="s">
        <v>36</v>
      </c>
      <c r="E31" s="289"/>
      <c r="F31" s="5">
        <f>25+30+17+23+3</f>
        <v>98</v>
      </c>
      <c r="G31" s="314"/>
      <c r="H31" s="315"/>
      <c r="I31" s="315"/>
      <c r="J31" s="315"/>
      <c r="K31" s="316"/>
      <c r="L31" s="341" t="s">
        <v>556</v>
      </c>
    </row>
    <row r="32" spans="1:12" ht="101.25" customHeight="1">
      <c r="A32" s="302"/>
      <c r="B32" s="308"/>
      <c r="C32" s="271">
        <v>2</v>
      </c>
      <c r="D32" s="289" t="s">
        <v>37</v>
      </c>
      <c r="E32" s="289"/>
      <c r="F32" s="5">
        <f>1+1</f>
        <v>2</v>
      </c>
      <c r="G32" s="320"/>
      <c r="H32" s="321"/>
      <c r="I32" s="321"/>
      <c r="J32" s="321"/>
      <c r="K32" s="322"/>
      <c r="L32" s="342"/>
    </row>
    <row r="33" spans="1:12" ht="101.25" customHeight="1">
      <c r="A33" s="274"/>
      <c r="B33" s="274" t="s">
        <v>40</v>
      </c>
      <c r="C33" s="309"/>
      <c r="D33" s="310"/>
      <c r="E33" s="311"/>
      <c r="F33" s="3">
        <f>F31+F32</f>
        <v>100</v>
      </c>
      <c r="G33" s="309"/>
      <c r="H33" s="310"/>
      <c r="I33" s="310"/>
      <c r="J33" s="310"/>
      <c r="K33" s="311"/>
      <c r="L33" s="5"/>
    </row>
    <row r="34" spans="1:12" ht="101.25" customHeight="1">
      <c r="A34" s="272">
        <v>11</v>
      </c>
      <c r="B34" s="8" t="s">
        <v>39</v>
      </c>
      <c r="C34" s="340" t="s">
        <v>557</v>
      </c>
      <c r="D34" s="292"/>
      <c r="E34" s="292"/>
      <c r="F34" s="292"/>
      <c r="G34" s="292"/>
      <c r="H34" s="292"/>
      <c r="I34" s="292"/>
      <c r="J34" s="292"/>
      <c r="K34" s="292"/>
      <c r="L34" s="292"/>
    </row>
    <row r="35" spans="1:12" ht="70.5" customHeight="1">
      <c r="A35" s="334" t="s">
        <v>256</v>
      </c>
      <c r="B35" s="334"/>
      <c r="C35" s="334"/>
      <c r="D35" s="334"/>
      <c r="E35" s="334"/>
      <c r="F35" s="334"/>
      <c r="G35" s="334"/>
      <c r="H35" s="334"/>
      <c r="I35" s="334"/>
      <c r="J35" s="334"/>
      <c r="K35" s="334"/>
      <c r="L35" s="334"/>
    </row>
  </sheetData>
  <mergeCells count="77">
    <mergeCell ref="A1:L2"/>
    <mergeCell ref="C3:E3"/>
    <mergeCell ref="G3:I3"/>
    <mergeCell ref="J3:K3"/>
    <mergeCell ref="A4:K4"/>
    <mergeCell ref="L4:L5"/>
    <mergeCell ref="C5:E5"/>
    <mergeCell ref="G5:K5"/>
    <mergeCell ref="A6:A8"/>
    <mergeCell ref="B6:B8"/>
    <mergeCell ref="D6:E6"/>
    <mergeCell ref="G6:K8"/>
    <mergeCell ref="L6:L8"/>
    <mergeCell ref="D7:E7"/>
    <mergeCell ref="D8:E8"/>
    <mergeCell ref="A9:A11"/>
    <mergeCell ref="B9:B11"/>
    <mergeCell ref="D9:E9"/>
    <mergeCell ref="G9:K11"/>
    <mergeCell ref="L9:L11"/>
    <mergeCell ref="D10:E10"/>
    <mergeCell ref="D11:E11"/>
    <mergeCell ref="A12:A17"/>
    <mergeCell ref="B12:B17"/>
    <mergeCell ref="G12:K17"/>
    <mergeCell ref="L12:L17"/>
    <mergeCell ref="D14:E14"/>
    <mergeCell ref="D15:E15"/>
    <mergeCell ref="D16:E16"/>
    <mergeCell ref="D17:E17"/>
    <mergeCell ref="A18:A19"/>
    <mergeCell ref="B18:B19"/>
    <mergeCell ref="D18:E18"/>
    <mergeCell ref="G18:K19"/>
    <mergeCell ref="L18:L19"/>
    <mergeCell ref="D19:E19"/>
    <mergeCell ref="A20:A21"/>
    <mergeCell ref="B20:B21"/>
    <mergeCell ref="D20:E20"/>
    <mergeCell ref="G20:K21"/>
    <mergeCell ref="L20:L21"/>
    <mergeCell ref="D21:E21"/>
    <mergeCell ref="A22:A24"/>
    <mergeCell ref="B22:B24"/>
    <mergeCell ref="D22:E22"/>
    <mergeCell ref="G22:K24"/>
    <mergeCell ref="L22:L24"/>
    <mergeCell ref="D23:E23"/>
    <mergeCell ref="D24:E24"/>
    <mergeCell ref="A25:A26"/>
    <mergeCell ref="B25:B26"/>
    <mergeCell ref="D25:E25"/>
    <mergeCell ref="G25:K26"/>
    <mergeCell ref="L25:L26"/>
    <mergeCell ref="D26:E26"/>
    <mergeCell ref="A27:A28"/>
    <mergeCell ref="B27:B28"/>
    <mergeCell ref="D27:E27"/>
    <mergeCell ref="G27:K28"/>
    <mergeCell ref="L27:L28"/>
    <mergeCell ref="D28:E28"/>
    <mergeCell ref="A29:A30"/>
    <mergeCell ref="B29:B30"/>
    <mergeCell ref="D29:E29"/>
    <mergeCell ref="G29:K30"/>
    <mergeCell ref="L29:L30"/>
    <mergeCell ref="D30:E30"/>
    <mergeCell ref="C34:L34"/>
    <mergeCell ref="A35:L35"/>
    <mergeCell ref="A31:A32"/>
    <mergeCell ref="B31:B32"/>
    <mergeCell ref="D31:E31"/>
    <mergeCell ref="L31:L32"/>
    <mergeCell ref="D32:E32"/>
    <mergeCell ref="C33:E33"/>
    <mergeCell ref="G31:K32"/>
    <mergeCell ref="G33:K33"/>
  </mergeCells>
  <hyperlinks>
    <hyperlink ref="B3" location="'TOTAL ANALISIS ENCUESTAS 2017'!A1" display="SANTANDER"/>
  </hyperlinks>
  <pageMargins left="0.7" right="0.7" top="0.75" bottom="0.75" header="0.3" footer="0.3"/>
  <pageSetup orientation="portrait" horizontalDpi="4294967295" verticalDpi="4294967295"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5"/>
  <sheetViews>
    <sheetView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customWidth="1"/>
    <col min="12" max="12" width="48"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c r="A3" s="2" t="s">
        <v>12</v>
      </c>
      <c r="B3" s="286" t="s">
        <v>538</v>
      </c>
      <c r="C3" s="292" t="s">
        <v>13</v>
      </c>
      <c r="D3" s="292"/>
      <c r="E3" s="292"/>
      <c r="F3" s="4">
        <v>50</v>
      </c>
      <c r="G3" s="292" t="s">
        <v>14</v>
      </c>
      <c r="H3" s="292"/>
      <c r="I3" s="292"/>
      <c r="J3" s="293">
        <v>43167</v>
      </c>
      <c r="K3" s="294"/>
      <c r="L3" s="5" t="s">
        <v>539</v>
      </c>
    </row>
    <row r="4" spans="1:12">
      <c r="A4" s="296" t="s">
        <v>11</v>
      </c>
      <c r="B4" s="296"/>
      <c r="C4" s="296"/>
      <c r="D4" s="296"/>
      <c r="E4" s="296"/>
      <c r="F4" s="296"/>
      <c r="G4" s="296"/>
      <c r="H4" s="296"/>
      <c r="I4" s="296"/>
      <c r="J4" s="296"/>
      <c r="K4" s="296"/>
      <c r="L4" s="295" t="s">
        <v>9</v>
      </c>
    </row>
    <row r="5" spans="1:12" ht="30">
      <c r="A5" s="269" t="s">
        <v>2</v>
      </c>
      <c r="B5" s="268" t="s">
        <v>1</v>
      </c>
      <c r="C5" s="295" t="s">
        <v>3</v>
      </c>
      <c r="D5" s="295"/>
      <c r="E5" s="295"/>
      <c r="F5" s="11" t="s">
        <v>7</v>
      </c>
      <c r="G5" s="295" t="s">
        <v>8</v>
      </c>
      <c r="H5" s="295"/>
      <c r="I5" s="295"/>
      <c r="J5" s="295"/>
      <c r="K5" s="295"/>
      <c r="L5" s="295"/>
    </row>
    <row r="6" spans="1:12" ht="16.5" customHeight="1">
      <c r="A6" s="295">
        <v>1</v>
      </c>
      <c r="B6" s="335" t="s">
        <v>10</v>
      </c>
      <c r="C6" s="267">
        <v>1</v>
      </c>
      <c r="D6" s="289" t="s">
        <v>4</v>
      </c>
      <c r="E6" s="289"/>
      <c r="F6" s="5">
        <v>48</v>
      </c>
      <c r="G6" s="292"/>
      <c r="H6" s="292"/>
      <c r="I6" s="292"/>
      <c r="J6" s="292"/>
      <c r="K6" s="292"/>
      <c r="L6" s="343" t="s">
        <v>540</v>
      </c>
    </row>
    <row r="7" spans="1:12" ht="16.5" customHeight="1">
      <c r="A7" s="295"/>
      <c r="B7" s="335"/>
      <c r="C7" s="267">
        <v>2</v>
      </c>
      <c r="D7" s="335" t="s">
        <v>5</v>
      </c>
      <c r="E7" s="335"/>
      <c r="F7" s="5">
        <v>2</v>
      </c>
      <c r="G7" s="292"/>
      <c r="H7" s="292"/>
      <c r="I7" s="292"/>
      <c r="J7" s="292"/>
      <c r="K7" s="292"/>
      <c r="L7" s="344"/>
    </row>
    <row r="8" spans="1:12" ht="155.25" customHeight="1">
      <c r="A8" s="295"/>
      <c r="B8" s="335"/>
      <c r="C8" s="267">
        <v>3</v>
      </c>
      <c r="D8" s="289" t="s">
        <v>6</v>
      </c>
      <c r="E8" s="289"/>
      <c r="F8" s="5"/>
      <c r="G8" s="292"/>
      <c r="H8" s="292"/>
      <c r="I8" s="292"/>
      <c r="J8" s="292"/>
      <c r="K8" s="292"/>
      <c r="L8" s="345"/>
    </row>
    <row r="9" spans="1:12">
      <c r="A9" s="295">
        <v>2</v>
      </c>
      <c r="B9" s="335" t="s">
        <v>15</v>
      </c>
      <c r="C9" s="267">
        <v>1</v>
      </c>
      <c r="D9" s="289" t="s">
        <v>16</v>
      </c>
      <c r="E9" s="289"/>
      <c r="F9" s="5">
        <v>38</v>
      </c>
      <c r="G9" s="292"/>
      <c r="H9" s="292"/>
      <c r="I9" s="292"/>
      <c r="J9" s="292"/>
      <c r="K9" s="292"/>
      <c r="L9" s="343" t="s">
        <v>541</v>
      </c>
    </row>
    <row r="10" spans="1:12">
      <c r="A10" s="295"/>
      <c r="B10" s="335"/>
      <c r="C10" s="267">
        <v>2</v>
      </c>
      <c r="D10" s="289" t="s">
        <v>17</v>
      </c>
      <c r="E10" s="289"/>
      <c r="F10" s="5">
        <v>11</v>
      </c>
      <c r="G10" s="292"/>
      <c r="H10" s="292"/>
      <c r="I10" s="292"/>
      <c r="J10" s="292"/>
      <c r="K10" s="292"/>
      <c r="L10" s="344"/>
    </row>
    <row r="11" spans="1:12" ht="135.75" customHeight="1">
      <c r="A11" s="295"/>
      <c r="B11" s="335"/>
      <c r="C11" s="267">
        <v>3</v>
      </c>
      <c r="D11" s="289" t="s">
        <v>18</v>
      </c>
      <c r="E11" s="289"/>
      <c r="F11" s="5">
        <v>1</v>
      </c>
      <c r="G11" s="292"/>
      <c r="H11" s="292"/>
      <c r="I11" s="292"/>
      <c r="J11" s="292"/>
      <c r="K11" s="292"/>
      <c r="L11" s="345"/>
    </row>
    <row r="12" spans="1:12" ht="15" customHeight="1">
      <c r="A12" s="295">
        <v>3</v>
      </c>
      <c r="B12" s="335" t="s">
        <v>19</v>
      </c>
      <c r="C12" s="267">
        <v>1</v>
      </c>
      <c r="D12" s="5" t="s">
        <v>20</v>
      </c>
      <c r="E12" s="5"/>
      <c r="F12" s="5">
        <v>3</v>
      </c>
      <c r="G12" s="292"/>
      <c r="H12" s="292"/>
      <c r="I12" s="292"/>
      <c r="J12" s="292"/>
      <c r="K12" s="292"/>
      <c r="L12" s="346" t="s">
        <v>542</v>
      </c>
    </row>
    <row r="13" spans="1:12">
      <c r="A13" s="295"/>
      <c r="B13" s="335"/>
      <c r="C13" s="267">
        <v>2</v>
      </c>
      <c r="D13" s="5" t="s">
        <v>21</v>
      </c>
      <c r="E13" s="5"/>
      <c r="F13" s="5"/>
      <c r="G13" s="292"/>
      <c r="H13" s="292"/>
      <c r="I13" s="292"/>
      <c r="J13" s="292"/>
      <c r="K13" s="292"/>
      <c r="L13" s="347"/>
    </row>
    <row r="14" spans="1:12">
      <c r="A14" s="295"/>
      <c r="B14" s="335"/>
      <c r="C14" s="267">
        <v>3</v>
      </c>
      <c r="D14" s="289" t="s">
        <v>22</v>
      </c>
      <c r="E14" s="289"/>
      <c r="F14" s="5">
        <v>1</v>
      </c>
      <c r="G14" s="292"/>
      <c r="H14" s="292"/>
      <c r="I14" s="292"/>
      <c r="J14" s="292"/>
      <c r="K14" s="292"/>
      <c r="L14" s="347"/>
    </row>
    <row r="15" spans="1:12">
      <c r="A15" s="295"/>
      <c r="B15" s="335"/>
      <c r="C15" s="267">
        <v>4</v>
      </c>
      <c r="D15" s="289" t="s">
        <v>23</v>
      </c>
      <c r="E15" s="289"/>
      <c r="F15" s="5" t="s">
        <v>180</v>
      </c>
      <c r="G15" s="292"/>
      <c r="H15" s="292"/>
      <c r="I15" s="292"/>
      <c r="J15" s="292"/>
      <c r="K15" s="292"/>
      <c r="L15" s="347"/>
    </row>
    <row r="16" spans="1:12">
      <c r="A16" s="295"/>
      <c r="B16" s="335"/>
      <c r="C16" s="267">
        <v>5</v>
      </c>
      <c r="D16" s="289" t="s">
        <v>24</v>
      </c>
      <c r="E16" s="289"/>
      <c r="F16" s="5">
        <v>2</v>
      </c>
      <c r="G16" s="292"/>
      <c r="H16" s="292"/>
      <c r="I16" s="292"/>
      <c r="J16" s="292"/>
      <c r="K16" s="292"/>
      <c r="L16" s="347"/>
    </row>
    <row r="17" spans="1:12" ht="86.25" customHeight="1">
      <c r="A17" s="295"/>
      <c r="B17" s="335"/>
      <c r="C17" s="267">
        <v>6</v>
      </c>
      <c r="D17" s="289" t="s">
        <v>25</v>
      </c>
      <c r="E17" s="289"/>
      <c r="F17" s="5">
        <v>44</v>
      </c>
      <c r="G17" s="292"/>
      <c r="H17" s="292"/>
      <c r="I17" s="292"/>
      <c r="J17" s="292"/>
      <c r="K17" s="292"/>
      <c r="L17" s="348"/>
    </row>
    <row r="18" spans="1:12" ht="86.25" customHeight="1">
      <c r="A18" s="295">
        <v>4</v>
      </c>
      <c r="B18" s="335" t="s">
        <v>38</v>
      </c>
      <c r="C18" s="267">
        <v>1</v>
      </c>
      <c r="D18" s="289" t="s">
        <v>26</v>
      </c>
      <c r="E18" s="289"/>
      <c r="F18" s="5">
        <v>50</v>
      </c>
      <c r="G18" s="292"/>
      <c r="H18" s="292"/>
      <c r="I18" s="292"/>
      <c r="J18" s="292"/>
      <c r="K18" s="292"/>
      <c r="L18" s="346" t="s">
        <v>543</v>
      </c>
    </row>
    <row r="19" spans="1:12" ht="86.25" customHeight="1">
      <c r="A19" s="295"/>
      <c r="B19" s="335"/>
      <c r="C19" s="267">
        <v>2</v>
      </c>
      <c r="D19" s="289" t="s">
        <v>27</v>
      </c>
      <c r="E19" s="289"/>
      <c r="F19" s="5"/>
      <c r="G19" s="292"/>
      <c r="H19" s="292"/>
      <c r="I19" s="292"/>
      <c r="J19" s="292"/>
      <c r="K19" s="292"/>
      <c r="L19" s="347"/>
    </row>
    <row r="20" spans="1:12" ht="86.25" customHeight="1">
      <c r="A20" s="295">
        <v>5</v>
      </c>
      <c r="B20" s="335" t="s">
        <v>30</v>
      </c>
      <c r="C20" s="267">
        <v>1</v>
      </c>
      <c r="D20" s="289" t="s">
        <v>28</v>
      </c>
      <c r="E20" s="289"/>
      <c r="F20" s="5">
        <v>38</v>
      </c>
      <c r="G20" s="292"/>
      <c r="H20" s="292"/>
      <c r="I20" s="292"/>
      <c r="J20" s="292"/>
      <c r="K20" s="292"/>
      <c r="L20" s="346" t="s">
        <v>544</v>
      </c>
    </row>
    <row r="21" spans="1:12" ht="86.25" customHeight="1">
      <c r="A21" s="295"/>
      <c r="B21" s="335"/>
      <c r="C21" s="267">
        <v>2</v>
      </c>
      <c r="D21" s="289" t="s">
        <v>29</v>
      </c>
      <c r="E21" s="289"/>
      <c r="F21" s="5"/>
      <c r="G21" s="292"/>
      <c r="H21" s="292"/>
      <c r="I21" s="292"/>
      <c r="J21" s="292"/>
      <c r="K21" s="292"/>
      <c r="L21" s="347"/>
    </row>
    <row r="22" spans="1:12" ht="86.25" customHeight="1">
      <c r="A22" s="295">
        <v>6</v>
      </c>
      <c r="B22" s="335" t="s">
        <v>31</v>
      </c>
      <c r="C22" s="267">
        <v>1</v>
      </c>
      <c r="D22" s="289" t="s">
        <v>41</v>
      </c>
      <c r="E22" s="289"/>
      <c r="F22" s="5">
        <v>49</v>
      </c>
      <c r="G22" s="292"/>
      <c r="H22" s="292"/>
      <c r="I22" s="292"/>
      <c r="J22" s="292"/>
      <c r="K22" s="292"/>
      <c r="L22" s="346" t="s">
        <v>545</v>
      </c>
    </row>
    <row r="23" spans="1:12" ht="86.25" customHeight="1">
      <c r="A23" s="295"/>
      <c r="B23" s="335"/>
      <c r="C23" s="267">
        <v>2</v>
      </c>
      <c r="D23" s="289" t="s">
        <v>79</v>
      </c>
      <c r="E23" s="289"/>
      <c r="F23" s="5"/>
      <c r="G23" s="292"/>
      <c r="H23" s="292"/>
      <c r="I23" s="292"/>
      <c r="J23" s="292"/>
      <c r="K23" s="292"/>
      <c r="L23" s="347"/>
    </row>
    <row r="24" spans="1:12" ht="86.25" customHeight="1">
      <c r="A24" s="295"/>
      <c r="B24" s="335"/>
      <c r="C24" s="267">
        <v>3</v>
      </c>
      <c r="D24" s="289" t="s">
        <v>184</v>
      </c>
      <c r="E24" s="289"/>
      <c r="F24" s="5"/>
      <c r="G24" s="292"/>
      <c r="H24" s="292"/>
      <c r="I24" s="292"/>
      <c r="J24" s="292"/>
      <c r="K24" s="292"/>
      <c r="L24" s="348"/>
    </row>
    <row r="25" spans="1:12" ht="86.25" customHeight="1">
      <c r="A25" s="295">
        <v>7</v>
      </c>
      <c r="B25" s="335" t="s">
        <v>32</v>
      </c>
      <c r="C25" s="267">
        <v>1</v>
      </c>
      <c r="D25" s="289" t="s">
        <v>36</v>
      </c>
      <c r="E25" s="289"/>
      <c r="F25" s="5">
        <v>50</v>
      </c>
      <c r="G25" s="292"/>
      <c r="H25" s="292"/>
      <c r="I25" s="292"/>
      <c r="J25" s="292"/>
      <c r="K25" s="292"/>
      <c r="L25" s="346" t="s">
        <v>546</v>
      </c>
    </row>
    <row r="26" spans="1:12" ht="86.25" customHeight="1">
      <c r="A26" s="295"/>
      <c r="B26" s="335"/>
      <c r="C26" s="267">
        <v>2</v>
      </c>
      <c r="D26" s="289" t="s">
        <v>37</v>
      </c>
      <c r="E26" s="289"/>
      <c r="F26" s="5"/>
      <c r="G26" s="292"/>
      <c r="H26" s="292"/>
      <c r="I26" s="292"/>
      <c r="J26" s="292"/>
      <c r="K26" s="292"/>
      <c r="L26" s="347"/>
    </row>
    <row r="27" spans="1:12" ht="86.25" customHeight="1">
      <c r="A27" s="295">
        <v>8</v>
      </c>
      <c r="B27" s="335" t="s">
        <v>33</v>
      </c>
      <c r="C27" s="267">
        <v>1</v>
      </c>
      <c r="D27" s="289" t="s">
        <v>36</v>
      </c>
      <c r="E27" s="289"/>
      <c r="F27" s="5">
        <v>49</v>
      </c>
      <c r="G27" s="292"/>
      <c r="H27" s="292"/>
      <c r="I27" s="292"/>
      <c r="J27" s="292"/>
      <c r="K27" s="292"/>
      <c r="L27" s="346" t="s">
        <v>547</v>
      </c>
    </row>
    <row r="28" spans="1:12" ht="86.25" customHeight="1">
      <c r="A28" s="295"/>
      <c r="B28" s="335"/>
      <c r="C28" s="267">
        <v>2</v>
      </c>
      <c r="D28" s="289" t="s">
        <v>37</v>
      </c>
      <c r="E28" s="289"/>
      <c r="F28" s="5">
        <v>1</v>
      </c>
      <c r="G28" s="292"/>
      <c r="H28" s="292"/>
      <c r="I28" s="292"/>
      <c r="J28" s="292"/>
      <c r="K28" s="292"/>
      <c r="L28" s="347"/>
    </row>
    <row r="29" spans="1:12" ht="86.25" customHeight="1">
      <c r="A29" s="295">
        <v>9</v>
      </c>
      <c r="B29" s="335" t="s">
        <v>35</v>
      </c>
      <c r="C29" s="267">
        <v>1</v>
      </c>
      <c r="D29" s="289" t="s">
        <v>36</v>
      </c>
      <c r="E29" s="289"/>
      <c r="F29" s="5">
        <v>49</v>
      </c>
      <c r="G29" s="292"/>
      <c r="H29" s="292"/>
      <c r="I29" s="292"/>
      <c r="J29" s="292"/>
      <c r="K29" s="292"/>
      <c r="L29" s="346" t="s">
        <v>548</v>
      </c>
    </row>
    <row r="30" spans="1:12" ht="86.25" customHeight="1">
      <c r="A30" s="295"/>
      <c r="B30" s="335"/>
      <c r="C30" s="267">
        <v>2</v>
      </c>
      <c r="D30" s="289" t="s">
        <v>37</v>
      </c>
      <c r="E30" s="289"/>
      <c r="F30" s="5">
        <v>1</v>
      </c>
      <c r="G30" s="292"/>
      <c r="H30" s="292"/>
      <c r="I30" s="292"/>
      <c r="J30" s="292"/>
      <c r="K30" s="292"/>
      <c r="L30" s="347"/>
    </row>
    <row r="31" spans="1:12" ht="86.25" customHeight="1">
      <c r="A31" s="300">
        <v>10</v>
      </c>
      <c r="B31" s="306" t="s">
        <v>34</v>
      </c>
      <c r="C31" s="267">
        <v>1</v>
      </c>
      <c r="D31" s="289" t="s">
        <v>36</v>
      </c>
      <c r="E31" s="289"/>
      <c r="F31" s="5">
        <v>47</v>
      </c>
      <c r="G31" s="292"/>
      <c r="H31" s="292"/>
      <c r="I31" s="292"/>
      <c r="J31" s="292"/>
      <c r="K31" s="292"/>
      <c r="L31" s="346" t="s">
        <v>549</v>
      </c>
    </row>
    <row r="32" spans="1:12" ht="86.25" customHeight="1">
      <c r="A32" s="302"/>
      <c r="B32" s="308"/>
      <c r="C32" s="267">
        <v>2</v>
      </c>
      <c r="D32" s="289" t="s">
        <v>37</v>
      </c>
      <c r="E32" s="289"/>
      <c r="F32" s="5">
        <v>3</v>
      </c>
      <c r="G32" s="292"/>
      <c r="H32" s="292"/>
      <c r="I32" s="292"/>
      <c r="J32" s="292"/>
      <c r="K32" s="292"/>
      <c r="L32" s="347"/>
    </row>
    <row r="33" spans="1:12" ht="32.25" customHeight="1">
      <c r="A33" s="270"/>
      <c r="B33" s="270" t="s">
        <v>40</v>
      </c>
      <c r="C33" s="309"/>
      <c r="D33" s="310"/>
      <c r="E33" s="311"/>
      <c r="F33" s="3">
        <f>F31+F32</f>
        <v>50</v>
      </c>
      <c r="G33" s="292"/>
      <c r="H33" s="292"/>
      <c r="I33" s="292"/>
      <c r="J33" s="292"/>
      <c r="K33" s="292"/>
      <c r="L33" s="5"/>
    </row>
    <row r="34" spans="1:12" ht="68.25" customHeight="1">
      <c r="A34" s="268">
        <v>11</v>
      </c>
      <c r="B34" s="8" t="s">
        <v>39</v>
      </c>
      <c r="C34" s="349" t="s">
        <v>550</v>
      </c>
      <c r="D34" s="349"/>
      <c r="E34" s="349"/>
      <c r="F34" s="349"/>
      <c r="G34" s="349"/>
      <c r="H34" s="349"/>
      <c r="I34" s="349"/>
      <c r="J34" s="349"/>
      <c r="K34" s="349"/>
      <c r="L34" s="349"/>
    </row>
    <row r="35" spans="1:12" ht="70.5" customHeight="1">
      <c r="A35" s="334" t="s">
        <v>536</v>
      </c>
      <c r="B35" s="334"/>
      <c r="C35" s="334"/>
      <c r="D35" s="334"/>
      <c r="E35" s="334"/>
      <c r="F35" s="334"/>
      <c r="G35" s="334"/>
      <c r="H35" s="334"/>
      <c r="I35" s="334"/>
      <c r="J35" s="334"/>
      <c r="K35" s="334"/>
      <c r="L35" s="334"/>
    </row>
  </sheetData>
  <mergeCells count="77">
    <mergeCell ref="C33:E33"/>
    <mergeCell ref="G33:K33"/>
    <mergeCell ref="C34:L34"/>
    <mergeCell ref="A35:L35"/>
    <mergeCell ref="A31:A32"/>
    <mergeCell ref="B31:B32"/>
    <mergeCell ref="D31:E31"/>
    <mergeCell ref="G31:K32"/>
    <mergeCell ref="L31:L32"/>
    <mergeCell ref="D32:E32"/>
    <mergeCell ref="A29:A30"/>
    <mergeCell ref="B29:B30"/>
    <mergeCell ref="D29:E29"/>
    <mergeCell ref="G29:K30"/>
    <mergeCell ref="L29:L30"/>
    <mergeCell ref="D30:E30"/>
    <mergeCell ref="A27:A28"/>
    <mergeCell ref="B27:B28"/>
    <mergeCell ref="D27:E27"/>
    <mergeCell ref="G27:K28"/>
    <mergeCell ref="L27:L28"/>
    <mergeCell ref="D28:E28"/>
    <mergeCell ref="A25:A26"/>
    <mergeCell ref="B25:B26"/>
    <mergeCell ref="D25:E25"/>
    <mergeCell ref="G25:K26"/>
    <mergeCell ref="L25:L26"/>
    <mergeCell ref="D26:E26"/>
    <mergeCell ref="A22:A24"/>
    <mergeCell ref="B22:B24"/>
    <mergeCell ref="D22:E22"/>
    <mergeCell ref="G22:K24"/>
    <mergeCell ref="L22:L24"/>
    <mergeCell ref="D23:E23"/>
    <mergeCell ref="D24:E24"/>
    <mergeCell ref="A20:A21"/>
    <mergeCell ref="B20:B21"/>
    <mergeCell ref="D20:E20"/>
    <mergeCell ref="G20:K21"/>
    <mergeCell ref="L20:L21"/>
    <mergeCell ref="D21:E21"/>
    <mergeCell ref="A18:A19"/>
    <mergeCell ref="B18:B19"/>
    <mergeCell ref="D18:E18"/>
    <mergeCell ref="G18:K19"/>
    <mergeCell ref="L18:L19"/>
    <mergeCell ref="D19:E19"/>
    <mergeCell ref="A12:A17"/>
    <mergeCell ref="B12:B17"/>
    <mergeCell ref="G12:K17"/>
    <mergeCell ref="L12:L17"/>
    <mergeCell ref="D14:E14"/>
    <mergeCell ref="D15:E15"/>
    <mergeCell ref="D16:E16"/>
    <mergeCell ref="D17:E17"/>
    <mergeCell ref="A9:A11"/>
    <mergeCell ref="B9:B11"/>
    <mergeCell ref="D9:E9"/>
    <mergeCell ref="G9:K11"/>
    <mergeCell ref="L9:L11"/>
    <mergeCell ref="D10:E10"/>
    <mergeCell ref="D11:E11"/>
    <mergeCell ref="A6:A8"/>
    <mergeCell ref="B6:B8"/>
    <mergeCell ref="D6:E6"/>
    <mergeCell ref="G6:K8"/>
    <mergeCell ref="L6:L8"/>
    <mergeCell ref="D7:E7"/>
    <mergeCell ref="D8:E8"/>
    <mergeCell ref="A1:L2"/>
    <mergeCell ref="C3:E3"/>
    <mergeCell ref="G3:I3"/>
    <mergeCell ref="J3:K3"/>
    <mergeCell ref="A4:K4"/>
    <mergeCell ref="L4:L5"/>
    <mergeCell ref="C5:E5"/>
    <mergeCell ref="G5:K5"/>
  </mergeCells>
  <hyperlinks>
    <hyperlink ref="B3" location="'TOTAL ANALISIS ENCUESTAS 2017'!A1" display="GUAJIRA"/>
  </hyperlinks>
  <pageMargins left="0.7" right="0.7" top="0.75" bottom="0.75" header="0.3" footer="0.3"/>
  <pageSetup orientation="portrait" horizontalDpi="4294967295" verticalDpi="4294967295"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36"/>
  <sheetViews>
    <sheetView zoomScale="70" zoomScaleNormal="70" workbookViewId="0">
      <selection activeCell="B3" sqref="B3"/>
    </sheetView>
  </sheetViews>
  <sheetFormatPr baseColWidth="10" defaultRowHeight="15"/>
  <cols>
    <col min="1" max="1" width="14.5703125" customWidth="1"/>
    <col min="2" max="2" width="37.140625" customWidth="1"/>
    <col min="3" max="3" width="5.5703125" style="1" customWidth="1"/>
    <col min="4" max="4" width="26.85546875" customWidth="1"/>
    <col min="5" max="7" width="5" hidden="1" customWidth="1"/>
    <col min="8" max="8" width="5.140625" hidden="1" customWidth="1"/>
    <col min="9" max="64" width="6.5703125" hidden="1" customWidth="1"/>
    <col min="65" max="65" width="6.5703125" customWidth="1"/>
    <col min="71" max="71" width="45.140625" customWidth="1"/>
  </cols>
  <sheetData>
    <row r="1" spans="1:71">
      <c r="A1" s="290" t="s">
        <v>0</v>
      </c>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row>
    <row r="2" spans="1:71">
      <c r="A2" s="291"/>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row>
    <row r="3" spans="1:71">
      <c r="A3" s="2" t="s">
        <v>12</v>
      </c>
      <c r="B3" s="286" t="s">
        <v>551</v>
      </c>
      <c r="C3" s="292" t="s">
        <v>13</v>
      </c>
      <c r="D3" s="292"/>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v>60</v>
      </c>
      <c r="BN3" s="292" t="s">
        <v>14</v>
      </c>
      <c r="BO3" s="292"/>
      <c r="BP3" s="292"/>
      <c r="BQ3" s="294" t="s">
        <v>552</v>
      </c>
      <c r="BR3" s="294"/>
      <c r="BS3" s="5" t="s">
        <v>553</v>
      </c>
    </row>
    <row r="4" spans="1:71">
      <c r="A4" s="296" t="s">
        <v>11</v>
      </c>
      <c r="B4" s="296"/>
      <c r="C4" s="296"/>
      <c r="D4" s="296"/>
      <c r="E4" s="296"/>
      <c r="F4" s="296"/>
      <c r="G4" s="296"/>
      <c r="H4" s="296"/>
      <c r="I4" s="296"/>
      <c r="J4" s="296"/>
      <c r="K4" s="296"/>
      <c r="L4" s="296"/>
      <c r="M4" s="296"/>
      <c r="N4" s="296"/>
      <c r="O4" s="296"/>
      <c r="P4" s="296"/>
      <c r="Q4" s="296"/>
      <c r="R4" s="296"/>
      <c r="S4" s="296"/>
      <c r="T4" s="296"/>
      <c r="U4" s="296"/>
      <c r="V4" s="296"/>
      <c r="W4" s="296"/>
      <c r="X4" s="296"/>
      <c r="Y4" s="296"/>
      <c r="Z4" s="296"/>
      <c r="AA4" s="296"/>
      <c r="AB4" s="296"/>
      <c r="AC4" s="296"/>
      <c r="AD4" s="296"/>
      <c r="AE4" s="296"/>
      <c r="AF4" s="296"/>
      <c r="AG4" s="296"/>
      <c r="AH4" s="296"/>
      <c r="AI4" s="296"/>
      <c r="AJ4" s="296"/>
      <c r="AK4" s="296"/>
      <c r="AL4" s="296"/>
      <c r="AM4" s="296"/>
      <c r="AN4" s="296"/>
      <c r="AO4" s="296"/>
      <c r="AP4" s="296"/>
      <c r="AQ4" s="296"/>
      <c r="AR4" s="296"/>
      <c r="AS4" s="296"/>
      <c r="AT4" s="296"/>
      <c r="AU4" s="296"/>
      <c r="AV4" s="296"/>
      <c r="AW4" s="296"/>
      <c r="AX4" s="296"/>
      <c r="AY4" s="296"/>
      <c r="AZ4" s="296"/>
      <c r="BA4" s="296"/>
      <c r="BB4" s="296"/>
      <c r="BC4" s="296"/>
      <c r="BD4" s="296"/>
      <c r="BE4" s="296"/>
      <c r="BF4" s="296"/>
      <c r="BG4" s="296"/>
      <c r="BH4" s="296"/>
      <c r="BI4" s="296"/>
      <c r="BJ4" s="296"/>
      <c r="BK4" s="296"/>
      <c r="BL4" s="296"/>
      <c r="BM4" s="296"/>
      <c r="BN4" s="296"/>
      <c r="BO4" s="296"/>
      <c r="BP4" s="296"/>
      <c r="BQ4" s="296"/>
      <c r="BR4" s="296"/>
      <c r="BS4" s="295" t="s">
        <v>9</v>
      </c>
    </row>
    <row r="5" spans="1:71">
      <c r="A5" s="253"/>
      <c r="B5" s="253"/>
      <c r="C5" s="253"/>
      <c r="D5" s="253"/>
      <c r="E5" s="350" t="s">
        <v>502</v>
      </c>
      <c r="F5" s="351"/>
      <c r="G5" s="351"/>
      <c r="H5" s="351"/>
      <c r="I5" s="351"/>
      <c r="J5" s="351"/>
      <c r="K5" s="351"/>
      <c r="L5" s="351"/>
      <c r="M5" s="352"/>
      <c r="N5" s="350" t="s">
        <v>503</v>
      </c>
      <c r="O5" s="351"/>
      <c r="P5" s="351"/>
      <c r="Q5" s="351"/>
      <c r="R5" s="351"/>
      <c r="S5" s="351"/>
      <c r="T5" s="351"/>
      <c r="U5" s="351"/>
      <c r="V5" s="351"/>
      <c r="W5" s="351"/>
      <c r="X5" s="352"/>
      <c r="Y5" s="350" t="s">
        <v>504</v>
      </c>
      <c r="Z5" s="351"/>
      <c r="AA5" s="351"/>
      <c r="AB5" s="351"/>
      <c r="AC5" s="351"/>
      <c r="AD5" s="351"/>
      <c r="AE5" s="351"/>
      <c r="AF5" s="351"/>
      <c r="AG5" s="351"/>
      <c r="AH5" s="352"/>
      <c r="AI5" s="350" t="s">
        <v>505</v>
      </c>
      <c r="AJ5" s="351"/>
      <c r="AK5" s="351"/>
      <c r="AL5" s="351"/>
      <c r="AM5" s="351"/>
      <c r="AN5" s="351"/>
      <c r="AO5" s="351"/>
      <c r="AP5" s="351"/>
      <c r="AQ5" s="351"/>
      <c r="AR5" s="352"/>
      <c r="AS5" s="350" t="s">
        <v>506</v>
      </c>
      <c r="AT5" s="351"/>
      <c r="AU5" s="351"/>
      <c r="AV5" s="351"/>
      <c r="AW5" s="351"/>
      <c r="AX5" s="351"/>
      <c r="AY5" s="351"/>
      <c r="AZ5" s="351"/>
      <c r="BA5" s="351"/>
      <c r="BB5" s="352"/>
      <c r="BC5" s="350" t="s">
        <v>507</v>
      </c>
      <c r="BD5" s="351"/>
      <c r="BE5" s="351"/>
      <c r="BF5" s="351"/>
      <c r="BG5" s="351"/>
      <c r="BH5" s="351"/>
      <c r="BI5" s="351"/>
      <c r="BJ5" s="351"/>
      <c r="BK5" s="351"/>
      <c r="BL5" s="352"/>
      <c r="BM5" s="261"/>
      <c r="BN5" s="253"/>
      <c r="BO5" s="253"/>
      <c r="BP5" s="253"/>
      <c r="BQ5" s="253"/>
      <c r="BR5" s="253"/>
      <c r="BS5" s="295"/>
    </row>
    <row r="6" spans="1:71" ht="30">
      <c r="A6" s="254" t="s">
        <v>2</v>
      </c>
      <c r="B6" s="252" t="s">
        <v>1</v>
      </c>
      <c r="C6" s="295" t="s">
        <v>3</v>
      </c>
      <c r="D6" s="295"/>
      <c r="E6" s="11" t="s">
        <v>508</v>
      </c>
      <c r="F6" s="11" t="s">
        <v>509</v>
      </c>
      <c r="G6" s="11" t="s">
        <v>510</v>
      </c>
      <c r="H6" s="11" t="s">
        <v>511</v>
      </c>
      <c r="I6" s="11" t="s">
        <v>512</v>
      </c>
      <c r="J6" s="11" t="s">
        <v>513</v>
      </c>
      <c r="K6" s="11" t="s">
        <v>514</v>
      </c>
      <c r="L6" s="11" t="s">
        <v>515</v>
      </c>
      <c r="M6" s="11" t="s">
        <v>516</v>
      </c>
      <c r="N6" s="11" t="s">
        <v>508</v>
      </c>
      <c r="O6" s="11" t="s">
        <v>509</v>
      </c>
      <c r="P6" s="11" t="s">
        <v>510</v>
      </c>
      <c r="Q6" s="11" t="s">
        <v>511</v>
      </c>
      <c r="R6" s="11" t="s">
        <v>512</v>
      </c>
      <c r="S6" s="11" t="s">
        <v>517</v>
      </c>
      <c r="T6" s="11" t="s">
        <v>514</v>
      </c>
      <c r="U6" s="11" t="s">
        <v>518</v>
      </c>
      <c r="V6" s="11" t="s">
        <v>519</v>
      </c>
      <c r="W6" s="11" t="s">
        <v>520</v>
      </c>
      <c r="X6" s="11" t="s">
        <v>521</v>
      </c>
      <c r="Y6" s="11" t="s">
        <v>508</v>
      </c>
      <c r="Z6" s="11" t="s">
        <v>509</v>
      </c>
      <c r="AA6" s="11" t="s">
        <v>510</v>
      </c>
      <c r="AB6" s="11" t="s">
        <v>511</v>
      </c>
      <c r="AC6" s="11" t="s">
        <v>512</v>
      </c>
      <c r="AD6" s="11" t="s">
        <v>517</v>
      </c>
      <c r="AE6" s="11" t="s">
        <v>514</v>
      </c>
      <c r="AF6" s="11" t="s">
        <v>518</v>
      </c>
      <c r="AG6" s="11" t="s">
        <v>519</v>
      </c>
      <c r="AH6" s="11" t="s">
        <v>520</v>
      </c>
      <c r="AI6" s="11" t="s">
        <v>508</v>
      </c>
      <c r="AJ6" s="11" t="s">
        <v>509</v>
      </c>
      <c r="AK6" s="11" t="s">
        <v>510</v>
      </c>
      <c r="AL6" s="11" t="s">
        <v>511</v>
      </c>
      <c r="AM6" s="11" t="s">
        <v>512</v>
      </c>
      <c r="AN6" s="11" t="s">
        <v>517</v>
      </c>
      <c r="AO6" s="11" t="s">
        <v>514</v>
      </c>
      <c r="AP6" s="11" t="s">
        <v>518</v>
      </c>
      <c r="AQ6" s="11" t="s">
        <v>519</v>
      </c>
      <c r="AR6" s="11" t="s">
        <v>520</v>
      </c>
      <c r="AS6" s="11" t="s">
        <v>508</v>
      </c>
      <c r="AT6" s="11" t="s">
        <v>509</v>
      </c>
      <c r="AU6" s="11" t="s">
        <v>510</v>
      </c>
      <c r="AV6" s="11" t="s">
        <v>511</v>
      </c>
      <c r="AW6" s="11" t="s">
        <v>512</v>
      </c>
      <c r="AX6" s="11" t="s">
        <v>517</v>
      </c>
      <c r="AY6" s="11" t="s">
        <v>514</v>
      </c>
      <c r="AZ6" s="11" t="s">
        <v>518</v>
      </c>
      <c r="BA6" s="11" t="s">
        <v>519</v>
      </c>
      <c r="BB6" s="11" t="s">
        <v>520</v>
      </c>
      <c r="BC6" s="11" t="s">
        <v>508</v>
      </c>
      <c r="BD6" s="11" t="s">
        <v>509</v>
      </c>
      <c r="BE6" s="11" t="s">
        <v>510</v>
      </c>
      <c r="BF6" s="11" t="s">
        <v>511</v>
      </c>
      <c r="BG6" s="11" t="s">
        <v>512</v>
      </c>
      <c r="BH6" s="11" t="s">
        <v>517</v>
      </c>
      <c r="BI6" s="11" t="s">
        <v>514</v>
      </c>
      <c r="BJ6" s="11" t="s">
        <v>518</v>
      </c>
      <c r="BK6" s="11" t="s">
        <v>519</v>
      </c>
      <c r="BL6" s="11" t="s">
        <v>520</v>
      </c>
      <c r="BM6" s="11" t="s">
        <v>522</v>
      </c>
      <c r="BN6" s="295" t="s">
        <v>8</v>
      </c>
      <c r="BO6" s="295"/>
      <c r="BP6" s="295"/>
      <c r="BQ6" s="295"/>
      <c r="BR6" s="295"/>
      <c r="BS6" s="295"/>
    </row>
    <row r="7" spans="1:71" s="265" customFormat="1" ht="39.950000000000003" customHeight="1">
      <c r="A7" s="353">
        <v>1</v>
      </c>
      <c r="B7" s="354" t="s">
        <v>10</v>
      </c>
      <c r="C7" s="262">
        <v>1</v>
      </c>
      <c r="D7" s="263" t="s">
        <v>4</v>
      </c>
      <c r="E7" s="264">
        <v>1</v>
      </c>
      <c r="F7" s="264">
        <v>1</v>
      </c>
      <c r="G7" s="264">
        <v>1</v>
      </c>
      <c r="H7" s="264"/>
      <c r="I7" s="264">
        <v>1</v>
      </c>
      <c r="J7" s="264">
        <v>1</v>
      </c>
      <c r="K7" s="264">
        <v>1</v>
      </c>
      <c r="L7" s="264">
        <v>1</v>
      </c>
      <c r="M7" s="264">
        <v>1</v>
      </c>
      <c r="N7" s="264">
        <v>1</v>
      </c>
      <c r="O7" s="264">
        <v>1</v>
      </c>
      <c r="P7" s="264">
        <v>1</v>
      </c>
      <c r="Q7" s="264">
        <v>1</v>
      </c>
      <c r="R7" s="264">
        <v>1</v>
      </c>
      <c r="S7" s="264"/>
      <c r="T7" s="264">
        <v>1</v>
      </c>
      <c r="U7" s="264">
        <v>1</v>
      </c>
      <c r="V7" s="264">
        <v>1</v>
      </c>
      <c r="W7" s="264">
        <v>1</v>
      </c>
      <c r="X7" s="264">
        <v>1</v>
      </c>
      <c r="Y7" s="264">
        <v>1</v>
      </c>
      <c r="Z7" s="264">
        <v>1</v>
      </c>
      <c r="AA7" s="264">
        <v>1</v>
      </c>
      <c r="AB7" s="264">
        <v>1</v>
      </c>
      <c r="AC7" s="264">
        <v>1</v>
      </c>
      <c r="AD7" s="264">
        <v>1</v>
      </c>
      <c r="AE7" s="264">
        <v>1</v>
      </c>
      <c r="AF7" s="264">
        <v>1</v>
      </c>
      <c r="AG7" s="264">
        <v>1</v>
      </c>
      <c r="AH7" s="264">
        <v>1</v>
      </c>
      <c r="AI7" s="264">
        <v>1</v>
      </c>
      <c r="AJ7" s="264">
        <v>1</v>
      </c>
      <c r="AK7" s="264">
        <v>1</v>
      </c>
      <c r="AL7" s="264">
        <v>1</v>
      </c>
      <c r="AM7" s="264">
        <v>1</v>
      </c>
      <c r="AN7" s="264">
        <v>1</v>
      </c>
      <c r="AO7" s="264">
        <v>1</v>
      </c>
      <c r="AP7" s="264">
        <v>1</v>
      </c>
      <c r="AQ7" s="264">
        <v>1</v>
      </c>
      <c r="AR7" s="264">
        <v>1</v>
      </c>
      <c r="AS7" s="264">
        <v>1</v>
      </c>
      <c r="AT7" s="264">
        <v>1</v>
      </c>
      <c r="AU7" s="264">
        <v>1</v>
      </c>
      <c r="AV7" s="264">
        <v>1</v>
      </c>
      <c r="AW7" s="264">
        <v>1</v>
      </c>
      <c r="AX7" s="264">
        <v>1</v>
      </c>
      <c r="AY7" s="264">
        <v>1</v>
      </c>
      <c r="AZ7" s="264">
        <v>1</v>
      </c>
      <c r="BA7" s="264">
        <v>1</v>
      </c>
      <c r="BB7" s="264">
        <v>1</v>
      </c>
      <c r="BC7" s="264">
        <v>1</v>
      </c>
      <c r="BD7" s="264">
        <v>1</v>
      </c>
      <c r="BE7" s="264">
        <v>1</v>
      </c>
      <c r="BF7" s="264">
        <v>1</v>
      </c>
      <c r="BG7" s="264">
        <v>1</v>
      </c>
      <c r="BH7" s="264">
        <v>1</v>
      </c>
      <c r="BI7" s="264">
        <v>1</v>
      </c>
      <c r="BJ7" s="264">
        <v>1</v>
      </c>
      <c r="BK7" s="264">
        <v>1</v>
      </c>
      <c r="BL7" s="264">
        <v>1</v>
      </c>
      <c r="BM7" s="264">
        <f>SUM(E7:BL7)</f>
        <v>58</v>
      </c>
      <c r="BN7" s="355"/>
      <c r="BO7" s="355"/>
      <c r="BP7" s="355"/>
      <c r="BQ7" s="355"/>
      <c r="BR7" s="355"/>
      <c r="BS7" s="356" t="s">
        <v>523</v>
      </c>
    </row>
    <row r="8" spans="1:71" s="265" customFormat="1" ht="39.950000000000003" customHeight="1">
      <c r="A8" s="353"/>
      <c r="B8" s="354"/>
      <c r="C8" s="262">
        <v>2</v>
      </c>
      <c r="D8" s="266" t="s">
        <v>5</v>
      </c>
      <c r="E8" s="264"/>
      <c r="F8" s="264"/>
      <c r="G8" s="264"/>
      <c r="H8" s="264">
        <v>1</v>
      </c>
      <c r="I8" s="264"/>
      <c r="J8" s="264"/>
      <c r="K8" s="264"/>
      <c r="L8" s="264"/>
      <c r="M8" s="264"/>
      <c r="N8" s="264"/>
      <c r="O8" s="264"/>
      <c r="P8" s="264"/>
      <c r="Q8" s="264"/>
      <c r="R8" s="264"/>
      <c r="S8" s="264">
        <v>1</v>
      </c>
      <c r="T8" s="264"/>
      <c r="U8" s="264"/>
      <c r="V8" s="264"/>
      <c r="W8" s="264"/>
      <c r="X8" s="264"/>
      <c r="Y8" s="264"/>
      <c r="Z8" s="264"/>
      <c r="AA8" s="264"/>
      <c r="AB8" s="264"/>
      <c r="AC8" s="264"/>
      <c r="AD8" s="264"/>
      <c r="AE8" s="264"/>
      <c r="AF8" s="264"/>
      <c r="AG8" s="264"/>
      <c r="AH8" s="264"/>
      <c r="AI8" s="264"/>
      <c r="AJ8" s="264"/>
      <c r="AK8" s="264"/>
      <c r="AL8" s="264"/>
      <c r="AM8" s="264"/>
      <c r="AN8" s="264"/>
      <c r="AO8" s="264"/>
      <c r="AP8" s="264"/>
      <c r="AQ8" s="264"/>
      <c r="AR8" s="264"/>
      <c r="AS8" s="264"/>
      <c r="AT8" s="264"/>
      <c r="AU8" s="264"/>
      <c r="AV8" s="264"/>
      <c r="AW8" s="264"/>
      <c r="AX8" s="264"/>
      <c r="AY8" s="264"/>
      <c r="AZ8" s="264"/>
      <c r="BA8" s="264"/>
      <c r="BB8" s="264"/>
      <c r="BC8" s="264"/>
      <c r="BD8" s="264"/>
      <c r="BE8" s="264"/>
      <c r="BF8" s="264"/>
      <c r="BG8" s="264"/>
      <c r="BH8" s="264"/>
      <c r="BI8" s="264"/>
      <c r="BJ8" s="264"/>
      <c r="BK8" s="264"/>
      <c r="BL8" s="264"/>
      <c r="BM8" s="264">
        <f t="shared" ref="BM8:BM34" si="0">SUM(E8:BL8)</f>
        <v>2</v>
      </c>
      <c r="BN8" s="355"/>
      <c r="BO8" s="355"/>
      <c r="BP8" s="355"/>
      <c r="BQ8" s="355"/>
      <c r="BR8" s="355"/>
      <c r="BS8" s="356"/>
    </row>
    <row r="9" spans="1:71" s="265" customFormat="1" ht="39.950000000000003" customHeight="1">
      <c r="A9" s="353"/>
      <c r="B9" s="354"/>
      <c r="C9" s="262">
        <v>3</v>
      </c>
      <c r="D9" s="263" t="s">
        <v>6</v>
      </c>
      <c r="E9" s="264"/>
      <c r="F9" s="264"/>
      <c r="G9" s="264"/>
      <c r="H9" s="264"/>
      <c r="I9" s="264"/>
      <c r="J9" s="264"/>
      <c r="K9" s="264"/>
      <c r="L9" s="264"/>
      <c r="M9" s="264"/>
      <c r="N9" s="264"/>
      <c r="O9" s="264"/>
      <c r="P9" s="264"/>
      <c r="Q9" s="264"/>
      <c r="R9" s="264"/>
      <c r="S9" s="264"/>
      <c r="T9" s="264"/>
      <c r="U9" s="264"/>
      <c r="V9" s="264"/>
      <c r="W9" s="264"/>
      <c r="X9" s="264"/>
      <c r="Y9" s="264"/>
      <c r="Z9" s="264"/>
      <c r="AA9" s="264"/>
      <c r="AB9" s="264"/>
      <c r="AC9" s="264"/>
      <c r="AD9" s="264"/>
      <c r="AE9" s="264"/>
      <c r="AF9" s="264"/>
      <c r="AG9" s="264"/>
      <c r="AH9" s="264"/>
      <c r="AI9" s="264"/>
      <c r="AJ9" s="264"/>
      <c r="AK9" s="264"/>
      <c r="AL9" s="264"/>
      <c r="AM9" s="264"/>
      <c r="AN9" s="264"/>
      <c r="AO9" s="264"/>
      <c r="AP9" s="264"/>
      <c r="AQ9" s="264"/>
      <c r="AR9" s="264"/>
      <c r="AS9" s="264"/>
      <c r="AT9" s="264"/>
      <c r="AU9" s="264"/>
      <c r="AV9" s="264"/>
      <c r="AW9" s="264"/>
      <c r="AX9" s="264"/>
      <c r="AY9" s="264"/>
      <c r="AZ9" s="264"/>
      <c r="BA9" s="264"/>
      <c r="BB9" s="264"/>
      <c r="BC9" s="264"/>
      <c r="BD9" s="264"/>
      <c r="BE9" s="264"/>
      <c r="BF9" s="264"/>
      <c r="BG9" s="264"/>
      <c r="BH9" s="264"/>
      <c r="BI9" s="264"/>
      <c r="BJ9" s="264"/>
      <c r="BK9" s="264"/>
      <c r="BL9" s="264"/>
      <c r="BM9" s="264">
        <f t="shared" si="0"/>
        <v>0</v>
      </c>
      <c r="BN9" s="355"/>
      <c r="BO9" s="355"/>
      <c r="BP9" s="355"/>
      <c r="BQ9" s="355"/>
      <c r="BR9" s="355"/>
      <c r="BS9" s="356"/>
    </row>
    <row r="10" spans="1:71" ht="39.950000000000003" customHeight="1">
      <c r="A10" s="295">
        <v>2</v>
      </c>
      <c r="B10" s="335" t="s">
        <v>15</v>
      </c>
      <c r="C10" s="251">
        <v>1</v>
      </c>
      <c r="D10" s="250" t="s">
        <v>16</v>
      </c>
      <c r="E10" s="5">
        <v>1</v>
      </c>
      <c r="F10" s="5"/>
      <c r="G10" s="5">
        <v>1</v>
      </c>
      <c r="H10" s="5"/>
      <c r="I10" s="5"/>
      <c r="J10" s="5">
        <v>1</v>
      </c>
      <c r="K10" s="5">
        <v>1</v>
      </c>
      <c r="L10" s="5">
        <v>1</v>
      </c>
      <c r="M10" s="5">
        <v>1</v>
      </c>
      <c r="N10" s="5">
        <v>1</v>
      </c>
      <c r="O10" s="5">
        <v>1</v>
      </c>
      <c r="P10" s="5"/>
      <c r="Q10" s="5">
        <v>1</v>
      </c>
      <c r="R10" s="5">
        <v>1</v>
      </c>
      <c r="S10" s="5">
        <v>1</v>
      </c>
      <c r="T10" s="5">
        <v>1</v>
      </c>
      <c r="U10" s="5">
        <v>1</v>
      </c>
      <c r="V10" s="5">
        <v>1</v>
      </c>
      <c r="W10" s="5">
        <v>1</v>
      </c>
      <c r="X10" s="5">
        <v>1</v>
      </c>
      <c r="Y10" s="5">
        <v>1</v>
      </c>
      <c r="Z10" s="5">
        <v>1</v>
      </c>
      <c r="AA10" s="5">
        <v>1</v>
      </c>
      <c r="AB10" s="5">
        <v>1</v>
      </c>
      <c r="AC10" s="5">
        <v>1</v>
      </c>
      <c r="AD10" s="5">
        <v>1</v>
      </c>
      <c r="AE10" s="5">
        <v>1</v>
      </c>
      <c r="AF10" s="5">
        <v>1</v>
      </c>
      <c r="AG10" s="5">
        <v>1</v>
      </c>
      <c r="AH10" s="5">
        <v>1</v>
      </c>
      <c r="AI10" s="5">
        <v>1</v>
      </c>
      <c r="AJ10" s="5">
        <v>1</v>
      </c>
      <c r="AK10" s="5">
        <v>1</v>
      </c>
      <c r="AL10" s="5">
        <v>1</v>
      </c>
      <c r="AM10" s="5">
        <v>1</v>
      </c>
      <c r="AN10" s="5">
        <v>1</v>
      </c>
      <c r="AO10" s="5">
        <v>1</v>
      </c>
      <c r="AP10" s="5">
        <v>1</v>
      </c>
      <c r="AQ10" s="5">
        <v>1</v>
      </c>
      <c r="AR10" s="5">
        <v>1</v>
      </c>
      <c r="AS10" s="5">
        <v>1</v>
      </c>
      <c r="AT10" s="5">
        <v>1</v>
      </c>
      <c r="AU10" s="5">
        <v>1</v>
      </c>
      <c r="AV10" s="5">
        <v>1</v>
      </c>
      <c r="AW10" s="5">
        <v>1</v>
      </c>
      <c r="AX10" s="5">
        <v>1</v>
      </c>
      <c r="AY10" s="5">
        <v>1</v>
      </c>
      <c r="AZ10" s="5">
        <v>1</v>
      </c>
      <c r="BA10" s="5">
        <v>1</v>
      </c>
      <c r="BB10" s="5">
        <v>1</v>
      </c>
      <c r="BC10" s="5">
        <v>1</v>
      </c>
      <c r="BD10" s="5">
        <v>1</v>
      </c>
      <c r="BE10" s="5">
        <v>1</v>
      </c>
      <c r="BF10" s="5">
        <v>1</v>
      </c>
      <c r="BG10" s="5">
        <v>1</v>
      </c>
      <c r="BH10" s="5">
        <v>1</v>
      </c>
      <c r="BI10" s="5">
        <v>1</v>
      </c>
      <c r="BJ10" s="5">
        <v>1</v>
      </c>
      <c r="BK10" s="5">
        <v>1</v>
      </c>
      <c r="BL10" s="5">
        <v>1</v>
      </c>
      <c r="BM10" s="264">
        <f t="shared" si="0"/>
        <v>56</v>
      </c>
      <c r="BN10" s="292"/>
      <c r="BO10" s="292"/>
      <c r="BP10" s="292"/>
      <c r="BQ10" s="292"/>
      <c r="BR10" s="292"/>
      <c r="BS10" s="356" t="s">
        <v>524</v>
      </c>
    </row>
    <row r="11" spans="1:71" ht="39.950000000000003" customHeight="1">
      <c r="A11" s="295"/>
      <c r="B11" s="335"/>
      <c r="C11" s="251">
        <v>2</v>
      </c>
      <c r="D11" s="250" t="s">
        <v>17</v>
      </c>
      <c r="E11" s="5"/>
      <c r="F11" s="5">
        <v>1</v>
      </c>
      <c r="G11" s="5"/>
      <c r="H11" s="5">
        <v>1</v>
      </c>
      <c r="I11" s="5">
        <v>1</v>
      </c>
      <c r="J11" s="5"/>
      <c r="K11" s="5"/>
      <c r="L11" s="5"/>
      <c r="M11" s="5"/>
      <c r="N11" s="5"/>
      <c r="O11" s="5"/>
      <c r="P11" s="5">
        <v>1</v>
      </c>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264">
        <f t="shared" si="0"/>
        <v>4</v>
      </c>
      <c r="BN11" s="292"/>
      <c r="BO11" s="292"/>
      <c r="BP11" s="292"/>
      <c r="BQ11" s="292"/>
      <c r="BR11" s="292"/>
      <c r="BS11" s="356"/>
    </row>
    <row r="12" spans="1:71" ht="39.950000000000003" customHeight="1">
      <c r="A12" s="295"/>
      <c r="B12" s="335"/>
      <c r="C12" s="251">
        <v>3</v>
      </c>
      <c r="D12" s="250" t="s">
        <v>18</v>
      </c>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264">
        <f t="shared" si="0"/>
        <v>0</v>
      </c>
      <c r="BN12" s="292"/>
      <c r="BO12" s="292"/>
      <c r="BP12" s="292"/>
      <c r="BQ12" s="292"/>
      <c r="BR12" s="292"/>
      <c r="BS12" s="356"/>
    </row>
    <row r="13" spans="1:71" s="265" customFormat="1" ht="39.950000000000003" customHeight="1">
      <c r="A13" s="353">
        <v>3</v>
      </c>
      <c r="B13" s="354" t="s">
        <v>19</v>
      </c>
      <c r="C13" s="262">
        <v>1</v>
      </c>
      <c r="D13" s="264" t="s">
        <v>20</v>
      </c>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c r="AS13" s="264"/>
      <c r="AT13" s="264"/>
      <c r="AU13" s="264"/>
      <c r="AV13" s="264"/>
      <c r="AW13" s="264"/>
      <c r="AX13" s="264">
        <v>1</v>
      </c>
      <c r="AY13" s="264">
        <v>1</v>
      </c>
      <c r="AZ13" s="264"/>
      <c r="BA13" s="264"/>
      <c r="BB13" s="264"/>
      <c r="BC13" s="264"/>
      <c r="BD13" s="264"/>
      <c r="BE13" s="264"/>
      <c r="BF13" s="264"/>
      <c r="BG13" s="264"/>
      <c r="BH13" s="264"/>
      <c r="BI13" s="264"/>
      <c r="BJ13" s="264">
        <v>1</v>
      </c>
      <c r="BK13" s="264"/>
      <c r="BL13" s="264"/>
      <c r="BM13" s="264">
        <f t="shared" si="0"/>
        <v>3</v>
      </c>
      <c r="BN13" s="355"/>
      <c r="BO13" s="355"/>
      <c r="BP13" s="355"/>
      <c r="BQ13" s="355"/>
      <c r="BR13" s="355"/>
      <c r="BS13" s="356" t="s">
        <v>525</v>
      </c>
    </row>
    <row r="14" spans="1:71" s="265" customFormat="1" ht="39.950000000000003" customHeight="1">
      <c r="A14" s="353"/>
      <c r="B14" s="354"/>
      <c r="C14" s="262">
        <v>2</v>
      </c>
      <c r="D14" s="264" t="s">
        <v>21</v>
      </c>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c r="AS14" s="264"/>
      <c r="AT14" s="264"/>
      <c r="AU14" s="264"/>
      <c r="AV14" s="264"/>
      <c r="AW14" s="264"/>
      <c r="AX14" s="264"/>
      <c r="AY14" s="264"/>
      <c r="AZ14" s="264"/>
      <c r="BA14" s="264"/>
      <c r="BB14" s="264"/>
      <c r="BC14" s="264"/>
      <c r="BD14" s="264"/>
      <c r="BE14" s="264"/>
      <c r="BF14" s="264"/>
      <c r="BG14" s="264"/>
      <c r="BH14" s="264"/>
      <c r="BI14" s="264"/>
      <c r="BJ14" s="264"/>
      <c r="BK14" s="264"/>
      <c r="BL14" s="264"/>
      <c r="BM14" s="264">
        <f t="shared" si="0"/>
        <v>0</v>
      </c>
      <c r="BN14" s="355"/>
      <c r="BO14" s="355"/>
      <c r="BP14" s="355"/>
      <c r="BQ14" s="355"/>
      <c r="BR14" s="355"/>
      <c r="BS14" s="356"/>
    </row>
    <row r="15" spans="1:71" s="265" customFormat="1" ht="39.950000000000003" customHeight="1">
      <c r="A15" s="353"/>
      <c r="B15" s="354"/>
      <c r="C15" s="262">
        <v>3</v>
      </c>
      <c r="D15" s="263" t="s">
        <v>22</v>
      </c>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v>1</v>
      </c>
      <c r="AG15" s="264">
        <v>1</v>
      </c>
      <c r="AH15" s="264">
        <v>1</v>
      </c>
      <c r="AI15" s="264"/>
      <c r="AJ15" s="264"/>
      <c r="AK15" s="264"/>
      <c r="AL15" s="264"/>
      <c r="AM15" s="264"/>
      <c r="AN15" s="264"/>
      <c r="AO15" s="264"/>
      <c r="AP15" s="264"/>
      <c r="AQ15" s="264"/>
      <c r="AR15" s="264">
        <v>1</v>
      </c>
      <c r="AS15" s="264"/>
      <c r="AT15" s="264"/>
      <c r="AU15" s="264"/>
      <c r="AV15" s="264"/>
      <c r="AW15" s="264"/>
      <c r="AX15" s="264"/>
      <c r="AY15" s="264"/>
      <c r="AZ15" s="264"/>
      <c r="BA15" s="264"/>
      <c r="BB15" s="264"/>
      <c r="BC15" s="264"/>
      <c r="BD15" s="264"/>
      <c r="BE15" s="264"/>
      <c r="BF15" s="264"/>
      <c r="BG15" s="264"/>
      <c r="BH15" s="264"/>
      <c r="BI15" s="264"/>
      <c r="BJ15" s="264"/>
      <c r="BK15" s="264"/>
      <c r="BL15" s="264"/>
      <c r="BM15" s="264">
        <f t="shared" si="0"/>
        <v>4</v>
      </c>
      <c r="BN15" s="355"/>
      <c r="BO15" s="355"/>
      <c r="BP15" s="355"/>
      <c r="BQ15" s="355"/>
      <c r="BR15" s="355"/>
      <c r="BS15" s="356"/>
    </row>
    <row r="16" spans="1:71" s="265" customFormat="1" ht="39.950000000000003" customHeight="1">
      <c r="A16" s="353"/>
      <c r="B16" s="354"/>
      <c r="C16" s="262">
        <v>4</v>
      </c>
      <c r="D16" s="263" t="s">
        <v>23</v>
      </c>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4"/>
      <c r="AK16" s="264"/>
      <c r="AL16" s="264"/>
      <c r="AM16" s="264"/>
      <c r="AN16" s="264"/>
      <c r="AO16" s="264"/>
      <c r="AP16" s="264"/>
      <c r="AQ16" s="264"/>
      <c r="AR16" s="264"/>
      <c r="AS16" s="264"/>
      <c r="AT16" s="264"/>
      <c r="AU16" s="264"/>
      <c r="AV16" s="264"/>
      <c r="AW16" s="264"/>
      <c r="AX16" s="264"/>
      <c r="AY16" s="264"/>
      <c r="AZ16" s="264"/>
      <c r="BA16" s="264"/>
      <c r="BB16" s="264"/>
      <c r="BC16" s="264"/>
      <c r="BD16" s="264"/>
      <c r="BE16" s="264"/>
      <c r="BF16" s="264"/>
      <c r="BG16" s="264"/>
      <c r="BH16" s="264"/>
      <c r="BI16" s="264"/>
      <c r="BJ16" s="264"/>
      <c r="BK16" s="264"/>
      <c r="BL16" s="264"/>
      <c r="BM16" s="264">
        <f t="shared" si="0"/>
        <v>0</v>
      </c>
      <c r="BN16" s="355"/>
      <c r="BO16" s="355"/>
      <c r="BP16" s="355"/>
      <c r="BQ16" s="355"/>
      <c r="BR16" s="355"/>
      <c r="BS16" s="356"/>
    </row>
    <row r="17" spans="1:71" s="265" customFormat="1" ht="39.950000000000003" customHeight="1">
      <c r="A17" s="353"/>
      <c r="B17" s="354"/>
      <c r="C17" s="262">
        <v>5</v>
      </c>
      <c r="D17" s="263" t="s">
        <v>24</v>
      </c>
      <c r="E17" s="264"/>
      <c r="F17" s="264"/>
      <c r="G17" s="264"/>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f t="shared" si="0"/>
        <v>0</v>
      </c>
      <c r="BN17" s="355"/>
      <c r="BO17" s="355"/>
      <c r="BP17" s="355"/>
      <c r="BQ17" s="355"/>
      <c r="BR17" s="355"/>
      <c r="BS17" s="356"/>
    </row>
    <row r="18" spans="1:71" s="265" customFormat="1" ht="39.950000000000003" customHeight="1">
      <c r="A18" s="353"/>
      <c r="B18" s="354"/>
      <c r="C18" s="262">
        <v>6</v>
      </c>
      <c r="D18" s="263" t="s">
        <v>25</v>
      </c>
      <c r="E18" s="264">
        <v>1</v>
      </c>
      <c r="F18" s="264">
        <v>1</v>
      </c>
      <c r="G18" s="264">
        <v>1</v>
      </c>
      <c r="H18" s="264">
        <v>1</v>
      </c>
      <c r="I18" s="264">
        <v>1</v>
      </c>
      <c r="J18" s="264">
        <v>1</v>
      </c>
      <c r="K18" s="264">
        <v>1</v>
      </c>
      <c r="L18" s="264">
        <v>1</v>
      </c>
      <c r="M18" s="264">
        <v>1</v>
      </c>
      <c r="N18" s="264">
        <v>1</v>
      </c>
      <c r="O18" s="264">
        <v>1</v>
      </c>
      <c r="P18" s="264">
        <v>1</v>
      </c>
      <c r="Q18" s="264">
        <v>1</v>
      </c>
      <c r="R18" s="264">
        <v>1</v>
      </c>
      <c r="S18" s="264">
        <v>1</v>
      </c>
      <c r="T18" s="264">
        <v>1</v>
      </c>
      <c r="U18" s="264">
        <v>1</v>
      </c>
      <c r="V18" s="264">
        <v>1</v>
      </c>
      <c r="W18" s="264">
        <v>1</v>
      </c>
      <c r="X18" s="264">
        <v>1</v>
      </c>
      <c r="Y18" s="264">
        <v>1</v>
      </c>
      <c r="Z18" s="264">
        <v>1</v>
      </c>
      <c r="AA18" s="264">
        <v>1</v>
      </c>
      <c r="AB18" s="264">
        <v>1</v>
      </c>
      <c r="AC18" s="264">
        <v>1</v>
      </c>
      <c r="AD18" s="264">
        <v>1</v>
      </c>
      <c r="AE18" s="264">
        <v>1</v>
      </c>
      <c r="AF18" s="264"/>
      <c r="AG18" s="264"/>
      <c r="AH18" s="264"/>
      <c r="AI18" s="264">
        <v>1</v>
      </c>
      <c r="AJ18" s="264">
        <v>1</v>
      </c>
      <c r="AK18" s="264">
        <v>1</v>
      </c>
      <c r="AL18" s="264">
        <v>1</v>
      </c>
      <c r="AM18" s="264">
        <v>1</v>
      </c>
      <c r="AN18" s="264">
        <v>1</v>
      </c>
      <c r="AO18" s="264">
        <v>1</v>
      </c>
      <c r="AP18" s="264">
        <v>1</v>
      </c>
      <c r="AQ18" s="264">
        <v>1</v>
      </c>
      <c r="AR18" s="264"/>
      <c r="AS18" s="264">
        <v>1</v>
      </c>
      <c r="AT18" s="264">
        <v>1</v>
      </c>
      <c r="AU18" s="264">
        <v>1</v>
      </c>
      <c r="AV18" s="264">
        <v>1</v>
      </c>
      <c r="AW18" s="264">
        <v>1</v>
      </c>
      <c r="AX18" s="264"/>
      <c r="AY18" s="264"/>
      <c r="AZ18" s="264">
        <v>1</v>
      </c>
      <c r="BA18" s="264">
        <v>1</v>
      </c>
      <c r="BB18" s="264">
        <v>1</v>
      </c>
      <c r="BC18" s="264">
        <v>1</v>
      </c>
      <c r="BD18" s="264">
        <v>1</v>
      </c>
      <c r="BE18" s="264">
        <v>1</v>
      </c>
      <c r="BF18" s="264">
        <v>1</v>
      </c>
      <c r="BG18" s="264">
        <v>1</v>
      </c>
      <c r="BH18" s="264">
        <v>1</v>
      </c>
      <c r="BI18" s="264">
        <v>1</v>
      </c>
      <c r="BJ18" s="264"/>
      <c r="BK18" s="264">
        <v>1</v>
      </c>
      <c r="BL18" s="264">
        <v>1</v>
      </c>
      <c r="BM18" s="264">
        <f t="shared" si="0"/>
        <v>53</v>
      </c>
      <c r="BN18" s="355"/>
      <c r="BO18" s="355"/>
      <c r="BP18" s="355"/>
      <c r="BQ18" s="355"/>
      <c r="BR18" s="355"/>
      <c r="BS18" s="356"/>
    </row>
    <row r="19" spans="1:71" ht="39.950000000000003" customHeight="1">
      <c r="A19" s="295">
        <v>4</v>
      </c>
      <c r="B19" s="335" t="s">
        <v>38</v>
      </c>
      <c r="C19" s="251">
        <v>1</v>
      </c>
      <c r="D19" s="250" t="s">
        <v>26</v>
      </c>
      <c r="E19" s="5">
        <v>1</v>
      </c>
      <c r="F19" s="5">
        <v>1</v>
      </c>
      <c r="G19" s="5">
        <v>1</v>
      </c>
      <c r="H19" s="5">
        <v>1</v>
      </c>
      <c r="I19" s="5">
        <v>1</v>
      </c>
      <c r="J19" s="5">
        <v>1</v>
      </c>
      <c r="K19" s="5">
        <v>1</v>
      </c>
      <c r="L19" s="5">
        <v>1</v>
      </c>
      <c r="M19" s="5">
        <v>1</v>
      </c>
      <c r="N19" s="5">
        <v>1</v>
      </c>
      <c r="O19" s="5">
        <v>1</v>
      </c>
      <c r="P19" s="5">
        <v>1</v>
      </c>
      <c r="Q19" s="5">
        <v>1</v>
      </c>
      <c r="R19" s="5">
        <v>1</v>
      </c>
      <c r="S19" s="5"/>
      <c r="T19" s="5">
        <v>1</v>
      </c>
      <c r="U19" s="5">
        <v>1</v>
      </c>
      <c r="V19" s="5">
        <v>1</v>
      </c>
      <c r="W19" s="5">
        <v>1</v>
      </c>
      <c r="X19" s="5">
        <v>1</v>
      </c>
      <c r="Y19" s="5">
        <v>1</v>
      </c>
      <c r="Z19" s="5">
        <v>1</v>
      </c>
      <c r="AA19" s="5">
        <v>1</v>
      </c>
      <c r="AB19" s="5">
        <v>1</v>
      </c>
      <c r="AC19" s="5">
        <v>1</v>
      </c>
      <c r="AD19" s="5">
        <v>1</v>
      </c>
      <c r="AE19" s="5">
        <v>1</v>
      </c>
      <c r="AF19" s="5">
        <v>1</v>
      </c>
      <c r="AG19" s="5">
        <v>1</v>
      </c>
      <c r="AH19" s="5">
        <v>1</v>
      </c>
      <c r="AI19" s="5">
        <v>1</v>
      </c>
      <c r="AJ19" s="5">
        <v>1</v>
      </c>
      <c r="AK19" s="5">
        <v>1</v>
      </c>
      <c r="AL19" s="5">
        <v>1</v>
      </c>
      <c r="AM19" s="5">
        <v>1</v>
      </c>
      <c r="AN19" s="5">
        <v>1</v>
      </c>
      <c r="AO19" s="5">
        <v>1</v>
      </c>
      <c r="AP19" s="5">
        <v>1</v>
      </c>
      <c r="AQ19" s="5">
        <v>1</v>
      </c>
      <c r="AR19" s="5">
        <v>1</v>
      </c>
      <c r="AS19" s="5">
        <v>1</v>
      </c>
      <c r="AT19" s="5">
        <v>1</v>
      </c>
      <c r="AU19" s="5">
        <v>1</v>
      </c>
      <c r="AV19" s="5">
        <v>1</v>
      </c>
      <c r="AW19" s="5">
        <v>1</v>
      </c>
      <c r="AX19" s="5">
        <v>1</v>
      </c>
      <c r="AY19" s="5">
        <v>1</v>
      </c>
      <c r="AZ19" s="5">
        <v>1</v>
      </c>
      <c r="BA19" s="5">
        <v>1</v>
      </c>
      <c r="BB19" s="5">
        <v>1</v>
      </c>
      <c r="BC19" s="5">
        <v>1</v>
      </c>
      <c r="BD19" s="5">
        <v>1</v>
      </c>
      <c r="BE19" s="5">
        <v>1</v>
      </c>
      <c r="BF19" s="5">
        <v>1</v>
      </c>
      <c r="BG19" s="5">
        <v>1</v>
      </c>
      <c r="BH19" s="5">
        <v>1</v>
      </c>
      <c r="BI19" s="5">
        <v>1</v>
      </c>
      <c r="BJ19" s="5">
        <v>1</v>
      </c>
      <c r="BK19" s="5">
        <v>1</v>
      </c>
      <c r="BL19" s="5">
        <v>1</v>
      </c>
      <c r="BM19" s="264">
        <f t="shared" si="0"/>
        <v>59</v>
      </c>
      <c r="BN19" s="292"/>
      <c r="BO19" s="292"/>
      <c r="BP19" s="292"/>
      <c r="BQ19" s="292"/>
      <c r="BR19" s="292"/>
      <c r="BS19" s="357" t="s">
        <v>526</v>
      </c>
    </row>
    <row r="20" spans="1:71" ht="39.950000000000003" customHeight="1">
      <c r="A20" s="295"/>
      <c r="B20" s="335"/>
      <c r="C20" s="251">
        <v>2</v>
      </c>
      <c r="D20" s="250" t="s">
        <v>27</v>
      </c>
      <c r="E20" s="5"/>
      <c r="F20" s="5"/>
      <c r="G20" s="5"/>
      <c r="H20" s="5"/>
      <c r="I20" s="5"/>
      <c r="J20" s="5"/>
      <c r="K20" s="5"/>
      <c r="L20" s="5"/>
      <c r="M20" s="5"/>
      <c r="N20" s="5"/>
      <c r="O20" s="5"/>
      <c r="P20" s="5"/>
      <c r="Q20" s="5"/>
      <c r="R20" s="5"/>
      <c r="S20" s="5">
        <v>1</v>
      </c>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264">
        <f t="shared" si="0"/>
        <v>1</v>
      </c>
      <c r="BN20" s="292"/>
      <c r="BO20" s="292"/>
      <c r="BP20" s="292"/>
      <c r="BQ20" s="292"/>
      <c r="BR20" s="292"/>
      <c r="BS20" s="357"/>
    </row>
    <row r="21" spans="1:71" s="265" customFormat="1" ht="39.950000000000003" customHeight="1">
      <c r="A21" s="353">
        <v>5</v>
      </c>
      <c r="B21" s="354" t="s">
        <v>30</v>
      </c>
      <c r="C21" s="262">
        <v>1</v>
      </c>
      <c r="D21" s="263" t="s">
        <v>28</v>
      </c>
      <c r="E21" s="264">
        <v>1</v>
      </c>
      <c r="F21" s="264">
        <v>1</v>
      </c>
      <c r="G21" s="264">
        <v>1</v>
      </c>
      <c r="H21" s="264">
        <v>1</v>
      </c>
      <c r="I21" s="264">
        <v>1</v>
      </c>
      <c r="J21" s="264">
        <v>1</v>
      </c>
      <c r="K21" s="264">
        <v>1</v>
      </c>
      <c r="L21" s="264">
        <v>1</v>
      </c>
      <c r="M21" s="264">
        <v>1</v>
      </c>
      <c r="N21" s="264">
        <v>1</v>
      </c>
      <c r="O21" s="264">
        <v>1</v>
      </c>
      <c r="P21" s="264">
        <v>1</v>
      </c>
      <c r="Q21" s="264">
        <v>1</v>
      </c>
      <c r="R21" s="264">
        <v>1</v>
      </c>
      <c r="S21" s="264">
        <v>1</v>
      </c>
      <c r="T21" s="264">
        <v>1</v>
      </c>
      <c r="U21" s="264">
        <v>1</v>
      </c>
      <c r="V21" s="264">
        <v>1</v>
      </c>
      <c r="W21" s="264">
        <v>1</v>
      </c>
      <c r="X21" s="264">
        <v>1</v>
      </c>
      <c r="Y21" s="264">
        <v>1</v>
      </c>
      <c r="Z21" s="264">
        <v>1</v>
      </c>
      <c r="AA21" s="264">
        <v>1</v>
      </c>
      <c r="AB21" s="264">
        <v>1</v>
      </c>
      <c r="AC21" s="264">
        <v>1</v>
      </c>
      <c r="AD21" s="264">
        <v>1</v>
      </c>
      <c r="AE21" s="264">
        <v>1</v>
      </c>
      <c r="AF21" s="264">
        <v>1</v>
      </c>
      <c r="AG21" s="264">
        <v>1</v>
      </c>
      <c r="AH21" s="264">
        <v>1</v>
      </c>
      <c r="AI21" s="264">
        <v>1</v>
      </c>
      <c r="AJ21" s="264">
        <v>1</v>
      </c>
      <c r="AK21" s="264">
        <v>1</v>
      </c>
      <c r="AL21" s="264">
        <v>1</v>
      </c>
      <c r="AM21" s="264">
        <v>1</v>
      </c>
      <c r="AN21" s="264">
        <v>1</v>
      </c>
      <c r="AO21" s="264">
        <v>1</v>
      </c>
      <c r="AP21" s="264">
        <v>1</v>
      </c>
      <c r="AQ21" s="264">
        <v>1</v>
      </c>
      <c r="AR21" s="264">
        <v>1</v>
      </c>
      <c r="AS21" s="264">
        <v>1</v>
      </c>
      <c r="AT21" s="264">
        <v>1</v>
      </c>
      <c r="AU21" s="264">
        <v>1</v>
      </c>
      <c r="AV21" s="264">
        <v>1</v>
      </c>
      <c r="AW21" s="264">
        <v>1</v>
      </c>
      <c r="AX21" s="264">
        <v>1</v>
      </c>
      <c r="AY21" s="264">
        <v>1</v>
      </c>
      <c r="AZ21" s="264">
        <v>1</v>
      </c>
      <c r="BA21" s="264">
        <v>1</v>
      </c>
      <c r="BB21" s="264">
        <v>1</v>
      </c>
      <c r="BC21" s="264">
        <v>1</v>
      </c>
      <c r="BD21" s="264">
        <v>1</v>
      </c>
      <c r="BE21" s="264">
        <v>1</v>
      </c>
      <c r="BF21" s="264">
        <v>1</v>
      </c>
      <c r="BG21" s="264">
        <v>1</v>
      </c>
      <c r="BH21" s="264">
        <v>1</v>
      </c>
      <c r="BI21" s="264">
        <v>1</v>
      </c>
      <c r="BJ21" s="264">
        <v>1</v>
      </c>
      <c r="BK21" s="264">
        <v>1</v>
      </c>
      <c r="BL21" s="264">
        <v>1</v>
      </c>
      <c r="BM21" s="264">
        <f t="shared" si="0"/>
        <v>60</v>
      </c>
      <c r="BN21" s="355"/>
      <c r="BO21" s="355"/>
      <c r="BP21" s="355"/>
      <c r="BQ21" s="355"/>
      <c r="BR21" s="355"/>
      <c r="BS21" s="356" t="s">
        <v>527</v>
      </c>
    </row>
    <row r="22" spans="1:71" s="265" customFormat="1" ht="39.950000000000003" customHeight="1">
      <c r="A22" s="353"/>
      <c r="B22" s="354"/>
      <c r="C22" s="262">
        <v>2</v>
      </c>
      <c r="D22" s="263" t="s">
        <v>29</v>
      </c>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4"/>
      <c r="BA22" s="264"/>
      <c r="BB22" s="264"/>
      <c r="BC22" s="264"/>
      <c r="BD22" s="264"/>
      <c r="BE22" s="264"/>
      <c r="BF22" s="264"/>
      <c r="BG22" s="264"/>
      <c r="BH22" s="264"/>
      <c r="BI22" s="264"/>
      <c r="BJ22" s="264"/>
      <c r="BK22" s="264"/>
      <c r="BL22" s="264"/>
      <c r="BM22" s="264">
        <f t="shared" si="0"/>
        <v>0</v>
      </c>
      <c r="BN22" s="355"/>
      <c r="BO22" s="355"/>
      <c r="BP22" s="355"/>
      <c r="BQ22" s="355"/>
      <c r="BR22" s="355"/>
      <c r="BS22" s="356"/>
    </row>
    <row r="23" spans="1:71" ht="39.950000000000003" customHeight="1">
      <c r="A23" s="295">
        <v>6</v>
      </c>
      <c r="B23" s="335" t="s">
        <v>31</v>
      </c>
      <c r="C23" s="251">
        <v>1</v>
      </c>
      <c r="D23" s="250" t="s">
        <v>528</v>
      </c>
      <c r="E23" s="5">
        <v>1</v>
      </c>
      <c r="F23" s="5">
        <v>1</v>
      </c>
      <c r="G23" s="5">
        <v>1</v>
      </c>
      <c r="H23" s="5">
        <v>1</v>
      </c>
      <c r="I23" s="5">
        <v>1</v>
      </c>
      <c r="J23" s="5">
        <v>1</v>
      </c>
      <c r="K23" s="5">
        <v>1</v>
      </c>
      <c r="L23" s="5">
        <v>1</v>
      </c>
      <c r="M23" s="5">
        <v>1</v>
      </c>
      <c r="N23" s="5">
        <v>1</v>
      </c>
      <c r="O23" s="5">
        <v>1</v>
      </c>
      <c r="P23" s="5">
        <v>1</v>
      </c>
      <c r="Q23" s="5">
        <v>1</v>
      </c>
      <c r="R23" s="5">
        <v>1</v>
      </c>
      <c r="S23" s="5">
        <v>1</v>
      </c>
      <c r="T23" s="5">
        <v>1</v>
      </c>
      <c r="U23" s="5">
        <v>1</v>
      </c>
      <c r="V23" s="5">
        <v>1</v>
      </c>
      <c r="W23" s="5">
        <v>1</v>
      </c>
      <c r="X23" s="5">
        <v>1</v>
      </c>
      <c r="Y23" s="5">
        <v>1</v>
      </c>
      <c r="Z23" s="5">
        <v>1</v>
      </c>
      <c r="AA23" s="5">
        <v>1</v>
      </c>
      <c r="AB23" s="5">
        <v>1</v>
      </c>
      <c r="AC23" s="5">
        <v>1</v>
      </c>
      <c r="AD23" s="5">
        <v>1</v>
      </c>
      <c r="AE23" s="5">
        <v>1</v>
      </c>
      <c r="AF23" s="5">
        <v>1</v>
      </c>
      <c r="AG23" s="5">
        <v>1</v>
      </c>
      <c r="AH23" s="5">
        <v>1</v>
      </c>
      <c r="AI23" s="5">
        <v>1</v>
      </c>
      <c r="AJ23" s="5">
        <v>1</v>
      </c>
      <c r="AK23" s="5">
        <v>1</v>
      </c>
      <c r="AL23" s="5">
        <v>1</v>
      </c>
      <c r="AM23" s="5">
        <v>1</v>
      </c>
      <c r="AN23" s="5">
        <v>1</v>
      </c>
      <c r="AO23" s="5">
        <v>1</v>
      </c>
      <c r="AP23" s="5">
        <v>1</v>
      </c>
      <c r="AQ23" s="5">
        <v>1</v>
      </c>
      <c r="AR23" s="5">
        <v>1</v>
      </c>
      <c r="AS23" s="5">
        <v>1</v>
      </c>
      <c r="AT23" s="5">
        <v>1</v>
      </c>
      <c r="AU23" s="5">
        <v>1</v>
      </c>
      <c r="AV23" s="5">
        <v>1</v>
      </c>
      <c r="AW23" s="5">
        <v>1</v>
      </c>
      <c r="AX23" s="5">
        <v>1</v>
      </c>
      <c r="AY23" s="5">
        <v>1</v>
      </c>
      <c r="AZ23" s="5">
        <v>1</v>
      </c>
      <c r="BA23" s="5">
        <v>1</v>
      </c>
      <c r="BB23" s="5">
        <v>1</v>
      </c>
      <c r="BC23" s="5">
        <v>1</v>
      </c>
      <c r="BD23" s="5">
        <v>1</v>
      </c>
      <c r="BE23" s="5">
        <v>1</v>
      </c>
      <c r="BF23" s="5">
        <v>1</v>
      </c>
      <c r="BG23" s="5">
        <v>1</v>
      </c>
      <c r="BH23" s="5">
        <v>1</v>
      </c>
      <c r="BI23" s="5">
        <v>1</v>
      </c>
      <c r="BJ23" s="5">
        <v>1</v>
      </c>
      <c r="BK23" s="5">
        <v>1</v>
      </c>
      <c r="BL23" s="5">
        <v>1</v>
      </c>
      <c r="BM23" s="264">
        <f t="shared" si="0"/>
        <v>60</v>
      </c>
      <c r="BN23" s="292"/>
      <c r="BO23" s="292"/>
      <c r="BP23" s="292"/>
      <c r="BQ23" s="292"/>
      <c r="BR23" s="292"/>
      <c r="BS23" s="357" t="s">
        <v>529</v>
      </c>
    </row>
    <row r="24" spans="1:71" ht="39.950000000000003" customHeight="1">
      <c r="A24" s="295"/>
      <c r="B24" s="335"/>
      <c r="C24" s="251">
        <v>2</v>
      </c>
      <c r="D24" s="250" t="s">
        <v>435</v>
      </c>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264">
        <f t="shared" si="0"/>
        <v>0</v>
      </c>
      <c r="BN24" s="292"/>
      <c r="BO24" s="292"/>
      <c r="BP24" s="292"/>
      <c r="BQ24" s="292"/>
      <c r="BR24" s="292"/>
      <c r="BS24" s="357"/>
    </row>
    <row r="25" spans="1:71" ht="39.950000000000003" customHeight="1">
      <c r="A25" s="295"/>
      <c r="B25" s="335"/>
      <c r="C25" s="251">
        <v>3</v>
      </c>
      <c r="D25" s="250" t="s">
        <v>436</v>
      </c>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264">
        <f t="shared" si="0"/>
        <v>0</v>
      </c>
      <c r="BN25" s="292"/>
      <c r="BO25" s="292"/>
      <c r="BP25" s="292"/>
      <c r="BQ25" s="292"/>
      <c r="BR25" s="292"/>
      <c r="BS25" s="357"/>
    </row>
    <row r="26" spans="1:71" s="265" customFormat="1" ht="39.950000000000003" customHeight="1">
      <c r="A26" s="353">
        <v>7</v>
      </c>
      <c r="B26" s="354" t="s">
        <v>32</v>
      </c>
      <c r="C26" s="262">
        <v>1</v>
      </c>
      <c r="D26" s="263" t="s">
        <v>36</v>
      </c>
      <c r="E26" s="264">
        <v>1</v>
      </c>
      <c r="F26" s="264">
        <v>1</v>
      </c>
      <c r="G26" s="264">
        <v>1</v>
      </c>
      <c r="H26" s="264">
        <v>1</v>
      </c>
      <c r="I26" s="264">
        <v>1</v>
      </c>
      <c r="J26" s="264">
        <v>1</v>
      </c>
      <c r="K26" s="264">
        <v>1</v>
      </c>
      <c r="L26" s="264">
        <v>1</v>
      </c>
      <c r="M26" s="264">
        <v>1</v>
      </c>
      <c r="N26" s="264">
        <v>1</v>
      </c>
      <c r="O26" s="264">
        <v>1</v>
      </c>
      <c r="P26" s="264">
        <v>1</v>
      </c>
      <c r="Q26" s="264">
        <v>1</v>
      </c>
      <c r="R26" s="264">
        <v>1</v>
      </c>
      <c r="S26" s="264">
        <v>1</v>
      </c>
      <c r="T26" s="264">
        <v>1</v>
      </c>
      <c r="U26" s="264">
        <v>1</v>
      </c>
      <c r="V26" s="264">
        <v>1</v>
      </c>
      <c r="W26" s="264">
        <v>1</v>
      </c>
      <c r="X26" s="264">
        <v>1</v>
      </c>
      <c r="Y26" s="264">
        <v>1</v>
      </c>
      <c r="Z26" s="264">
        <v>1</v>
      </c>
      <c r="AA26" s="264">
        <v>1</v>
      </c>
      <c r="AB26" s="264">
        <v>1</v>
      </c>
      <c r="AC26" s="264">
        <v>1</v>
      </c>
      <c r="AD26" s="264">
        <v>1</v>
      </c>
      <c r="AE26" s="264">
        <v>1</v>
      </c>
      <c r="AF26" s="264">
        <v>1</v>
      </c>
      <c r="AG26" s="264">
        <v>1</v>
      </c>
      <c r="AH26" s="264">
        <v>1</v>
      </c>
      <c r="AI26" s="264">
        <v>1</v>
      </c>
      <c r="AJ26" s="264">
        <v>1</v>
      </c>
      <c r="AK26" s="264">
        <v>1</v>
      </c>
      <c r="AL26" s="264">
        <v>1</v>
      </c>
      <c r="AM26" s="264">
        <v>1</v>
      </c>
      <c r="AN26" s="264">
        <v>1</v>
      </c>
      <c r="AO26" s="264">
        <v>1</v>
      </c>
      <c r="AP26" s="264">
        <v>1</v>
      </c>
      <c r="AQ26" s="264">
        <v>1</v>
      </c>
      <c r="AR26" s="264">
        <v>1</v>
      </c>
      <c r="AS26" s="264">
        <v>1</v>
      </c>
      <c r="AT26" s="264">
        <v>1</v>
      </c>
      <c r="AU26" s="264">
        <v>1</v>
      </c>
      <c r="AV26" s="264">
        <v>1</v>
      </c>
      <c r="AW26" s="264">
        <v>1</v>
      </c>
      <c r="AX26" s="264">
        <v>1</v>
      </c>
      <c r="AY26" s="264">
        <v>1</v>
      </c>
      <c r="AZ26" s="264">
        <v>1</v>
      </c>
      <c r="BA26" s="264">
        <v>1</v>
      </c>
      <c r="BB26" s="264">
        <v>1</v>
      </c>
      <c r="BC26" s="264">
        <v>1</v>
      </c>
      <c r="BD26" s="264">
        <v>1</v>
      </c>
      <c r="BE26" s="264">
        <v>1</v>
      </c>
      <c r="BF26" s="264">
        <v>1</v>
      </c>
      <c r="BG26" s="264">
        <v>1</v>
      </c>
      <c r="BH26" s="264">
        <v>1</v>
      </c>
      <c r="BI26" s="264">
        <v>1</v>
      </c>
      <c r="BJ26" s="264">
        <v>1</v>
      </c>
      <c r="BK26" s="264">
        <v>1</v>
      </c>
      <c r="BL26" s="264">
        <v>1</v>
      </c>
      <c r="BM26" s="264">
        <f t="shared" si="0"/>
        <v>60</v>
      </c>
      <c r="BN26" s="355"/>
      <c r="BO26" s="355"/>
      <c r="BP26" s="355"/>
      <c r="BQ26" s="355"/>
      <c r="BR26" s="355"/>
      <c r="BS26" s="358" t="s">
        <v>530</v>
      </c>
    </row>
    <row r="27" spans="1:71" s="265" customFormat="1" ht="39.950000000000003" customHeight="1">
      <c r="A27" s="353"/>
      <c r="B27" s="354"/>
      <c r="C27" s="262">
        <v>2</v>
      </c>
      <c r="D27" s="263" t="s">
        <v>37</v>
      </c>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s="264"/>
      <c r="AG27" s="264"/>
      <c r="AH27" s="264"/>
      <c r="AI27" s="264"/>
      <c r="AJ27" s="264"/>
      <c r="AK27" s="264"/>
      <c r="AL27" s="264"/>
      <c r="AM27" s="264"/>
      <c r="AN27" s="264"/>
      <c r="AO27" s="264"/>
      <c r="AP27" s="264"/>
      <c r="AQ27" s="264"/>
      <c r="AR27" s="264"/>
      <c r="AS27" s="264"/>
      <c r="AT27" s="264"/>
      <c r="AU27" s="264"/>
      <c r="AV27" s="264"/>
      <c r="AW27" s="264"/>
      <c r="AX27" s="264"/>
      <c r="AY27" s="264"/>
      <c r="AZ27" s="264"/>
      <c r="BA27" s="264"/>
      <c r="BB27" s="264"/>
      <c r="BC27" s="264"/>
      <c r="BD27" s="264"/>
      <c r="BE27" s="264"/>
      <c r="BF27" s="264"/>
      <c r="BG27" s="264"/>
      <c r="BH27" s="264"/>
      <c r="BI27" s="264"/>
      <c r="BJ27" s="264"/>
      <c r="BK27" s="264"/>
      <c r="BL27" s="264"/>
      <c r="BM27" s="264">
        <f t="shared" si="0"/>
        <v>0</v>
      </c>
      <c r="BN27" s="355"/>
      <c r="BO27" s="355"/>
      <c r="BP27" s="355"/>
      <c r="BQ27" s="355"/>
      <c r="BR27" s="355"/>
      <c r="BS27" s="359"/>
    </row>
    <row r="28" spans="1:71" ht="39.950000000000003" customHeight="1">
      <c r="A28" s="295">
        <v>8</v>
      </c>
      <c r="B28" s="335" t="s">
        <v>33</v>
      </c>
      <c r="C28" s="251">
        <v>1</v>
      </c>
      <c r="D28" s="250" t="s">
        <v>36</v>
      </c>
      <c r="E28" s="5">
        <v>1</v>
      </c>
      <c r="F28" s="5">
        <v>1</v>
      </c>
      <c r="G28" s="5">
        <v>1</v>
      </c>
      <c r="H28" s="5">
        <v>1</v>
      </c>
      <c r="I28" s="5">
        <v>1</v>
      </c>
      <c r="J28" s="5">
        <v>1</v>
      </c>
      <c r="K28" s="5">
        <v>1</v>
      </c>
      <c r="L28" s="5">
        <v>1</v>
      </c>
      <c r="M28" s="5">
        <v>1</v>
      </c>
      <c r="N28" s="5">
        <v>1</v>
      </c>
      <c r="O28" s="5">
        <v>1</v>
      </c>
      <c r="P28" s="5">
        <v>1</v>
      </c>
      <c r="Q28" s="5">
        <v>1</v>
      </c>
      <c r="R28" s="5">
        <v>1</v>
      </c>
      <c r="S28" s="5">
        <v>1</v>
      </c>
      <c r="T28" s="5">
        <v>1</v>
      </c>
      <c r="U28" s="5">
        <v>1</v>
      </c>
      <c r="V28" s="5">
        <v>1</v>
      </c>
      <c r="W28" s="5">
        <v>1</v>
      </c>
      <c r="X28" s="5">
        <v>1</v>
      </c>
      <c r="Y28" s="5">
        <v>1</v>
      </c>
      <c r="Z28" s="5">
        <v>1</v>
      </c>
      <c r="AA28" s="5">
        <v>1</v>
      </c>
      <c r="AB28" s="5">
        <v>1</v>
      </c>
      <c r="AC28" s="5">
        <v>1</v>
      </c>
      <c r="AD28" s="5">
        <v>1</v>
      </c>
      <c r="AE28" s="5">
        <v>1</v>
      </c>
      <c r="AF28" s="5">
        <v>1</v>
      </c>
      <c r="AG28" s="5">
        <v>1</v>
      </c>
      <c r="AH28" s="5">
        <v>1</v>
      </c>
      <c r="AI28" s="5">
        <v>1</v>
      </c>
      <c r="AJ28" s="5">
        <v>1</v>
      </c>
      <c r="AK28" s="5">
        <v>1</v>
      </c>
      <c r="AL28" s="5">
        <v>1</v>
      </c>
      <c r="AM28" s="5">
        <v>1</v>
      </c>
      <c r="AN28" s="5">
        <v>1</v>
      </c>
      <c r="AO28" s="5">
        <v>1</v>
      </c>
      <c r="AP28" s="5">
        <v>1</v>
      </c>
      <c r="AQ28" s="5">
        <v>1</v>
      </c>
      <c r="AR28" s="5">
        <v>1</v>
      </c>
      <c r="AS28" s="5">
        <v>1</v>
      </c>
      <c r="AT28" s="5">
        <v>1</v>
      </c>
      <c r="AU28" s="5">
        <v>1</v>
      </c>
      <c r="AV28" s="5">
        <v>1</v>
      </c>
      <c r="AW28" s="5">
        <v>1</v>
      </c>
      <c r="AX28" s="5">
        <v>1</v>
      </c>
      <c r="AY28" s="5">
        <v>1</v>
      </c>
      <c r="AZ28" s="5">
        <v>1</v>
      </c>
      <c r="BA28" s="5">
        <v>1</v>
      </c>
      <c r="BB28" s="5">
        <v>1</v>
      </c>
      <c r="BC28" s="5">
        <v>1</v>
      </c>
      <c r="BD28" s="5">
        <v>1</v>
      </c>
      <c r="BE28" s="5">
        <v>1</v>
      </c>
      <c r="BF28" s="5">
        <v>1</v>
      </c>
      <c r="BG28" s="5">
        <v>1</v>
      </c>
      <c r="BH28" s="5">
        <v>1</v>
      </c>
      <c r="BI28" s="5">
        <v>1</v>
      </c>
      <c r="BJ28" s="5">
        <v>1</v>
      </c>
      <c r="BK28" s="5">
        <v>1</v>
      </c>
      <c r="BL28" s="5">
        <v>1</v>
      </c>
      <c r="BM28" s="264">
        <f t="shared" si="0"/>
        <v>60</v>
      </c>
      <c r="BN28" s="292"/>
      <c r="BO28" s="292"/>
      <c r="BP28" s="292"/>
      <c r="BQ28" s="292"/>
      <c r="BR28" s="292"/>
      <c r="BS28" s="360" t="s">
        <v>531</v>
      </c>
    </row>
    <row r="29" spans="1:71" ht="39.950000000000003" customHeight="1">
      <c r="A29" s="295"/>
      <c r="B29" s="335"/>
      <c r="C29" s="251">
        <v>2</v>
      </c>
      <c r="D29" s="250" t="s">
        <v>37</v>
      </c>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264">
        <f t="shared" si="0"/>
        <v>0</v>
      </c>
      <c r="BN29" s="292"/>
      <c r="BO29" s="292"/>
      <c r="BP29" s="292"/>
      <c r="BQ29" s="292"/>
      <c r="BR29" s="292"/>
      <c r="BS29" s="361"/>
    </row>
    <row r="30" spans="1:71" s="265" customFormat="1" ht="39.950000000000003" customHeight="1">
      <c r="A30" s="353">
        <v>9</v>
      </c>
      <c r="B30" s="354" t="s">
        <v>35</v>
      </c>
      <c r="C30" s="262">
        <v>1</v>
      </c>
      <c r="D30" s="263" t="s">
        <v>36</v>
      </c>
      <c r="E30" s="264">
        <v>1</v>
      </c>
      <c r="F30" s="264">
        <v>1</v>
      </c>
      <c r="G30" s="264">
        <v>1</v>
      </c>
      <c r="H30" s="264">
        <v>1</v>
      </c>
      <c r="I30" s="264">
        <v>1</v>
      </c>
      <c r="J30" s="264">
        <v>1</v>
      </c>
      <c r="K30" s="264">
        <v>1</v>
      </c>
      <c r="L30" s="264">
        <v>1</v>
      </c>
      <c r="M30" s="264">
        <v>1</v>
      </c>
      <c r="N30" s="264">
        <v>1</v>
      </c>
      <c r="O30" s="264">
        <v>1</v>
      </c>
      <c r="P30" s="264">
        <v>1</v>
      </c>
      <c r="Q30" s="264">
        <v>1</v>
      </c>
      <c r="R30" s="264">
        <v>1</v>
      </c>
      <c r="S30" s="264">
        <v>1</v>
      </c>
      <c r="T30" s="264">
        <v>1</v>
      </c>
      <c r="U30" s="264">
        <v>1</v>
      </c>
      <c r="V30" s="264">
        <v>1</v>
      </c>
      <c r="W30" s="264">
        <v>1</v>
      </c>
      <c r="X30" s="264">
        <v>1</v>
      </c>
      <c r="Y30" s="264">
        <v>1</v>
      </c>
      <c r="Z30" s="264">
        <v>1</v>
      </c>
      <c r="AA30" s="264">
        <v>1</v>
      </c>
      <c r="AB30" s="264">
        <v>1</v>
      </c>
      <c r="AC30" s="264">
        <v>1</v>
      </c>
      <c r="AD30" s="264">
        <v>1</v>
      </c>
      <c r="AE30" s="264">
        <v>1</v>
      </c>
      <c r="AF30" s="264">
        <v>1</v>
      </c>
      <c r="AG30" s="264">
        <v>1</v>
      </c>
      <c r="AH30" s="264">
        <v>1</v>
      </c>
      <c r="AI30" s="264">
        <v>1</v>
      </c>
      <c r="AJ30" s="264">
        <v>1</v>
      </c>
      <c r="AK30" s="264">
        <v>1</v>
      </c>
      <c r="AL30" s="264">
        <v>1</v>
      </c>
      <c r="AM30" s="264">
        <v>1</v>
      </c>
      <c r="AN30" s="264">
        <v>1</v>
      </c>
      <c r="AO30" s="264">
        <v>1</v>
      </c>
      <c r="AP30" s="264">
        <v>1</v>
      </c>
      <c r="AQ30" s="264">
        <v>1</v>
      </c>
      <c r="AR30" s="264">
        <v>1</v>
      </c>
      <c r="AS30" s="264">
        <v>1</v>
      </c>
      <c r="AT30" s="264">
        <v>1</v>
      </c>
      <c r="AU30" s="264">
        <v>1</v>
      </c>
      <c r="AV30" s="264">
        <v>1</v>
      </c>
      <c r="AW30" s="264">
        <v>1</v>
      </c>
      <c r="AX30" s="264">
        <v>1</v>
      </c>
      <c r="AY30" s="264">
        <v>1</v>
      </c>
      <c r="AZ30" s="264">
        <v>1</v>
      </c>
      <c r="BA30" s="264">
        <v>1</v>
      </c>
      <c r="BB30" s="264">
        <v>1</v>
      </c>
      <c r="BC30" s="264">
        <v>1</v>
      </c>
      <c r="BD30" s="264">
        <v>1</v>
      </c>
      <c r="BE30" s="264">
        <v>1</v>
      </c>
      <c r="BF30" s="264">
        <v>1</v>
      </c>
      <c r="BG30" s="264">
        <v>1</v>
      </c>
      <c r="BH30" s="264">
        <v>1</v>
      </c>
      <c r="BI30" s="264">
        <v>1</v>
      </c>
      <c r="BJ30" s="264">
        <v>1</v>
      </c>
      <c r="BK30" s="264">
        <v>1</v>
      </c>
      <c r="BL30" s="264">
        <v>1</v>
      </c>
      <c r="BM30" s="264">
        <f t="shared" si="0"/>
        <v>60</v>
      </c>
      <c r="BN30" s="355"/>
      <c r="BO30" s="355"/>
      <c r="BP30" s="355"/>
      <c r="BQ30" s="355"/>
      <c r="BR30" s="355"/>
      <c r="BS30" s="358" t="s">
        <v>532</v>
      </c>
    </row>
    <row r="31" spans="1:71" s="265" customFormat="1" ht="39.950000000000003" customHeight="1">
      <c r="A31" s="353"/>
      <c r="B31" s="354"/>
      <c r="C31" s="262">
        <v>2</v>
      </c>
      <c r="D31" s="263" t="s">
        <v>37</v>
      </c>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c r="AH31" s="264"/>
      <c r="AI31" s="264"/>
      <c r="AJ31" s="264"/>
      <c r="AK31" s="264"/>
      <c r="AL31" s="264"/>
      <c r="AM31" s="264"/>
      <c r="AN31" s="264"/>
      <c r="AO31" s="264"/>
      <c r="AP31" s="264"/>
      <c r="AQ31" s="264"/>
      <c r="AR31" s="264"/>
      <c r="AS31" s="264"/>
      <c r="AT31" s="264"/>
      <c r="AU31" s="264"/>
      <c r="AV31" s="264"/>
      <c r="AW31" s="264"/>
      <c r="AX31" s="264"/>
      <c r="AY31" s="264"/>
      <c r="AZ31" s="264"/>
      <c r="BA31" s="264"/>
      <c r="BB31" s="264"/>
      <c r="BC31" s="264"/>
      <c r="BD31" s="264"/>
      <c r="BE31" s="264"/>
      <c r="BF31" s="264"/>
      <c r="BG31" s="264"/>
      <c r="BH31" s="264"/>
      <c r="BI31" s="264"/>
      <c r="BJ31" s="264"/>
      <c r="BK31" s="264"/>
      <c r="BL31" s="264"/>
      <c r="BM31" s="264">
        <f t="shared" si="0"/>
        <v>0</v>
      </c>
      <c r="BN31" s="355"/>
      <c r="BO31" s="355"/>
      <c r="BP31" s="355"/>
      <c r="BQ31" s="355"/>
      <c r="BR31" s="355"/>
      <c r="BS31" s="359"/>
    </row>
    <row r="32" spans="1:71" ht="39.950000000000003" customHeight="1">
      <c r="A32" s="300">
        <v>10</v>
      </c>
      <c r="B32" s="306" t="s">
        <v>34</v>
      </c>
      <c r="C32" s="251">
        <v>1</v>
      </c>
      <c r="D32" s="250" t="s">
        <v>36</v>
      </c>
      <c r="E32" s="5">
        <v>1</v>
      </c>
      <c r="F32" s="5">
        <v>1</v>
      </c>
      <c r="G32" s="5">
        <v>1</v>
      </c>
      <c r="H32" s="5">
        <v>1</v>
      </c>
      <c r="I32" s="5">
        <v>1</v>
      </c>
      <c r="J32" s="5">
        <v>1</v>
      </c>
      <c r="K32" s="5">
        <v>1</v>
      </c>
      <c r="L32" s="5">
        <v>1</v>
      </c>
      <c r="M32" s="5">
        <v>1</v>
      </c>
      <c r="N32" s="5">
        <v>1</v>
      </c>
      <c r="O32" s="5">
        <v>1</v>
      </c>
      <c r="P32" s="5">
        <v>1</v>
      </c>
      <c r="Q32" s="5">
        <v>1</v>
      </c>
      <c r="R32" s="5">
        <v>1</v>
      </c>
      <c r="S32" s="5">
        <v>1</v>
      </c>
      <c r="T32" s="5">
        <v>1</v>
      </c>
      <c r="U32" s="5">
        <v>1</v>
      </c>
      <c r="V32" s="5">
        <v>1</v>
      </c>
      <c r="W32" s="5">
        <v>1</v>
      </c>
      <c r="X32" s="5">
        <v>1</v>
      </c>
      <c r="Y32" s="5">
        <v>1</v>
      </c>
      <c r="Z32" s="5">
        <v>1</v>
      </c>
      <c r="AA32" s="5">
        <v>1</v>
      </c>
      <c r="AB32" s="5">
        <v>1</v>
      </c>
      <c r="AC32" s="5">
        <v>1</v>
      </c>
      <c r="AD32" s="5">
        <v>1</v>
      </c>
      <c r="AE32" s="5">
        <v>1</v>
      </c>
      <c r="AF32" s="5">
        <v>1</v>
      </c>
      <c r="AG32" s="5">
        <v>1</v>
      </c>
      <c r="AH32" s="5">
        <v>1</v>
      </c>
      <c r="AI32" s="5">
        <v>1</v>
      </c>
      <c r="AJ32" s="5">
        <v>1</v>
      </c>
      <c r="AK32" s="5">
        <v>1</v>
      </c>
      <c r="AL32" s="5">
        <v>1</v>
      </c>
      <c r="AM32" s="5">
        <v>1</v>
      </c>
      <c r="AN32" s="5">
        <v>1</v>
      </c>
      <c r="AO32" s="5">
        <v>1</v>
      </c>
      <c r="AP32" s="5">
        <v>1</v>
      </c>
      <c r="AQ32" s="5">
        <v>1</v>
      </c>
      <c r="AR32" s="5">
        <v>1</v>
      </c>
      <c r="AS32" s="5">
        <v>1</v>
      </c>
      <c r="AT32" s="5">
        <v>1</v>
      </c>
      <c r="AU32" s="5">
        <v>1</v>
      </c>
      <c r="AV32" s="5">
        <v>1</v>
      </c>
      <c r="AW32" s="5">
        <v>1</v>
      </c>
      <c r="AX32" s="5">
        <v>1</v>
      </c>
      <c r="AY32" s="5">
        <v>1</v>
      </c>
      <c r="AZ32" s="5">
        <v>1</v>
      </c>
      <c r="BA32" s="5">
        <v>1</v>
      </c>
      <c r="BB32" s="5">
        <v>1</v>
      </c>
      <c r="BC32" s="5">
        <v>1</v>
      </c>
      <c r="BD32" s="5">
        <v>1</v>
      </c>
      <c r="BE32" s="5">
        <v>1</v>
      </c>
      <c r="BF32" s="5">
        <v>1</v>
      </c>
      <c r="BG32" s="5">
        <v>1</v>
      </c>
      <c r="BH32" s="5">
        <v>1</v>
      </c>
      <c r="BI32" s="5">
        <v>1</v>
      </c>
      <c r="BJ32" s="5">
        <v>1</v>
      </c>
      <c r="BK32" s="5">
        <v>1</v>
      </c>
      <c r="BL32" s="5">
        <v>1</v>
      </c>
      <c r="BM32" s="264">
        <f t="shared" si="0"/>
        <v>60</v>
      </c>
      <c r="BN32" s="292"/>
      <c r="BO32" s="292"/>
      <c r="BP32" s="292"/>
      <c r="BQ32" s="292"/>
      <c r="BR32" s="292"/>
      <c r="BS32" s="360" t="s">
        <v>533</v>
      </c>
    </row>
    <row r="33" spans="1:71" ht="39.950000000000003" customHeight="1">
      <c r="A33" s="302"/>
      <c r="B33" s="308"/>
      <c r="C33" s="251">
        <v>2</v>
      </c>
      <c r="D33" s="250" t="s">
        <v>37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264">
        <f t="shared" si="0"/>
        <v>0</v>
      </c>
      <c r="BN33" s="292"/>
      <c r="BO33" s="292"/>
      <c r="BP33" s="292"/>
      <c r="BQ33" s="292"/>
      <c r="BR33" s="292"/>
      <c r="BS33" s="365"/>
    </row>
    <row r="34" spans="1:71" ht="39.950000000000003" customHeight="1">
      <c r="A34" s="258"/>
      <c r="B34" s="258" t="s">
        <v>40</v>
      </c>
      <c r="C34" s="309"/>
      <c r="D34" s="310"/>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264">
        <f t="shared" si="0"/>
        <v>0</v>
      </c>
      <c r="BN34" s="292"/>
      <c r="BO34" s="292"/>
      <c r="BP34" s="292"/>
      <c r="BQ34" s="292"/>
      <c r="BR34" s="292"/>
      <c r="BS34" s="361"/>
    </row>
    <row r="35" spans="1:71" ht="197.25" customHeight="1">
      <c r="A35" s="252">
        <v>11</v>
      </c>
      <c r="B35" s="8" t="s">
        <v>39</v>
      </c>
      <c r="C35" s="366" t="s">
        <v>534</v>
      </c>
      <c r="D35" s="367"/>
      <c r="E35" s="367"/>
      <c r="F35" s="367"/>
      <c r="G35" s="367"/>
      <c r="H35" s="367"/>
      <c r="I35" s="367"/>
      <c r="J35" s="367"/>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367"/>
      <c r="AK35" s="367"/>
      <c r="AL35" s="367"/>
      <c r="AM35" s="367"/>
      <c r="AN35" s="367"/>
      <c r="AO35" s="367"/>
      <c r="AP35" s="367"/>
      <c r="AQ35" s="367"/>
      <c r="AR35" s="367"/>
      <c r="AS35" s="367"/>
      <c r="AT35" s="367"/>
      <c r="AU35" s="367"/>
      <c r="AV35" s="367"/>
      <c r="AW35" s="367"/>
      <c r="AX35" s="367"/>
      <c r="AY35" s="367"/>
      <c r="AZ35" s="367"/>
      <c r="BA35" s="367"/>
      <c r="BB35" s="367"/>
      <c r="BC35" s="367"/>
      <c r="BD35" s="367"/>
      <c r="BE35" s="367"/>
      <c r="BF35" s="367"/>
      <c r="BG35" s="367"/>
      <c r="BH35" s="367"/>
      <c r="BI35" s="367"/>
      <c r="BJ35" s="367"/>
      <c r="BK35" s="367"/>
      <c r="BL35" s="367"/>
      <c r="BM35" s="367"/>
      <c r="BN35" s="367"/>
      <c r="BO35" s="367"/>
      <c r="BP35" s="367"/>
      <c r="BQ35" s="367"/>
      <c r="BR35" s="367"/>
      <c r="BS35" s="368"/>
    </row>
    <row r="36" spans="1:71" ht="70.5" customHeight="1">
      <c r="A36" s="362" t="s">
        <v>256</v>
      </c>
      <c r="B36" s="363"/>
      <c r="C36" s="363"/>
      <c r="D36" s="363"/>
      <c r="E36" s="363"/>
      <c r="F36" s="363"/>
      <c r="G36" s="363"/>
      <c r="H36" s="363"/>
      <c r="I36" s="363"/>
      <c r="J36" s="363"/>
      <c r="K36" s="363"/>
      <c r="L36" s="363"/>
      <c r="M36" s="363"/>
      <c r="N36" s="363"/>
      <c r="O36" s="363"/>
      <c r="P36" s="363"/>
      <c r="Q36" s="363"/>
      <c r="R36" s="363"/>
      <c r="S36" s="363"/>
      <c r="T36" s="363"/>
      <c r="U36" s="363"/>
      <c r="V36" s="363"/>
      <c r="W36" s="363"/>
      <c r="X36" s="363"/>
      <c r="Y36" s="363"/>
      <c r="Z36" s="363"/>
      <c r="AA36" s="363"/>
      <c r="AB36" s="363"/>
      <c r="AC36" s="363"/>
      <c r="AD36" s="363"/>
      <c r="AE36" s="363"/>
      <c r="AF36" s="363"/>
      <c r="AG36" s="363"/>
      <c r="AH36" s="363"/>
      <c r="AI36" s="363"/>
      <c r="AJ36" s="363"/>
      <c r="AK36" s="363"/>
      <c r="AL36" s="363"/>
      <c r="AM36" s="363"/>
      <c r="AN36" s="363"/>
      <c r="AO36" s="363"/>
      <c r="AP36" s="363"/>
      <c r="AQ36" s="363"/>
      <c r="AR36" s="363"/>
      <c r="AS36" s="363"/>
      <c r="AT36" s="363"/>
      <c r="AU36" s="363"/>
      <c r="AV36" s="363"/>
      <c r="AW36" s="363"/>
      <c r="AX36" s="363"/>
      <c r="AY36" s="363"/>
      <c r="AZ36" s="363"/>
      <c r="BA36" s="363"/>
      <c r="BB36" s="363"/>
      <c r="BC36" s="363"/>
      <c r="BD36" s="363"/>
      <c r="BE36" s="363"/>
      <c r="BF36" s="363"/>
      <c r="BG36" s="363"/>
      <c r="BH36" s="363"/>
      <c r="BI36" s="363"/>
      <c r="BJ36" s="363"/>
      <c r="BK36" s="363"/>
      <c r="BL36" s="363"/>
      <c r="BM36" s="363"/>
      <c r="BN36" s="363"/>
      <c r="BO36" s="363"/>
      <c r="BP36" s="363"/>
      <c r="BQ36" s="363"/>
      <c r="BR36" s="363"/>
      <c r="BS36" s="364"/>
    </row>
  </sheetData>
  <mergeCells count="57">
    <mergeCell ref="A36:BS36"/>
    <mergeCell ref="A32:A33"/>
    <mergeCell ref="B32:B33"/>
    <mergeCell ref="BN32:BR34"/>
    <mergeCell ref="BS32:BS34"/>
    <mergeCell ref="C34:D34"/>
    <mergeCell ref="C35:BS35"/>
    <mergeCell ref="A28:A29"/>
    <mergeCell ref="B28:B29"/>
    <mergeCell ref="BN28:BR29"/>
    <mergeCell ref="BS28:BS29"/>
    <mergeCell ref="A30:A31"/>
    <mergeCell ref="B30:B31"/>
    <mergeCell ref="BN30:BR31"/>
    <mergeCell ref="BS30:BS31"/>
    <mergeCell ref="A23:A25"/>
    <mergeCell ref="B23:B25"/>
    <mergeCell ref="BN23:BR25"/>
    <mergeCell ref="BS23:BS25"/>
    <mergeCell ref="A26:A27"/>
    <mergeCell ref="B26:B27"/>
    <mergeCell ref="BN26:BR27"/>
    <mergeCell ref="BS26:BS27"/>
    <mergeCell ref="A19:A20"/>
    <mergeCell ref="B19:B20"/>
    <mergeCell ref="BN19:BR20"/>
    <mergeCell ref="BS19:BS20"/>
    <mergeCell ref="A21:A22"/>
    <mergeCell ref="B21:B22"/>
    <mergeCell ref="BN21:BR22"/>
    <mergeCell ref="BS21:BS22"/>
    <mergeCell ref="A13:A18"/>
    <mergeCell ref="B13:B18"/>
    <mergeCell ref="BN13:BR18"/>
    <mergeCell ref="BS13:BS18"/>
    <mergeCell ref="AS5:BB5"/>
    <mergeCell ref="BC5:BL5"/>
    <mergeCell ref="C6:D6"/>
    <mergeCell ref="BN6:BR6"/>
    <mergeCell ref="A7:A9"/>
    <mergeCell ref="B7:B9"/>
    <mergeCell ref="BN7:BR9"/>
    <mergeCell ref="BS7:BS9"/>
    <mergeCell ref="A10:A12"/>
    <mergeCell ref="B10:B12"/>
    <mergeCell ref="BN10:BR12"/>
    <mergeCell ref="BS10:BS12"/>
    <mergeCell ref="A1:BS2"/>
    <mergeCell ref="C3:D3"/>
    <mergeCell ref="BN3:BP3"/>
    <mergeCell ref="BQ3:BR3"/>
    <mergeCell ref="A4:BR4"/>
    <mergeCell ref="BS4:BS6"/>
    <mergeCell ref="E5:M5"/>
    <mergeCell ref="N5:X5"/>
    <mergeCell ref="Y5:AH5"/>
    <mergeCell ref="AI5:AR5"/>
  </mergeCells>
  <hyperlinks>
    <hyperlink ref="B3" location="'TOTAL ANALISIS ENCUESTAS 2017'!A1" display="NORTE DE SANTANDER"/>
  </hyperlinks>
  <pageMargins left="0.7" right="0.7" top="0.75" bottom="0.75" header="0.3" footer="0.3"/>
  <pageSetup orientation="portrait" horizontalDpi="4294967295" verticalDpi="4294967295"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5"/>
  <sheetViews>
    <sheetView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customWidth="1"/>
    <col min="12" max="12" width="45.14062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c r="A3" s="2" t="s">
        <v>12</v>
      </c>
      <c r="B3" s="286" t="s">
        <v>133</v>
      </c>
      <c r="C3" s="292" t="s">
        <v>13</v>
      </c>
      <c r="D3" s="292"/>
      <c r="E3" s="292"/>
      <c r="F3" s="4">
        <v>129</v>
      </c>
      <c r="G3" s="292" t="s">
        <v>14</v>
      </c>
      <c r="H3" s="292"/>
      <c r="I3" s="292"/>
      <c r="J3" s="293">
        <v>43152</v>
      </c>
      <c r="K3" s="294"/>
      <c r="L3" s="5" t="s">
        <v>492</v>
      </c>
    </row>
    <row r="4" spans="1:12">
      <c r="A4" s="296" t="s">
        <v>11</v>
      </c>
      <c r="B4" s="296"/>
      <c r="C4" s="296"/>
      <c r="D4" s="296"/>
      <c r="E4" s="296"/>
      <c r="F4" s="296"/>
      <c r="G4" s="296"/>
      <c r="H4" s="296"/>
      <c r="I4" s="296"/>
      <c r="J4" s="296"/>
      <c r="K4" s="296"/>
      <c r="L4" s="295" t="s">
        <v>9</v>
      </c>
    </row>
    <row r="5" spans="1:12" ht="30">
      <c r="A5" s="254" t="s">
        <v>2</v>
      </c>
      <c r="B5" s="252" t="s">
        <v>1</v>
      </c>
      <c r="C5" s="295" t="s">
        <v>3</v>
      </c>
      <c r="D5" s="295"/>
      <c r="E5" s="295"/>
      <c r="F5" s="11" t="s">
        <v>7</v>
      </c>
      <c r="G5" s="295" t="s">
        <v>8</v>
      </c>
      <c r="H5" s="295"/>
      <c r="I5" s="295"/>
      <c r="J5" s="295"/>
      <c r="K5" s="295"/>
      <c r="L5" s="295"/>
    </row>
    <row r="6" spans="1:12" ht="60.75" customHeight="1">
      <c r="A6" s="295">
        <v>1</v>
      </c>
      <c r="B6" s="335" t="s">
        <v>10</v>
      </c>
      <c r="C6" s="251">
        <v>1</v>
      </c>
      <c r="D6" s="289" t="s">
        <v>4</v>
      </c>
      <c r="E6" s="289"/>
      <c r="F6" s="5">
        <f>10+'[5]Pasto Dos'!F6+[5]Tumaco!F6+[5]Túquerres!E6+'[5]La Unión'!F6+[5]Remolino!F6</f>
        <v>114</v>
      </c>
      <c r="G6" s="292"/>
      <c r="H6" s="292"/>
      <c r="I6" s="292"/>
      <c r="J6" s="292"/>
      <c r="K6" s="292"/>
      <c r="L6" s="330" t="s">
        <v>493</v>
      </c>
    </row>
    <row r="7" spans="1:12" ht="43.5" customHeight="1">
      <c r="A7" s="295"/>
      <c r="B7" s="335"/>
      <c r="C7" s="251">
        <v>2</v>
      </c>
      <c r="D7" s="335" t="s">
        <v>5</v>
      </c>
      <c r="E7" s="335"/>
      <c r="F7" s="5">
        <f>'[5]Pasto Dos'!F7+[5]Túquerres!E7+[5]Remolino!F7</f>
        <v>13</v>
      </c>
      <c r="G7" s="292"/>
      <c r="H7" s="292"/>
      <c r="I7" s="292"/>
      <c r="J7" s="292"/>
      <c r="K7" s="292"/>
      <c r="L7" s="369"/>
    </row>
    <row r="8" spans="1:12" ht="63" customHeight="1">
      <c r="A8" s="295"/>
      <c r="B8" s="335"/>
      <c r="C8" s="251">
        <v>3</v>
      </c>
      <c r="D8" s="289" t="s">
        <v>6</v>
      </c>
      <c r="E8" s="289"/>
      <c r="F8" s="5">
        <f>[5]Túquerres!E8</f>
        <v>1</v>
      </c>
      <c r="G8" s="292"/>
      <c r="H8" s="292"/>
      <c r="I8" s="292"/>
      <c r="J8" s="292"/>
      <c r="K8" s="292"/>
      <c r="L8" s="370"/>
    </row>
    <row r="9" spans="1:12" ht="48" customHeight="1">
      <c r="A9" s="295">
        <v>2</v>
      </c>
      <c r="B9" s="335" t="s">
        <v>15</v>
      </c>
      <c r="C9" s="251">
        <v>1</v>
      </c>
      <c r="D9" s="289" t="s">
        <v>16</v>
      </c>
      <c r="E9" s="289"/>
      <c r="F9" s="5">
        <f>'[5]Pasto Uno'!F9+'[5]Pasto Dos'!F9+[5]Tumaco!F9+[5]Túquerres!E9+'[5]La Unión'!F9+[5]Remolino!F9</f>
        <v>89</v>
      </c>
      <c r="G9" s="292"/>
      <c r="H9" s="292"/>
      <c r="I9" s="292"/>
      <c r="J9" s="292"/>
      <c r="K9" s="292"/>
      <c r="L9" s="330" t="s">
        <v>494</v>
      </c>
    </row>
    <row r="10" spans="1:12" ht="42" customHeight="1">
      <c r="A10" s="295"/>
      <c r="B10" s="335"/>
      <c r="C10" s="251">
        <v>2</v>
      </c>
      <c r="D10" s="289" t="s">
        <v>17</v>
      </c>
      <c r="E10" s="289"/>
      <c r="F10" s="5">
        <f>'[5]Pasto Uno'!F10+'[5]Pasto Dos'!F10+[5]Tumaco!F10+[5]Túquerres!E10+'[5]La Unión'!F10+[5]Remolino!F10</f>
        <v>40</v>
      </c>
      <c r="G10" s="292"/>
      <c r="H10" s="292"/>
      <c r="I10" s="292"/>
      <c r="J10" s="292"/>
      <c r="K10" s="292"/>
      <c r="L10" s="369"/>
    </row>
    <row r="11" spans="1:12" ht="60" customHeight="1">
      <c r="A11" s="295"/>
      <c r="B11" s="335"/>
      <c r="C11" s="251">
        <v>3</v>
      </c>
      <c r="D11" s="289" t="s">
        <v>18</v>
      </c>
      <c r="E11" s="289"/>
      <c r="F11" s="5">
        <v>0</v>
      </c>
      <c r="G11" s="292"/>
      <c r="H11" s="292"/>
      <c r="I11" s="292"/>
      <c r="J11" s="292"/>
      <c r="K11" s="292"/>
      <c r="L11" s="370"/>
    </row>
    <row r="12" spans="1:12" ht="36.75" customHeight="1">
      <c r="A12" s="295">
        <v>3</v>
      </c>
      <c r="B12" s="335" t="s">
        <v>19</v>
      </c>
      <c r="C12" s="251">
        <v>1</v>
      </c>
      <c r="D12" s="5" t="s">
        <v>20</v>
      </c>
      <c r="E12" s="5"/>
      <c r="F12" s="5">
        <f>'[5]Pasto Uno'!F12+'[5]Pasto Dos'!F12+[5]Tumaco!F12+[5]Túquerres!E12+'[5]La Unión'!F12+[5]Remolino!F12</f>
        <v>20</v>
      </c>
      <c r="G12" s="292"/>
      <c r="H12" s="292"/>
      <c r="I12" s="292"/>
      <c r="J12" s="292"/>
      <c r="K12" s="292"/>
      <c r="L12" s="371" t="s">
        <v>495</v>
      </c>
    </row>
    <row r="13" spans="1:12" ht="36" customHeight="1">
      <c r="A13" s="295"/>
      <c r="B13" s="335"/>
      <c r="C13" s="251">
        <v>2</v>
      </c>
      <c r="D13" s="5" t="s">
        <v>21</v>
      </c>
      <c r="E13" s="5"/>
      <c r="F13" s="5">
        <f>'[5]Pasto Dos'!F13</f>
        <v>2</v>
      </c>
      <c r="G13" s="292"/>
      <c r="H13" s="292"/>
      <c r="I13" s="292"/>
      <c r="J13" s="292"/>
      <c r="K13" s="292"/>
      <c r="L13" s="372"/>
    </row>
    <row r="14" spans="1:12" ht="32.25" customHeight="1">
      <c r="A14" s="295"/>
      <c r="B14" s="335"/>
      <c r="C14" s="251">
        <v>3</v>
      </c>
      <c r="D14" s="289" t="s">
        <v>22</v>
      </c>
      <c r="E14" s="289"/>
      <c r="F14" s="5">
        <f>'[5]Pasto Uno'!F14+'[5]Pasto Dos'!F14+[5]Tumaco!F14+[5]Túquerres!E14+'[5]La Unión'!F14+[5]Remolino!F14</f>
        <v>29</v>
      </c>
      <c r="G14" s="292"/>
      <c r="H14" s="292"/>
      <c r="I14" s="292"/>
      <c r="J14" s="292"/>
      <c r="K14" s="292"/>
      <c r="L14" s="372"/>
    </row>
    <row r="15" spans="1:12" ht="29.25" customHeight="1">
      <c r="A15" s="295"/>
      <c r="B15" s="335"/>
      <c r="C15" s="251">
        <v>4</v>
      </c>
      <c r="D15" s="289" t="s">
        <v>23</v>
      </c>
      <c r="E15" s="289"/>
      <c r="F15" s="5">
        <f>'[5]Pasto Dos'!F15+[5]Remolino!F15</f>
        <v>1</v>
      </c>
      <c r="G15" s="292"/>
      <c r="H15" s="292"/>
      <c r="I15" s="292"/>
      <c r="J15" s="292"/>
      <c r="K15" s="292"/>
      <c r="L15" s="372"/>
    </row>
    <row r="16" spans="1:12" ht="27.75" customHeight="1">
      <c r="A16" s="295"/>
      <c r="B16" s="335"/>
      <c r="C16" s="251">
        <v>5</v>
      </c>
      <c r="D16" s="289" t="s">
        <v>24</v>
      </c>
      <c r="E16" s="289"/>
      <c r="F16" s="5">
        <f>'[5]Pasto Uno'!F16+'[5]Pasto Dos'!F16+[5]Tumaco!F16+[5]Túquerres!E16+'[5]La Unión'!F16+[5]Remolino!F16</f>
        <v>0</v>
      </c>
      <c r="G16" s="292"/>
      <c r="H16" s="292"/>
      <c r="I16" s="292"/>
      <c r="J16" s="292"/>
      <c r="K16" s="292"/>
      <c r="L16" s="372"/>
    </row>
    <row r="17" spans="1:12" ht="35.25" customHeight="1">
      <c r="A17" s="295"/>
      <c r="B17" s="335"/>
      <c r="C17" s="251">
        <v>6</v>
      </c>
      <c r="D17" s="289" t="s">
        <v>25</v>
      </c>
      <c r="E17" s="289"/>
      <c r="F17" s="5">
        <f>'[5]Pasto Uno'!$F$17+'[5]Pasto Dos'!F17+[5]Tumaco!F17+[5]Túquerres!E17+'[5]La Unión'!F17+[5]Remolino!F17</f>
        <v>77</v>
      </c>
      <c r="G17" s="292"/>
      <c r="H17" s="292"/>
      <c r="I17" s="292"/>
      <c r="J17" s="292"/>
      <c r="K17" s="292"/>
      <c r="L17" s="373"/>
    </row>
    <row r="18" spans="1:12" ht="60" customHeight="1">
      <c r="A18" s="295">
        <v>4</v>
      </c>
      <c r="B18" s="335" t="s">
        <v>496</v>
      </c>
      <c r="C18" s="251">
        <v>1</v>
      </c>
      <c r="D18" s="289" t="s">
        <v>26</v>
      </c>
      <c r="E18" s="289"/>
      <c r="F18" s="5">
        <f>'[5]Pasto Uno'!$F$18+'[5]Pasto Dos'!F18+[5]Tumaco!F18+[5]Túquerres!E18+'[5]La Unión'!F18+[5]Remolino!F18</f>
        <v>122</v>
      </c>
      <c r="G18" s="292"/>
      <c r="H18" s="292"/>
      <c r="I18" s="292"/>
      <c r="J18" s="292"/>
      <c r="K18" s="292"/>
      <c r="L18" s="374" t="s">
        <v>497</v>
      </c>
    </row>
    <row r="19" spans="1:12" ht="84" customHeight="1">
      <c r="A19" s="295"/>
      <c r="B19" s="335"/>
      <c r="C19" s="251">
        <v>2</v>
      </c>
      <c r="D19" s="289" t="s">
        <v>27</v>
      </c>
      <c r="E19" s="289"/>
      <c r="F19" s="5">
        <f>[5]Túquerres!E19+'[5]La Unión'!F19+[5]Remolino!F19</f>
        <v>5</v>
      </c>
      <c r="G19" s="292"/>
      <c r="H19" s="292"/>
      <c r="I19" s="292"/>
      <c r="J19" s="292"/>
      <c r="K19" s="292"/>
      <c r="L19" s="375"/>
    </row>
    <row r="20" spans="1:12" ht="78" customHeight="1">
      <c r="A20" s="295">
        <v>5</v>
      </c>
      <c r="B20" s="335" t="s">
        <v>30</v>
      </c>
      <c r="C20" s="251">
        <v>1</v>
      </c>
      <c r="D20" s="289" t="s">
        <v>28</v>
      </c>
      <c r="E20" s="289"/>
      <c r="F20" s="5">
        <f>'[5]Pasto Uno'!$F$20+'[5]Pasto Dos'!F20+[5]Tumaco!F20+[5]Túquerres!E20+'[5]La Unión'!F20+[5]Remolino!F20</f>
        <v>120</v>
      </c>
      <c r="G20" s="292"/>
      <c r="H20" s="292"/>
      <c r="I20" s="292"/>
      <c r="J20" s="292"/>
      <c r="K20" s="292"/>
      <c r="L20" s="374" t="s">
        <v>498</v>
      </c>
    </row>
    <row r="21" spans="1:12" ht="84" customHeight="1">
      <c r="A21" s="295"/>
      <c r="B21" s="335"/>
      <c r="C21" s="251">
        <v>2</v>
      </c>
      <c r="D21" s="289" t="s">
        <v>29</v>
      </c>
      <c r="E21" s="289"/>
      <c r="F21" s="5">
        <f>'[5]Pasto Dos'!F21+[5]Túquerres!E21+'[5]La Unión'!F21+[5]Remolino!F21</f>
        <v>6</v>
      </c>
      <c r="G21" s="292"/>
      <c r="H21" s="292"/>
      <c r="I21" s="292"/>
      <c r="J21" s="292"/>
      <c r="K21" s="292"/>
      <c r="L21" s="375"/>
    </row>
    <row r="22" spans="1:12" ht="72.75" customHeight="1">
      <c r="A22" s="295">
        <v>6</v>
      </c>
      <c r="B22" s="335" t="s">
        <v>31</v>
      </c>
      <c r="C22" s="251">
        <v>1</v>
      </c>
      <c r="D22" s="289" t="s">
        <v>41</v>
      </c>
      <c r="E22" s="289"/>
      <c r="F22" s="5">
        <f>'[5]Pasto Uno'!$F$22+'[5]Pasto Dos'!F22+[5]Tumaco!F22+[5]Túquerres!E22+'[5]La Unión'!F22+[5]Remolino!F22</f>
        <v>118</v>
      </c>
      <c r="G22" s="292"/>
      <c r="H22" s="292"/>
      <c r="I22" s="292"/>
      <c r="J22" s="292"/>
      <c r="K22" s="292"/>
      <c r="L22" s="339" t="s">
        <v>498</v>
      </c>
    </row>
    <row r="23" spans="1:12" ht="72.75" customHeight="1">
      <c r="A23" s="295"/>
      <c r="B23" s="335"/>
      <c r="C23" s="251">
        <v>2</v>
      </c>
      <c r="D23" s="289" t="s">
        <v>79</v>
      </c>
      <c r="E23" s="289"/>
      <c r="F23" s="5">
        <f>[5]Túquerres!E23+'[5]La Unión'!F23+[5]Remolino!F23</f>
        <v>2</v>
      </c>
      <c r="G23" s="292"/>
      <c r="H23" s="292"/>
      <c r="I23" s="292"/>
      <c r="J23" s="292"/>
      <c r="K23" s="292"/>
      <c r="L23" s="339"/>
    </row>
    <row r="24" spans="1:12" ht="72.75" customHeight="1">
      <c r="A24" s="295"/>
      <c r="B24" s="335"/>
      <c r="C24" s="251">
        <v>3</v>
      </c>
      <c r="D24" s="289" t="s">
        <v>184</v>
      </c>
      <c r="E24" s="289"/>
      <c r="F24" s="5"/>
      <c r="G24" s="292"/>
      <c r="H24" s="292"/>
      <c r="I24" s="292"/>
      <c r="J24" s="292"/>
      <c r="K24" s="292"/>
      <c r="L24" s="339"/>
    </row>
    <row r="25" spans="1:12" ht="72" customHeight="1">
      <c r="A25" s="295">
        <v>7</v>
      </c>
      <c r="B25" s="335" t="s">
        <v>32</v>
      </c>
      <c r="C25" s="251">
        <v>1</v>
      </c>
      <c r="D25" s="289" t="s">
        <v>36</v>
      </c>
      <c r="E25" s="289"/>
      <c r="F25" s="5">
        <f>'[5]Pasto Uno'!$F$25+'[5]Pasto Dos'!F26+[5]Tumaco!F25+[5]Túquerres!E25+'[5]La Unión'!F25+[5]Remolino!F25</f>
        <v>127</v>
      </c>
      <c r="G25" s="292"/>
      <c r="H25" s="292"/>
      <c r="I25" s="292"/>
      <c r="J25" s="292"/>
      <c r="K25" s="292"/>
      <c r="L25" s="371" t="s">
        <v>497</v>
      </c>
    </row>
    <row r="26" spans="1:12" ht="75.75" customHeight="1">
      <c r="A26" s="295"/>
      <c r="B26" s="335"/>
      <c r="C26" s="251">
        <v>2</v>
      </c>
      <c r="D26" s="289" t="s">
        <v>37</v>
      </c>
      <c r="E26" s="289"/>
      <c r="F26" s="5">
        <f>[5]Túquerres!E26+'[5]La Unión'!F26+[5]Remolino!F28</f>
        <v>1</v>
      </c>
      <c r="G26" s="292"/>
      <c r="H26" s="292"/>
      <c r="I26" s="292"/>
      <c r="J26" s="292"/>
      <c r="K26" s="292"/>
      <c r="L26" s="373"/>
    </row>
    <row r="27" spans="1:12" ht="69" customHeight="1">
      <c r="A27" s="295">
        <v>8</v>
      </c>
      <c r="B27" s="335" t="s">
        <v>33</v>
      </c>
      <c r="C27" s="251">
        <v>1</v>
      </c>
      <c r="D27" s="289" t="s">
        <v>36</v>
      </c>
      <c r="E27" s="289"/>
      <c r="F27" s="5">
        <f>'[5]Pasto Uno'!$F$27+'[5]Pasto Dos'!F28+[5]Tumaco!F27+[5]Túquerres!E27+'[5]La Unión'!F27+[5]Remolino!F27</f>
        <v>126</v>
      </c>
      <c r="G27" s="292"/>
      <c r="H27" s="292"/>
      <c r="I27" s="292"/>
      <c r="J27" s="292"/>
      <c r="K27" s="292"/>
      <c r="L27" s="374" t="s">
        <v>499</v>
      </c>
    </row>
    <row r="28" spans="1:12" ht="77.25" customHeight="1">
      <c r="A28" s="295"/>
      <c r="B28" s="335"/>
      <c r="C28" s="251">
        <v>2</v>
      </c>
      <c r="D28" s="289" t="s">
        <v>37</v>
      </c>
      <c r="E28" s="289"/>
      <c r="F28" s="5">
        <f>[5]Túquerres!E28+[5]Remolino!F28</f>
        <v>1</v>
      </c>
      <c r="G28" s="292"/>
      <c r="H28" s="292"/>
      <c r="I28" s="292"/>
      <c r="J28" s="292"/>
      <c r="K28" s="292"/>
      <c r="L28" s="375"/>
    </row>
    <row r="29" spans="1:12" ht="65.25" customHeight="1">
      <c r="A29" s="295">
        <v>9</v>
      </c>
      <c r="B29" s="335" t="s">
        <v>35</v>
      </c>
      <c r="C29" s="251">
        <v>1</v>
      </c>
      <c r="D29" s="289" t="s">
        <v>36</v>
      </c>
      <c r="E29" s="289"/>
      <c r="F29" s="5">
        <f>'[5]Pasto Uno'!$F$29+'[5]Pasto Dos'!F31+[5]Tumaco!F29+[5]Túquerres!E29+'[5]La Unión'!F29+[5]Remolino!F29</f>
        <v>126</v>
      </c>
      <c r="G29" s="292"/>
      <c r="H29" s="292"/>
      <c r="I29" s="292"/>
      <c r="J29" s="292"/>
      <c r="K29" s="292"/>
      <c r="L29" s="371" t="s">
        <v>497</v>
      </c>
    </row>
    <row r="30" spans="1:12" ht="78" customHeight="1">
      <c r="A30" s="295"/>
      <c r="B30" s="335"/>
      <c r="C30" s="251">
        <v>2</v>
      </c>
      <c r="D30" s="289" t="s">
        <v>37</v>
      </c>
      <c r="E30" s="289"/>
      <c r="F30" s="5">
        <f>[5]Túquerres!E30+'[5]La Unión'!F30+[5]Remolino!F30</f>
        <v>2</v>
      </c>
      <c r="G30" s="292"/>
      <c r="H30" s="292"/>
      <c r="I30" s="292"/>
      <c r="J30" s="292"/>
      <c r="K30" s="292"/>
      <c r="L30" s="373"/>
    </row>
    <row r="31" spans="1:12" ht="62.25" customHeight="1">
      <c r="A31" s="300">
        <v>10</v>
      </c>
      <c r="B31" s="306" t="s">
        <v>34</v>
      </c>
      <c r="C31" s="251">
        <v>1</v>
      </c>
      <c r="D31" s="289" t="s">
        <v>36</v>
      </c>
      <c r="E31" s="289"/>
      <c r="F31" s="5">
        <f>'[5]Pasto Uno'!$F$31+'[5]Pasto Dos'!F33+[5]Tumaco!F31+[5]Túquerres!E31+'[5]La Unión'!F31+[5]Remolino!F31</f>
        <v>122</v>
      </c>
      <c r="G31" s="292"/>
      <c r="H31" s="292"/>
      <c r="I31" s="292"/>
      <c r="J31" s="292"/>
      <c r="K31" s="292"/>
      <c r="L31" s="374" t="s">
        <v>500</v>
      </c>
    </row>
    <row r="32" spans="1:12" ht="63.75" customHeight="1">
      <c r="A32" s="302"/>
      <c r="B32" s="308"/>
      <c r="C32" s="251">
        <v>2</v>
      </c>
      <c r="D32" s="289" t="s">
        <v>37</v>
      </c>
      <c r="E32" s="289"/>
      <c r="F32" s="5">
        <f>'[5]Pasto Dos'!F34+[5]Túquerres!E32+'[5]La Unión'!F32+[5]Remolino!F32</f>
        <v>6</v>
      </c>
      <c r="G32" s="292"/>
      <c r="H32" s="292"/>
      <c r="I32" s="292"/>
      <c r="J32" s="292"/>
      <c r="K32" s="292"/>
      <c r="L32" s="379"/>
    </row>
    <row r="33" spans="1:12" ht="32.25" customHeight="1">
      <c r="A33" s="258"/>
      <c r="B33" s="258" t="s">
        <v>40</v>
      </c>
      <c r="C33" s="309"/>
      <c r="D33" s="310"/>
      <c r="E33" s="311"/>
      <c r="F33" s="3">
        <f>F9+F10</f>
        <v>129</v>
      </c>
      <c r="G33" s="292"/>
      <c r="H33" s="292"/>
      <c r="I33" s="292"/>
      <c r="J33" s="292"/>
      <c r="K33" s="292"/>
      <c r="L33" s="375"/>
    </row>
    <row r="34" spans="1:12" ht="86.25" customHeight="1">
      <c r="A34" s="252">
        <v>11</v>
      </c>
      <c r="B34" s="8" t="s">
        <v>39</v>
      </c>
      <c r="C34" s="376" t="s">
        <v>501</v>
      </c>
      <c r="D34" s="377"/>
      <c r="E34" s="377"/>
      <c r="F34" s="377"/>
      <c r="G34" s="377"/>
      <c r="H34" s="377"/>
      <c r="I34" s="377"/>
      <c r="J34" s="377"/>
      <c r="K34" s="377"/>
      <c r="L34" s="378"/>
    </row>
    <row r="35" spans="1:12" ht="70.5" customHeight="1">
      <c r="A35" s="334" t="s">
        <v>256</v>
      </c>
      <c r="B35" s="334"/>
      <c r="C35" s="334"/>
      <c r="D35" s="334"/>
      <c r="E35" s="334"/>
      <c r="F35" s="334"/>
      <c r="G35" s="334"/>
      <c r="H35" s="334"/>
      <c r="I35" s="334"/>
      <c r="J35" s="334"/>
      <c r="K35" s="334"/>
      <c r="L35" s="334"/>
    </row>
  </sheetData>
  <mergeCells count="76">
    <mergeCell ref="C34:L34"/>
    <mergeCell ref="A35:L35"/>
    <mergeCell ref="A31:A32"/>
    <mergeCell ref="B31:B32"/>
    <mergeCell ref="D31:E31"/>
    <mergeCell ref="G31:K33"/>
    <mergeCell ref="L31:L33"/>
    <mergeCell ref="D32:E32"/>
    <mergeCell ref="C33:E33"/>
    <mergeCell ref="A29:A30"/>
    <mergeCell ref="B29:B30"/>
    <mergeCell ref="D29:E29"/>
    <mergeCell ref="G29:K30"/>
    <mergeCell ref="L29:L30"/>
    <mergeCell ref="D30:E30"/>
    <mergeCell ref="A27:A28"/>
    <mergeCell ref="B27:B28"/>
    <mergeCell ref="D27:E27"/>
    <mergeCell ref="G27:K28"/>
    <mergeCell ref="L27:L28"/>
    <mergeCell ref="D28:E28"/>
    <mergeCell ref="A25:A26"/>
    <mergeCell ref="B25:B26"/>
    <mergeCell ref="D25:E25"/>
    <mergeCell ref="G25:K26"/>
    <mergeCell ref="L25:L26"/>
    <mergeCell ref="D26:E26"/>
    <mergeCell ref="A22:A24"/>
    <mergeCell ref="B22:B24"/>
    <mergeCell ref="D22:E22"/>
    <mergeCell ref="G22:K24"/>
    <mergeCell ref="L22:L24"/>
    <mergeCell ref="D23:E23"/>
    <mergeCell ref="D24:E24"/>
    <mergeCell ref="A20:A21"/>
    <mergeCell ref="B20:B21"/>
    <mergeCell ref="D20:E20"/>
    <mergeCell ref="G20:K21"/>
    <mergeCell ref="L20:L21"/>
    <mergeCell ref="D21:E21"/>
    <mergeCell ref="A18:A19"/>
    <mergeCell ref="B18:B19"/>
    <mergeCell ref="D18:E18"/>
    <mergeCell ref="G18:K19"/>
    <mergeCell ref="L18:L19"/>
    <mergeCell ref="D19:E19"/>
    <mergeCell ref="A12:A17"/>
    <mergeCell ref="B12:B17"/>
    <mergeCell ref="G12:K17"/>
    <mergeCell ref="L12:L17"/>
    <mergeCell ref="D14:E14"/>
    <mergeCell ref="D15:E15"/>
    <mergeCell ref="D16:E16"/>
    <mergeCell ref="D17:E17"/>
    <mergeCell ref="A9:A11"/>
    <mergeCell ref="B9:B11"/>
    <mergeCell ref="D9:E9"/>
    <mergeCell ref="G9:K11"/>
    <mergeCell ref="L9:L11"/>
    <mergeCell ref="D10:E10"/>
    <mergeCell ref="D11:E11"/>
    <mergeCell ref="A6:A8"/>
    <mergeCell ref="B6:B8"/>
    <mergeCell ref="D6:E6"/>
    <mergeCell ref="G6:K8"/>
    <mergeCell ref="L6:L8"/>
    <mergeCell ref="D7:E7"/>
    <mergeCell ref="D8:E8"/>
    <mergeCell ref="A1:L2"/>
    <mergeCell ref="C3:E3"/>
    <mergeCell ref="G3:I3"/>
    <mergeCell ref="J3:K3"/>
    <mergeCell ref="A4:K4"/>
    <mergeCell ref="L4:L5"/>
    <mergeCell ref="C5:E5"/>
    <mergeCell ref="G5:K5"/>
  </mergeCells>
  <hyperlinks>
    <hyperlink ref="B3" location="'TOTAL ANALISIS ENCUESTAS 2017'!A1" display="NARIÑO"/>
  </hyperlinks>
  <pageMargins left="0.7" right="0.7" top="0.75" bottom="0.75" header="0.3" footer="0.3"/>
  <pageSetup orientation="portrait" horizontalDpi="4294967295" verticalDpi="4294967295"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5"/>
  <sheetViews>
    <sheetView zoomScale="80" zoomScaleNormal="80"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style="54" customWidth="1"/>
    <col min="5" max="5" width="18.85546875" style="54" customWidth="1"/>
    <col min="6" max="6" width="11.7109375" customWidth="1"/>
    <col min="12" max="12" width="51.710937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s="54" customFormat="1" ht="30">
      <c r="A3" s="255" t="s">
        <v>12</v>
      </c>
      <c r="B3" s="287" t="s">
        <v>123</v>
      </c>
      <c r="C3" s="382" t="s">
        <v>474</v>
      </c>
      <c r="D3" s="382"/>
      <c r="E3" s="382"/>
      <c r="F3" s="248">
        <v>30</v>
      </c>
      <c r="G3" s="382" t="s">
        <v>14</v>
      </c>
      <c r="H3" s="382"/>
      <c r="I3" s="382"/>
      <c r="J3" s="383">
        <v>43165</v>
      </c>
      <c r="K3" s="384"/>
      <c r="L3" s="247" t="s">
        <v>475</v>
      </c>
    </row>
    <row r="4" spans="1:12">
      <c r="A4" s="385" t="s">
        <v>11</v>
      </c>
      <c r="B4" s="385"/>
      <c r="C4" s="385"/>
      <c r="D4" s="385"/>
      <c r="E4" s="385"/>
      <c r="F4" s="385"/>
      <c r="G4" s="385"/>
      <c r="H4" s="385"/>
      <c r="I4" s="385"/>
      <c r="J4" s="385"/>
      <c r="K4" s="385"/>
      <c r="L4" s="382" t="s">
        <v>476</v>
      </c>
    </row>
    <row r="5" spans="1:12" ht="30">
      <c r="A5" s="256" t="s">
        <v>2</v>
      </c>
      <c r="B5" s="246" t="s">
        <v>477</v>
      </c>
      <c r="C5" s="382" t="s">
        <v>3</v>
      </c>
      <c r="D5" s="382"/>
      <c r="E5" s="382"/>
      <c r="F5" s="257" t="s">
        <v>7</v>
      </c>
      <c r="G5" s="382" t="s">
        <v>478</v>
      </c>
      <c r="H5" s="382"/>
      <c r="I5" s="382"/>
      <c r="J5" s="382"/>
      <c r="K5" s="382"/>
      <c r="L5" s="382"/>
    </row>
    <row r="6" spans="1:12" ht="57.6" customHeight="1">
      <c r="A6" s="295">
        <v>1</v>
      </c>
      <c r="B6" s="335" t="s">
        <v>10</v>
      </c>
      <c r="C6" s="244">
        <v>1</v>
      </c>
      <c r="D6" s="381" t="s">
        <v>4</v>
      </c>
      <c r="E6" s="381"/>
      <c r="F6" s="246">
        <f>1+1+1+1+1+1+1+1+1+1+10+10</f>
        <v>30</v>
      </c>
      <c r="G6" s="292"/>
      <c r="H6" s="292"/>
      <c r="I6" s="292"/>
      <c r="J6" s="292"/>
      <c r="K6" s="292"/>
      <c r="L6" s="380" t="s">
        <v>479</v>
      </c>
    </row>
    <row r="7" spans="1:12" ht="66.95" customHeight="1">
      <c r="A7" s="295"/>
      <c r="B7" s="335"/>
      <c r="C7" s="244">
        <v>2</v>
      </c>
      <c r="D7" s="381" t="s">
        <v>5</v>
      </c>
      <c r="E7" s="381"/>
      <c r="F7" s="246">
        <v>0</v>
      </c>
      <c r="G7" s="292"/>
      <c r="H7" s="292"/>
      <c r="I7" s="292"/>
      <c r="J7" s="292"/>
      <c r="K7" s="292"/>
      <c r="L7" s="380"/>
    </row>
    <row r="8" spans="1:12" ht="85.5" customHeight="1">
      <c r="A8" s="295"/>
      <c r="B8" s="335"/>
      <c r="C8" s="244">
        <v>3</v>
      </c>
      <c r="D8" s="381" t="s">
        <v>6</v>
      </c>
      <c r="E8" s="381"/>
      <c r="F8" s="246">
        <v>0</v>
      </c>
      <c r="G8" s="292"/>
      <c r="H8" s="292"/>
      <c r="I8" s="292"/>
      <c r="J8" s="292"/>
      <c r="K8" s="292"/>
      <c r="L8" s="380"/>
    </row>
    <row r="9" spans="1:12" ht="39" customHeight="1">
      <c r="A9" s="295">
        <v>2</v>
      </c>
      <c r="B9" s="335" t="s">
        <v>15</v>
      </c>
      <c r="C9" s="244">
        <v>1</v>
      </c>
      <c r="D9" s="381" t="s">
        <v>16</v>
      </c>
      <c r="E9" s="381"/>
      <c r="F9" s="246">
        <f>1+1+1+1+1+1+1+1+1+1+1+1+1+1+6+1</f>
        <v>21</v>
      </c>
      <c r="G9" s="292"/>
      <c r="H9" s="292"/>
      <c r="I9" s="292"/>
      <c r="J9" s="292"/>
      <c r="K9" s="292"/>
      <c r="L9" s="380" t="s">
        <v>480</v>
      </c>
    </row>
    <row r="10" spans="1:12" ht="55.5" customHeight="1">
      <c r="A10" s="295"/>
      <c r="B10" s="335"/>
      <c r="C10" s="244">
        <v>2</v>
      </c>
      <c r="D10" s="381" t="s">
        <v>17</v>
      </c>
      <c r="E10" s="381"/>
      <c r="F10" s="246">
        <f>1+1+1+1+1+1+1+1</f>
        <v>8</v>
      </c>
      <c r="G10" s="292"/>
      <c r="H10" s="292"/>
      <c r="I10" s="292"/>
      <c r="J10" s="292"/>
      <c r="K10" s="292"/>
      <c r="L10" s="380"/>
    </row>
    <row r="11" spans="1:12" ht="84" customHeight="1">
      <c r="A11" s="295"/>
      <c r="B11" s="335"/>
      <c r="C11" s="244">
        <v>3</v>
      </c>
      <c r="D11" s="381" t="s">
        <v>18</v>
      </c>
      <c r="E11" s="381"/>
      <c r="F11" s="246">
        <v>1</v>
      </c>
      <c r="G11" s="292"/>
      <c r="H11" s="292"/>
      <c r="I11" s="292"/>
      <c r="J11" s="292"/>
      <c r="K11" s="292"/>
      <c r="L11" s="380"/>
    </row>
    <row r="12" spans="1:12">
      <c r="A12" s="295">
        <v>3</v>
      </c>
      <c r="B12" s="335" t="s">
        <v>19</v>
      </c>
      <c r="C12" s="244">
        <v>1</v>
      </c>
      <c r="D12" s="362" t="s">
        <v>20</v>
      </c>
      <c r="E12" s="364"/>
      <c r="F12" s="246">
        <v>0</v>
      </c>
      <c r="G12" s="292"/>
      <c r="H12" s="292"/>
      <c r="I12" s="292"/>
      <c r="J12" s="292"/>
      <c r="K12" s="292"/>
      <c r="L12" s="380" t="s">
        <v>481</v>
      </c>
    </row>
    <row r="13" spans="1:12" ht="26.45" customHeight="1">
      <c r="A13" s="295"/>
      <c r="B13" s="335"/>
      <c r="C13" s="244">
        <v>2</v>
      </c>
      <c r="D13" s="362" t="s">
        <v>21</v>
      </c>
      <c r="E13" s="364"/>
      <c r="F13" s="246">
        <v>0</v>
      </c>
      <c r="G13" s="292"/>
      <c r="H13" s="292"/>
      <c r="I13" s="292"/>
      <c r="J13" s="292"/>
      <c r="K13" s="292"/>
      <c r="L13" s="380"/>
    </row>
    <row r="14" spans="1:12" ht="21.95" customHeight="1">
      <c r="A14" s="295"/>
      <c r="B14" s="335"/>
      <c r="C14" s="244">
        <v>3</v>
      </c>
      <c r="D14" s="381" t="s">
        <v>22</v>
      </c>
      <c r="E14" s="381"/>
      <c r="F14" s="246">
        <f>1</f>
        <v>1</v>
      </c>
      <c r="G14" s="292"/>
      <c r="H14" s="292"/>
      <c r="I14" s="292"/>
      <c r="J14" s="292"/>
      <c r="K14" s="292"/>
      <c r="L14" s="380"/>
    </row>
    <row r="15" spans="1:12" ht="26.1" customHeight="1">
      <c r="A15" s="295"/>
      <c r="B15" s="335"/>
      <c r="C15" s="244">
        <v>4</v>
      </c>
      <c r="D15" s="381" t="s">
        <v>23</v>
      </c>
      <c r="E15" s="381"/>
      <c r="F15" s="246">
        <v>0</v>
      </c>
      <c r="G15" s="292"/>
      <c r="H15" s="292"/>
      <c r="I15" s="292"/>
      <c r="J15" s="292"/>
      <c r="K15" s="292"/>
      <c r="L15" s="380"/>
    </row>
    <row r="16" spans="1:12" ht="29.45" customHeight="1">
      <c r="A16" s="295"/>
      <c r="B16" s="335"/>
      <c r="C16" s="244">
        <v>5</v>
      </c>
      <c r="D16" s="381" t="s">
        <v>24</v>
      </c>
      <c r="E16" s="381"/>
      <c r="F16" s="246">
        <v>0</v>
      </c>
      <c r="G16" s="292"/>
      <c r="H16" s="292"/>
      <c r="I16" s="292"/>
      <c r="J16" s="292"/>
      <c r="K16" s="292"/>
      <c r="L16" s="380"/>
    </row>
    <row r="17" spans="1:12" ht="107.25" customHeight="1">
      <c r="A17" s="295"/>
      <c r="B17" s="335"/>
      <c r="C17" s="244">
        <v>6</v>
      </c>
      <c r="D17" s="381" t="s">
        <v>25</v>
      </c>
      <c r="E17" s="381"/>
      <c r="F17" s="246">
        <f>9+10+10</f>
        <v>29</v>
      </c>
      <c r="G17" s="292"/>
      <c r="H17" s="292"/>
      <c r="I17" s="292"/>
      <c r="J17" s="292"/>
      <c r="K17" s="292"/>
      <c r="L17" s="380"/>
    </row>
    <row r="18" spans="1:12" ht="59.1" customHeight="1">
      <c r="A18" s="295">
        <v>4</v>
      </c>
      <c r="B18" s="335" t="s">
        <v>38</v>
      </c>
      <c r="C18" s="244">
        <v>1</v>
      </c>
      <c r="D18" s="381" t="s">
        <v>26</v>
      </c>
      <c r="E18" s="381"/>
      <c r="F18" s="246">
        <f>10+7+10</f>
        <v>27</v>
      </c>
      <c r="G18" s="292"/>
      <c r="H18" s="292"/>
      <c r="I18" s="292"/>
      <c r="J18" s="292"/>
      <c r="K18" s="292"/>
      <c r="L18" s="380" t="s">
        <v>482</v>
      </c>
    </row>
    <row r="19" spans="1:12" ht="140.25" customHeight="1">
      <c r="A19" s="295"/>
      <c r="B19" s="335"/>
      <c r="C19" s="244">
        <v>2</v>
      </c>
      <c r="D19" s="381" t="s">
        <v>27</v>
      </c>
      <c r="E19" s="381"/>
      <c r="F19" s="246">
        <v>3</v>
      </c>
      <c r="G19" s="292"/>
      <c r="H19" s="292"/>
      <c r="I19" s="292"/>
      <c r="J19" s="292"/>
      <c r="K19" s="292"/>
      <c r="L19" s="380"/>
    </row>
    <row r="20" spans="1:12" ht="93.75" customHeight="1">
      <c r="A20" s="295">
        <v>5</v>
      </c>
      <c r="B20" s="335" t="s">
        <v>30</v>
      </c>
      <c r="C20" s="244">
        <v>1</v>
      </c>
      <c r="D20" s="381" t="s">
        <v>28</v>
      </c>
      <c r="E20" s="381"/>
      <c r="F20" s="246">
        <f>9+10+10</f>
        <v>29</v>
      </c>
      <c r="G20" s="292"/>
      <c r="H20" s="292"/>
      <c r="I20" s="292"/>
      <c r="J20" s="292"/>
      <c r="K20" s="292"/>
      <c r="L20" s="380" t="s">
        <v>483</v>
      </c>
    </row>
    <row r="21" spans="1:12" ht="121.5" customHeight="1">
      <c r="A21" s="295"/>
      <c r="B21" s="335"/>
      <c r="C21" s="244">
        <v>2</v>
      </c>
      <c r="D21" s="381" t="s">
        <v>29</v>
      </c>
      <c r="E21" s="381"/>
      <c r="F21" s="246">
        <f>1</f>
        <v>1</v>
      </c>
      <c r="G21" s="292"/>
      <c r="H21" s="292"/>
      <c r="I21" s="292"/>
      <c r="J21" s="292"/>
      <c r="K21" s="292"/>
      <c r="L21" s="380"/>
    </row>
    <row r="22" spans="1:12" ht="40.5" customHeight="1">
      <c r="A22" s="295">
        <v>6</v>
      </c>
      <c r="B22" s="335" t="s">
        <v>31</v>
      </c>
      <c r="C22" s="244">
        <v>1</v>
      </c>
      <c r="D22" s="381" t="s">
        <v>433</v>
      </c>
      <c r="E22" s="381"/>
      <c r="F22" s="246">
        <f>10+10+10</f>
        <v>30</v>
      </c>
      <c r="G22" s="292"/>
      <c r="H22" s="292"/>
      <c r="I22" s="292"/>
      <c r="J22" s="292"/>
      <c r="K22" s="292"/>
      <c r="L22" s="380" t="s">
        <v>483</v>
      </c>
    </row>
    <row r="23" spans="1:12" ht="81.599999999999994" customHeight="1">
      <c r="A23" s="295"/>
      <c r="B23" s="335"/>
      <c r="C23" s="244">
        <v>2</v>
      </c>
      <c r="D23" s="381" t="s">
        <v>435</v>
      </c>
      <c r="E23" s="381"/>
      <c r="F23" s="246">
        <v>0</v>
      </c>
      <c r="G23" s="292"/>
      <c r="H23" s="292"/>
      <c r="I23" s="292"/>
      <c r="J23" s="292"/>
      <c r="K23" s="292"/>
      <c r="L23" s="380"/>
    </row>
    <row r="24" spans="1:12" ht="93" customHeight="1">
      <c r="A24" s="295"/>
      <c r="B24" s="335"/>
      <c r="C24" s="244">
        <v>3</v>
      </c>
      <c r="D24" s="381" t="s">
        <v>436</v>
      </c>
      <c r="E24" s="381"/>
      <c r="F24" s="246">
        <v>0</v>
      </c>
      <c r="G24" s="292"/>
      <c r="H24" s="292"/>
      <c r="I24" s="292"/>
      <c r="J24" s="292"/>
      <c r="K24" s="292"/>
      <c r="L24" s="380"/>
    </row>
    <row r="25" spans="1:12" ht="105.75" customHeight="1">
      <c r="A25" s="295">
        <v>7</v>
      </c>
      <c r="B25" s="335" t="s">
        <v>32</v>
      </c>
      <c r="C25" s="244">
        <v>1</v>
      </c>
      <c r="D25" s="381" t="s">
        <v>36</v>
      </c>
      <c r="E25" s="381"/>
      <c r="F25" s="246">
        <f>10+10+10</f>
        <v>30</v>
      </c>
      <c r="G25" s="292"/>
      <c r="H25" s="292"/>
      <c r="I25" s="292"/>
      <c r="J25" s="292"/>
      <c r="K25" s="292"/>
      <c r="L25" s="371" t="s">
        <v>484</v>
      </c>
    </row>
    <row r="26" spans="1:12" ht="112.5" customHeight="1">
      <c r="A26" s="295"/>
      <c r="B26" s="335"/>
      <c r="C26" s="244">
        <v>2</v>
      </c>
      <c r="D26" s="381" t="s">
        <v>37</v>
      </c>
      <c r="E26" s="381"/>
      <c r="F26" s="246">
        <v>0</v>
      </c>
      <c r="G26" s="292"/>
      <c r="H26" s="292"/>
      <c r="I26" s="292"/>
      <c r="J26" s="292"/>
      <c r="K26" s="292"/>
      <c r="L26" s="373"/>
    </row>
    <row r="27" spans="1:12" ht="112.5" customHeight="1">
      <c r="A27" s="295">
        <v>8</v>
      </c>
      <c r="B27" s="335" t="s">
        <v>33</v>
      </c>
      <c r="C27" s="244">
        <v>1</v>
      </c>
      <c r="D27" s="381" t="s">
        <v>36</v>
      </c>
      <c r="E27" s="381"/>
      <c r="F27" s="246">
        <f>10+10+10</f>
        <v>30</v>
      </c>
      <c r="G27" s="292"/>
      <c r="H27" s="292"/>
      <c r="I27" s="292"/>
      <c r="J27" s="292"/>
      <c r="K27" s="292"/>
      <c r="L27" s="371" t="s">
        <v>485</v>
      </c>
    </row>
    <row r="28" spans="1:12" ht="117.75" customHeight="1">
      <c r="A28" s="295"/>
      <c r="B28" s="335"/>
      <c r="C28" s="244">
        <v>2</v>
      </c>
      <c r="D28" s="381" t="s">
        <v>37</v>
      </c>
      <c r="E28" s="381"/>
      <c r="F28" s="246">
        <v>0</v>
      </c>
      <c r="G28" s="292"/>
      <c r="H28" s="292"/>
      <c r="I28" s="292"/>
      <c r="J28" s="292"/>
      <c r="K28" s="292"/>
      <c r="L28" s="373"/>
    </row>
    <row r="29" spans="1:12" ht="112.5" customHeight="1">
      <c r="A29" s="295">
        <v>9</v>
      </c>
      <c r="B29" s="335" t="s">
        <v>222</v>
      </c>
      <c r="C29" s="244">
        <v>1</v>
      </c>
      <c r="D29" s="381" t="s">
        <v>36</v>
      </c>
      <c r="E29" s="381"/>
      <c r="F29" s="246">
        <f>20+9</f>
        <v>29</v>
      </c>
      <c r="G29" s="292"/>
      <c r="H29" s="292"/>
      <c r="I29" s="292"/>
      <c r="J29" s="292"/>
      <c r="K29" s="292"/>
      <c r="L29" s="371" t="s">
        <v>486</v>
      </c>
    </row>
    <row r="30" spans="1:12" ht="108.75" customHeight="1">
      <c r="A30" s="295"/>
      <c r="B30" s="335"/>
      <c r="C30" s="244">
        <v>2</v>
      </c>
      <c r="D30" s="381" t="s">
        <v>37</v>
      </c>
      <c r="E30" s="381"/>
      <c r="F30" s="246">
        <v>1</v>
      </c>
      <c r="G30" s="292"/>
      <c r="H30" s="292"/>
      <c r="I30" s="292"/>
      <c r="J30" s="292"/>
      <c r="K30" s="292"/>
      <c r="L30" s="373"/>
    </row>
    <row r="31" spans="1:12" ht="112.5" customHeight="1">
      <c r="A31" s="300">
        <v>10</v>
      </c>
      <c r="B31" s="306" t="s">
        <v>34</v>
      </c>
      <c r="C31" s="244">
        <v>1</v>
      </c>
      <c r="D31" s="381" t="s">
        <v>36</v>
      </c>
      <c r="E31" s="381"/>
      <c r="F31" s="246">
        <f>10+9+10</f>
        <v>29</v>
      </c>
      <c r="G31" s="314"/>
      <c r="H31" s="315"/>
      <c r="I31" s="315"/>
      <c r="J31" s="315"/>
      <c r="K31" s="316"/>
      <c r="L31" s="371" t="s">
        <v>487</v>
      </c>
    </row>
    <row r="32" spans="1:12" ht="105.75" customHeight="1">
      <c r="A32" s="302"/>
      <c r="B32" s="308"/>
      <c r="C32" s="244">
        <v>2</v>
      </c>
      <c r="D32" s="381" t="s">
        <v>37</v>
      </c>
      <c r="E32" s="381"/>
      <c r="F32" s="246">
        <f>1</f>
        <v>1</v>
      </c>
      <c r="G32" s="320"/>
      <c r="H32" s="321"/>
      <c r="I32" s="321"/>
      <c r="J32" s="321"/>
      <c r="K32" s="322"/>
      <c r="L32" s="373"/>
    </row>
    <row r="33" spans="1:12" ht="32.25" customHeight="1">
      <c r="A33" s="10"/>
      <c r="B33" s="10" t="s">
        <v>40</v>
      </c>
      <c r="C33" s="309"/>
      <c r="D33" s="310"/>
      <c r="E33" s="311"/>
      <c r="F33" s="259">
        <v>30</v>
      </c>
      <c r="G33" s="309"/>
      <c r="H33" s="310"/>
      <c r="I33" s="310"/>
      <c r="J33" s="310"/>
      <c r="K33" s="311"/>
      <c r="L33" s="5"/>
    </row>
    <row r="34" spans="1:12" ht="239.25" customHeight="1">
      <c r="A34" s="244">
        <v>11</v>
      </c>
      <c r="B34" s="8" t="s">
        <v>39</v>
      </c>
      <c r="C34" s="380" t="s">
        <v>488</v>
      </c>
      <c r="D34" s="334"/>
      <c r="E34" s="334"/>
      <c r="F34" s="334"/>
      <c r="G34" s="334"/>
      <c r="H34" s="334"/>
      <c r="I34" s="334"/>
      <c r="J34" s="334"/>
      <c r="K34" s="334"/>
      <c r="L34" s="334"/>
    </row>
    <row r="35" spans="1:12" ht="70.5" customHeight="1">
      <c r="A35" s="380" t="s">
        <v>489</v>
      </c>
      <c r="B35" s="380"/>
      <c r="C35" s="380"/>
      <c r="D35" s="380"/>
      <c r="E35" s="380"/>
      <c r="F35" s="380"/>
      <c r="G35" s="380"/>
      <c r="H35" s="380"/>
      <c r="I35" s="380"/>
      <c r="J35" s="380"/>
      <c r="K35" s="380"/>
      <c r="L35" s="380"/>
    </row>
  </sheetData>
  <mergeCells count="79">
    <mergeCell ref="A1:L2"/>
    <mergeCell ref="C3:E3"/>
    <mergeCell ref="G3:I3"/>
    <mergeCell ref="J3:K3"/>
    <mergeCell ref="A4:K4"/>
    <mergeCell ref="L4:L5"/>
    <mergeCell ref="C5:E5"/>
    <mergeCell ref="G5:K5"/>
    <mergeCell ref="A6:A8"/>
    <mergeCell ref="B6:B8"/>
    <mergeCell ref="D6:E6"/>
    <mergeCell ref="G6:K8"/>
    <mergeCell ref="L6:L8"/>
    <mergeCell ref="D7:E7"/>
    <mergeCell ref="D8:E8"/>
    <mergeCell ref="A9:A11"/>
    <mergeCell ref="B9:B11"/>
    <mergeCell ref="D9:E9"/>
    <mergeCell ref="G9:K11"/>
    <mergeCell ref="L9:L11"/>
    <mergeCell ref="D10:E10"/>
    <mergeCell ref="D11:E11"/>
    <mergeCell ref="A12:A17"/>
    <mergeCell ref="B12:B17"/>
    <mergeCell ref="D12:E12"/>
    <mergeCell ref="G12:K17"/>
    <mergeCell ref="L12:L17"/>
    <mergeCell ref="D13:E13"/>
    <mergeCell ref="D14:E14"/>
    <mergeCell ref="D15:E15"/>
    <mergeCell ref="D16:E16"/>
    <mergeCell ref="D17:E17"/>
    <mergeCell ref="A18:A19"/>
    <mergeCell ref="B18:B19"/>
    <mergeCell ref="D18:E18"/>
    <mergeCell ref="G18:K19"/>
    <mergeCell ref="L18:L19"/>
    <mergeCell ref="D19:E19"/>
    <mergeCell ref="A20:A21"/>
    <mergeCell ref="B20:B21"/>
    <mergeCell ref="D20:E20"/>
    <mergeCell ref="G20:K21"/>
    <mergeCell ref="L20:L21"/>
    <mergeCell ref="D21:E21"/>
    <mergeCell ref="A22:A24"/>
    <mergeCell ref="B22:B24"/>
    <mergeCell ref="D22:E22"/>
    <mergeCell ref="G22:K24"/>
    <mergeCell ref="L22:L24"/>
    <mergeCell ref="D23:E23"/>
    <mergeCell ref="D24:E24"/>
    <mergeCell ref="A25:A26"/>
    <mergeCell ref="B25:B26"/>
    <mergeCell ref="D25:E25"/>
    <mergeCell ref="G25:K26"/>
    <mergeCell ref="L25:L26"/>
    <mergeCell ref="D26:E26"/>
    <mergeCell ref="A27:A28"/>
    <mergeCell ref="B27:B28"/>
    <mergeCell ref="D27:E27"/>
    <mergeCell ref="G27:K28"/>
    <mergeCell ref="L27:L28"/>
    <mergeCell ref="D28:E28"/>
    <mergeCell ref="A29:A30"/>
    <mergeCell ref="B29:B30"/>
    <mergeCell ref="D29:E29"/>
    <mergeCell ref="G29:K30"/>
    <mergeCell ref="L29:L30"/>
    <mergeCell ref="D30:E30"/>
    <mergeCell ref="C33:E33"/>
    <mergeCell ref="G33:K33"/>
    <mergeCell ref="C34:L34"/>
    <mergeCell ref="A35:L35"/>
    <mergeCell ref="A31:A32"/>
    <mergeCell ref="B31:B32"/>
    <mergeCell ref="D31:E31"/>
    <mergeCell ref="G31:K32"/>
    <mergeCell ref="L31:L32"/>
    <mergeCell ref="D32:E32"/>
  </mergeCells>
  <hyperlinks>
    <hyperlink ref="B3" location="'TOTAL ANALISIS ENCUESTAS 2017'!A1" display="CASANARE"/>
  </hyperlinks>
  <pageMargins left="0.7" right="0.7" top="0.75" bottom="0.75" header="0.3" footer="0.3"/>
  <pageSetup orientation="portrait" horizontalDpi="4294967295" verticalDpi="4294967295"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5"/>
  <sheetViews>
    <sheetView workbookViewId="0">
      <selection activeCell="B3" sqref="B3"/>
    </sheetView>
  </sheetViews>
  <sheetFormatPr baseColWidth="10" defaultRowHeight="15"/>
  <cols>
    <col min="1" max="1" width="14.5703125" customWidth="1"/>
    <col min="2" max="2" width="37.140625" customWidth="1"/>
    <col min="3" max="3" width="5.5703125" style="1" customWidth="1"/>
    <col min="4" max="4" width="8.85546875" customWidth="1"/>
    <col min="5" max="5" width="14.85546875" customWidth="1"/>
    <col min="6" max="6" width="11.7109375" customWidth="1"/>
    <col min="12" max="12" width="45.140625" customWidth="1"/>
  </cols>
  <sheetData>
    <row r="1" spans="1:12">
      <c r="A1" s="290" t="s">
        <v>0</v>
      </c>
      <c r="B1" s="290"/>
      <c r="C1" s="290"/>
      <c r="D1" s="290"/>
      <c r="E1" s="290"/>
      <c r="F1" s="290"/>
      <c r="G1" s="290"/>
      <c r="H1" s="290"/>
      <c r="I1" s="290"/>
      <c r="J1" s="290"/>
      <c r="K1" s="290"/>
      <c r="L1" s="290"/>
    </row>
    <row r="2" spans="1:12">
      <c r="A2" s="291"/>
      <c r="B2" s="291"/>
      <c r="C2" s="291"/>
      <c r="D2" s="291"/>
      <c r="E2" s="291"/>
      <c r="F2" s="291"/>
      <c r="G2" s="291"/>
      <c r="H2" s="291"/>
      <c r="I2" s="291"/>
      <c r="J2" s="291"/>
      <c r="K2" s="291"/>
      <c r="L2" s="291"/>
    </row>
    <row r="3" spans="1:12">
      <c r="A3" s="2" t="s">
        <v>12</v>
      </c>
      <c r="B3" s="286" t="s">
        <v>126</v>
      </c>
      <c r="C3" s="292" t="s">
        <v>13</v>
      </c>
      <c r="D3" s="292"/>
      <c r="E3" s="292"/>
      <c r="F3" s="4">
        <v>50</v>
      </c>
      <c r="G3" s="292" t="s">
        <v>14</v>
      </c>
      <c r="H3" s="292"/>
      <c r="I3" s="292"/>
      <c r="J3" s="293">
        <v>42799</v>
      </c>
      <c r="K3" s="294"/>
      <c r="L3" s="5" t="s">
        <v>461</v>
      </c>
    </row>
    <row r="4" spans="1:12">
      <c r="A4" s="296" t="s">
        <v>11</v>
      </c>
      <c r="B4" s="296"/>
      <c r="C4" s="296"/>
      <c r="D4" s="296"/>
      <c r="E4" s="296"/>
      <c r="F4" s="296"/>
      <c r="G4" s="296"/>
      <c r="H4" s="296"/>
      <c r="I4" s="296"/>
      <c r="J4" s="296"/>
      <c r="K4" s="296"/>
      <c r="L4" s="295" t="s">
        <v>9</v>
      </c>
    </row>
    <row r="5" spans="1:12" ht="30">
      <c r="A5" s="243" t="s">
        <v>2</v>
      </c>
      <c r="B5" s="242" t="s">
        <v>1</v>
      </c>
      <c r="C5" s="295" t="s">
        <v>3</v>
      </c>
      <c r="D5" s="295"/>
      <c r="E5" s="295"/>
      <c r="F5" s="11" t="s">
        <v>7</v>
      </c>
      <c r="G5" s="295" t="s">
        <v>8</v>
      </c>
      <c r="H5" s="295"/>
      <c r="I5" s="295"/>
      <c r="J5" s="295"/>
      <c r="K5" s="295"/>
      <c r="L5" s="295"/>
    </row>
    <row r="6" spans="1:12" ht="16.5" customHeight="1">
      <c r="A6" s="295">
        <v>1</v>
      </c>
      <c r="B6" s="335" t="s">
        <v>10</v>
      </c>
      <c r="C6" s="241">
        <v>1</v>
      </c>
      <c r="D6" s="289" t="s">
        <v>4</v>
      </c>
      <c r="E6" s="289"/>
      <c r="F6" s="5">
        <v>38</v>
      </c>
      <c r="G6" s="292"/>
      <c r="H6" s="292"/>
      <c r="I6" s="292"/>
      <c r="J6" s="292"/>
      <c r="K6" s="292"/>
      <c r="L6" s="339" t="s">
        <v>462</v>
      </c>
    </row>
    <row r="7" spans="1:12" ht="16.5" customHeight="1">
      <c r="A7" s="295"/>
      <c r="B7" s="335"/>
      <c r="C7" s="241">
        <v>2</v>
      </c>
      <c r="D7" s="335" t="s">
        <v>5</v>
      </c>
      <c r="E7" s="335"/>
      <c r="F7" s="5">
        <v>9</v>
      </c>
      <c r="G7" s="292"/>
      <c r="H7" s="292"/>
      <c r="I7" s="292"/>
      <c r="J7" s="292"/>
      <c r="K7" s="292"/>
      <c r="L7" s="339"/>
    </row>
    <row r="8" spans="1:12" ht="102.75" customHeight="1">
      <c r="A8" s="295"/>
      <c r="B8" s="335"/>
      <c r="C8" s="241">
        <v>3</v>
      </c>
      <c r="D8" s="289" t="s">
        <v>6</v>
      </c>
      <c r="E8" s="289"/>
      <c r="F8" s="5">
        <v>0</v>
      </c>
      <c r="G8" s="292"/>
      <c r="H8" s="292"/>
      <c r="I8" s="292"/>
      <c r="J8" s="292"/>
      <c r="K8" s="292"/>
      <c r="L8" s="339"/>
    </row>
    <row r="9" spans="1:12">
      <c r="A9" s="295">
        <v>2</v>
      </c>
      <c r="B9" s="335" t="s">
        <v>15</v>
      </c>
      <c r="C9" s="241">
        <v>1</v>
      </c>
      <c r="D9" s="289" t="s">
        <v>16</v>
      </c>
      <c r="E9" s="289"/>
      <c r="F9" s="5">
        <v>33</v>
      </c>
      <c r="G9" s="292"/>
      <c r="H9" s="292"/>
      <c r="I9" s="292"/>
      <c r="J9" s="292"/>
      <c r="K9" s="292"/>
      <c r="L9" s="339" t="s">
        <v>463</v>
      </c>
    </row>
    <row r="10" spans="1:12">
      <c r="A10" s="295"/>
      <c r="B10" s="335"/>
      <c r="C10" s="241">
        <v>2</v>
      </c>
      <c r="D10" s="289" t="s">
        <v>17</v>
      </c>
      <c r="E10" s="289"/>
      <c r="F10" s="5">
        <v>14</v>
      </c>
      <c r="G10" s="292"/>
      <c r="H10" s="292"/>
      <c r="I10" s="292"/>
      <c r="J10" s="292"/>
      <c r="K10" s="292"/>
      <c r="L10" s="339"/>
    </row>
    <row r="11" spans="1:12" ht="87.75" customHeight="1">
      <c r="A11" s="295"/>
      <c r="B11" s="335"/>
      <c r="C11" s="241">
        <v>3</v>
      </c>
      <c r="D11" s="289" t="s">
        <v>18</v>
      </c>
      <c r="E11" s="289"/>
      <c r="F11" s="5">
        <v>0</v>
      </c>
      <c r="G11" s="292"/>
      <c r="H11" s="292"/>
      <c r="I11" s="292"/>
      <c r="J11" s="292"/>
      <c r="K11" s="292"/>
      <c r="L11" s="339"/>
    </row>
    <row r="12" spans="1:12">
      <c r="A12" s="295">
        <v>3</v>
      </c>
      <c r="B12" s="335" t="s">
        <v>19</v>
      </c>
      <c r="C12" s="241">
        <v>1</v>
      </c>
      <c r="D12" s="5" t="s">
        <v>20</v>
      </c>
      <c r="E12" s="5"/>
      <c r="F12" s="5">
        <v>2</v>
      </c>
      <c r="G12" s="292"/>
      <c r="H12" s="292"/>
      <c r="I12" s="292"/>
      <c r="J12" s="292"/>
      <c r="K12" s="292"/>
      <c r="L12" s="339" t="s">
        <v>464</v>
      </c>
    </row>
    <row r="13" spans="1:12">
      <c r="A13" s="295"/>
      <c r="B13" s="335"/>
      <c r="C13" s="241">
        <v>2</v>
      </c>
      <c r="D13" s="5" t="s">
        <v>21</v>
      </c>
      <c r="E13" s="5"/>
      <c r="F13" s="5">
        <v>0</v>
      </c>
      <c r="G13" s="292"/>
      <c r="H13" s="292"/>
      <c r="I13" s="292"/>
      <c r="J13" s="292"/>
      <c r="K13" s="292"/>
      <c r="L13" s="339"/>
    </row>
    <row r="14" spans="1:12">
      <c r="A14" s="295"/>
      <c r="B14" s="335"/>
      <c r="C14" s="241">
        <v>3</v>
      </c>
      <c r="D14" s="289" t="s">
        <v>22</v>
      </c>
      <c r="E14" s="289"/>
      <c r="F14" s="5">
        <v>2</v>
      </c>
      <c r="G14" s="292"/>
      <c r="H14" s="292"/>
      <c r="I14" s="292"/>
      <c r="J14" s="292"/>
      <c r="K14" s="292"/>
      <c r="L14" s="339"/>
    </row>
    <row r="15" spans="1:12">
      <c r="A15" s="295"/>
      <c r="B15" s="335"/>
      <c r="C15" s="241">
        <v>4</v>
      </c>
      <c r="D15" s="289" t="s">
        <v>23</v>
      </c>
      <c r="E15" s="289"/>
      <c r="F15" s="5">
        <v>0</v>
      </c>
      <c r="G15" s="292"/>
      <c r="H15" s="292"/>
      <c r="I15" s="292"/>
      <c r="J15" s="292"/>
      <c r="K15" s="292"/>
      <c r="L15" s="339"/>
    </row>
    <row r="16" spans="1:12">
      <c r="A16" s="295"/>
      <c r="B16" s="335"/>
      <c r="C16" s="241">
        <v>5</v>
      </c>
      <c r="D16" s="289" t="s">
        <v>24</v>
      </c>
      <c r="E16" s="289"/>
      <c r="F16" s="5">
        <v>0</v>
      </c>
      <c r="G16" s="292"/>
      <c r="H16" s="292"/>
      <c r="I16" s="292"/>
      <c r="J16" s="292"/>
      <c r="K16" s="292"/>
      <c r="L16" s="339"/>
    </row>
    <row r="17" spans="1:12" ht="44.25" customHeight="1">
      <c r="A17" s="295"/>
      <c r="B17" s="335"/>
      <c r="C17" s="241">
        <v>6</v>
      </c>
      <c r="D17" s="289" t="s">
        <v>25</v>
      </c>
      <c r="E17" s="289"/>
      <c r="F17" s="5">
        <v>43</v>
      </c>
      <c r="G17" s="292"/>
      <c r="H17" s="292"/>
      <c r="I17" s="292"/>
      <c r="J17" s="292"/>
      <c r="K17" s="292"/>
      <c r="L17" s="339"/>
    </row>
    <row r="18" spans="1:12" ht="35.25" customHeight="1">
      <c r="A18" s="295">
        <v>4</v>
      </c>
      <c r="B18" s="335" t="s">
        <v>38</v>
      </c>
      <c r="C18" s="241">
        <v>1</v>
      </c>
      <c r="D18" s="289" t="s">
        <v>26</v>
      </c>
      <c r="E18" s="289"/>
      <c r="F18" s="5">
        <v>34</v>
      </c>
      <c r="G18" s="292"/>
      <c r="H18" s="292"/>
      <c r="I18" s="292"/>
      <c r="J18" s="292"/>
      <c r="K18" s="292"/>
      <c r="L18" s="339" t="s">
        <v>465</v>
      </c>
    </row>
    <row r="19" spans="1:12" ht="79.5" customHeight="1">
      <c r="A19" s="295"/>
      <c r="B19" s="335"/>
      <c r="C19" s="241">
        <v>2</v>
      </c>
      <c r="D19" s="289" t="s">
        <v>27</v>
      </c>
      <c r="E19" s="289"/>
      <c r="F19" s="5">
        <v>2</v>
      </c>
      <c r="G19" s="292"/>
      <c r="H19" s="292"/>
      <c r="I19" s="292"/>
      <c r="J19" s="292"/>
      <c r="K19" s="292"/>
      <c r="L19" s="339"/>
    </row>
    <row r="20" spans="1:12" ht="25.5" customHeight="1">
      <c r="A20" s="295">
        <v>5</v>
      </c>
      <c r="B20" s="335" t="s">
        <v>30</v>
      </c>
      <c r="C20" s="241">
        <v>1</v>
      </c>
      <c r="D20" s="289" t="s">
        <v>28</v>
      </c>
      <c r="E20" s="289"/>
      <c r="F20" s="5">
        <v>34</v>
      </c>
      <c r="G20" s="292"/>
      <c r="H20" s="292"/>
      <c r="I20" s="292"/>
      <c r="J20" s="292"/>
      <c r="K20" s="292"/>
      <c r="L20" s="339" t="s">
        <v>466</v>
      </c>
    </row>
    <row r="21" spans="1:12" ht="89.25" customHeight="1">
      <c r="A21" s="295"/>
      <c r="B21" s="335"/>
      <c r="C21" s="241">
        <v>2</v>
      </c>
      <c r="D21" s="289" t="s">
        <v>29</v>
      </c>
      <c r="E21" s="289"/>
      <c r="F21" s="5">
        <v>3</v>
      </c>
      <c r="G21" s="292"/>
      <c r="H21" s="292"/>
      <c r="I21" s="292"/>
      <c r="J21" s="292"/>
      <c r="K21" s="292"/>
      <c r="L21" s="339"/>
    </row>
    <row r="22" spans="1:12" ht="18.75" customHeight="1">
      <c r="A22" s="295">
        <v>6</v>
      </c>
      <c r="B22" s="335" t="s">
        <v>31</v>
      </c>
      <c r="C22" s="241">
        <v>1</v>
      </c>
      <c r="D22" s="289" t="s">
        <v>41</v>
      </c>
      <c r="E22" s="289"/>
      <c r="F22" s="5">
        <v>44</v>
      </c>
      <c r="G22" s="292"/>
      <c r="H22" s="292"/>
      <c r="I22" s="292"/>
      <c r="J22" s="292"/>
      <c r="K22" s="292"/>
      <c r="L22" s="339" t="s">
        <v>467</v>
      </c>
    </row>
    <row r="23" spans="1:12" ht="18.75" customHeight="1">
      <c r="A23" s="295"/>
      <c r="B23" s="335"/>
      <c r="C23" s="241">
        <v>2</v>
      </c>
      <c r="D23" s="289" t="s">
        <v>42</v>
      </c>
      <c r="E23" s="289"/>
      <c r="F23" s="5">
        <v>0</v>
      </c>
      <c r="G23" s="292"/>
      <c r="H23" s="292"/>
      <c r="I23" s="292"/>
      <c r="J23" s="292"/>
      <c r="K23" s="292"/>
      <c r="L23" s="339"/>
    </row>
    <row r="24" spans="1:12" ht="90.75" customHeight="1">
      <c r="A24" s="295"/>
      <c r="B24" s="335"/>
      <c r="C24" s="241">
        <v>3</v>
      </c>
      <c r="D24" s="289" t="s">
        <v>269</v>
      </c>
      <c r="E24" s="289"/>
      <c r="F24" s="5">
        <v>0</v>
      </c>
      <c r="G24" s="292"/>
      <c r="H24" s="292"/>
      <c r="I24" s="292"/>
      <c r="J24" s="292"/>
      <c r="K24" s="292"/>
      <c r="L24" s="339"/>
    </row>
    <row r="25" spans="1:12" ht="24" customHeight="1">
      <c r="A25" s="295">
        <v>7</v>
      </c>
      <c r="B25" s="335" t="s">
        <v>32</v>
      </c>
      <c r="C25" s="241">
        <v>1</v>
      </c>
      <c r="D25" s="289" t="s">
        <v>36</v>
      </c>
      <c r="E25" s="289"/>
      <c r="F25" s="5">
        <v>47</v>
      </c>
      <c r="G25" s="292"/>
      <c r="H25" s="292"/>
      <c r="I25" s="292"/>
      <c r="J25" s="292"/>
      <c r="K25" s="292"/>
      <c r="L25" s="374" t="s">
        <v>468</v>
      </c>
    </row>
    <row r="26" spans="1:12" ht="102" customHeight="1">
      <c r="A26" s="295"/>
      <c r="B26" s="335"/>
      <c r="C26" s="241">
        <v>2</v>
      </c>
      <c r="D26" s="289" t="s">
        <v>37</v>
      </c>
      <c r="E26" s="289"/>
      <c r="F26" s="5">
        <v>0</v>
      </c>
      <c r="G26" s="292"/>
      <c r="H26" s="292"/>
      <c r="I26" s="292"/>
      <c r="J26" s="292"/>
      <c r="K26" s="292"/>
      <c r="L26" s="375"/>
    </row>
    <row r="27" spans="1:12" ht="41.25" customHeight="1">
      <c r="A27" s="295">
        <v>8</v>
      </c>
      <c r="B27" s="335" t="s">
        <v>33</v>
      </c>
      <c r="C27" s="241">
        <v>1</v>
      </c>
      <c r="D27" s="289" t="s">
        <v>36</v>
      </c>
      <c r="E27" s="289"/>
      <c r="F27" s="5">
        <v>48</v>
      </c>
      <c r="G27" s="292"/>
      <c r="H27" s="292"/>
      <c r="I27" s="292"/>
      <c r="J27" s="292"/>
      <c r="K27" s="292"/>
      <c r="L27" s="374" t="s">
        <v>469</v>
      </c>
    </row>
    <row r="28" spans="1:12" ht="95.25" customHeight="1">
      <c r="A28" s="295"/>
      <c r="B28" s="335"/>
      <c r="C28" s="241">
        <v>2</v>
      </c>
      <c r="D28" s="289" t="s">
        <v>37</v>
      </c>
      <c r="E28" s="289"/>
      <c r="F28" s="5">
        <v>0</v>
      </c>
      <c r="G28" s="292"/>
      <c r="H28" s="292"/>
      <c r="I28" s="292"/>
      <c r="J28" s="292"/>
      <c r="K28" s="292"/>
      <c r="L28" s="375"/>
    </row>
    <row r="29" spans="1:12" ht="27" customHeight="1">
      <c r="A29" s="295">
        <v>9</v>
      </c>
      <c r="B29" s="335" t="s">
        <v>35</v>
      </c>
      <c r="C29" s="241">
        <v>1</v>
      </c>
      <c r="D29" s="289" t="s">
        <v>36</v>
      </c>
      <c r="E29" s="289"/>
      <c r="F29" s="5">
        <v>48</v>
      </c>
      <c r="G29" s="292"/>
      <c r="H29" s="292"/>
      <c r="I29" s="292"/>
      <c r="J29" s="292"/>
      <c r="K29" s="292"/>
      <c r="L29" s="374" t="s">
        <v>470</v>
      </c>
    </row>
    <row r="30" spans="1:12" ht="100.5" customHeight="1">
      <c r="A30" s="295"/>
      <c r="B30" s="335"/>
      <c r="C30" s="241">
        <v>2</v>
      </c>
      <c r="D30" s="289" t="s">
        <v>37</v>
      </c>
      <c r="E30" s="289"/>
      <c r="F30" s="5">
        <v>0</v>
      </c>
      <c r="G30" s="292"/>
      <c r="H30" s="292"/>
      <c r="I30" s="292"/>
      <c r="J30" s="292"/>
      <c r="K30" s="292"/>
      <c r="L30" s="375"/>
    </row>
    <row r="31" spans="1:12" ht="32.25" customHeight="1">
      <c r="A31" s="300">
        <v>10</v>
      </c>
      <c r="B31" s="306" t="s">
        <v>34</v>
      </c>
      <c r="C31" s="241">
        <v>1</v>
      </c>
      <c r="D31" s="289" t="s">
        <v>36</v>
      </c>
      <c r="E31" s="289"/>
      <c r="F31" s="5">
        <v>48</v>
      </c>
      <c r="G31" s="292"/>
      <c r="H31" s="292"/>
      <c r="I31" s="292"/>
      <c r="J31" s="292"/>
      <c r="K31" s="292"/>
      <c r="L31" s="374" t="s">
        <v>471</v>
      </c>
    </row>
    <row r="32" spans="1:12" ht="32.25" customHeight="1">
      <c r="A32" s="302"/>
      <c r="B32" s="308"/>
      <c r="C32" s="241">
        <v>2</v>
      </c>
      <c r="D32" s="289" t="s">
        <v>37</v>
      </c>
      <c r="E32" s="289"/>
      <c r="F32" s="5">
        <v>0</v>
      </c>
      <c r="G32" s="292"/>
      <c r="H32" s="292"/>
      <c r="I32" s="292"/>
      <c r="J32" s="292"/>
      <c r="K32" s="292"/>
      <c r="L32" s="379"/>
    </row>
    <row r="33" spans="1:12" ht="62.25" customHeight="1">
      <c r="A33" s="10"/>
      <c r="B33" s="10" t="s">
        <v>40</v>
      </c>
      <c r="C33" s="309"/>
      <c r="D33" s="310"/>
      <c r="E33" s="311"/>
      <c r="F33" s="3">
        <v>50</v>
      </c>
      <c r="G33" s="292"/>
      <c r="H33" s="292"/>
      <c r="I33" s="292"/>
      <c r="J33" s="292"/>
      <c r="K33" s="292"/>
      <c r="L33" s="375"/>
    </row>
    <row r="34" spans="1:12" ht="68.25" customHeight="1">
      <c r="A34" s="242">
        <v>11</v>
      </c>
      <c r="B34" s="8" t="s">
        <v>39</v>
      </c>
      <c r="C34" s="340" t="s">
        <v>472</v>
      </c>
      <c r="D34" s="340"/>
      <c r="E34" s="340"/>
      <c r="F34" s="340"/>
      <c r="G34" s="340"/>
      <c r="H34" s="340"/>
      <c r="I34" s="340"/>
      <c r="J34" s="340"/>
      <c r="K34" s="340"/>
      <c r="L34" s="340"/>
    </row>
    <row r="35" spans="1:12" ht="70.5" customHeight="1">
      <c r="A35" s="334" t="s">
        <v>256</v>
      </c>
      <c r="B35" s="334"/>
      <c r="C35" s="334"/>
      <c r="D35" s="334"/>
      <c r="E35" s="334"/>
      <c r="F35" s="334"/>
      <c r="G35" s="334"/>
      <c r="H35" s="334"/>
      <c r="I35" s="334"/>
      <c r="J35" s="334"/>
      <c r="K35" s="334"/>
      <c r="L35" s="334"/>
    </row>
  </sheetData>
  <mergeCells count="76">
    <mergeCell ref="C34:L34"/>
    <mergeCell ref="A35:L35"/>
    <mergeCell ref="A31:A32"/>
    <mergeCell ref="B31:B32"/>
    <mergeCell ref="D31:E31"/>
    <mergeCell ref="G31:K33"/>
    <mergeCell ref="L31:L33"/>
    <mergeCell ref="D32:E32"/>
    <mergeCell ref="C33:E33"/>
    <mergeCell ref="A29:A30"/>
    <mergeCell ref="B29:B30"/>
    <mergeCell ref="D29:E29"/>
    <mergeCell ref="G29:K30"/>
    <mergeCell ref="L29:L30"/>
    <mergeCell ref="D30:E30"/>
    <mergeCell ref="A27:A28"/>
    <mergeCell ref="B27:B28"/>
    <mergeCell ref="D27:E27"/>
    <mergeCell ref="G27:K28"/>
    <mergeCell ref="L27:L28"/>
    <mergeCell ref="D28:E28"/>
    <mergeCell ref="A25:A26"/>
    <mergeCell ref="B25:B26"/>
    <mergeCell ref="D25:E25"/>
    <mergeCell ref="G25:K26"/>
    <mergeCell ref="L25:L26"/>
    <mergeCell ref="D26:E26"/>
    <mergeCell ref="A22:A24"/>
    <mergeCell ref="B22:B24"/>
    <mergeCell ref="D22:E22"/>
    <mergeCell ref="G22:K24"/>
    <mergeCell ref="L22:L24"/>
    <mergeCell ref="D23:E23"/>
    <mergeCell ref="D24:E24"/>
    <mergeCell ref="A20:A21"/>
    <mergeCell ref="B20:B21"/>
    <mergeCell ref="D20:E20"/>
    <mergeCell ref="G20:K21"/>
    <mergeCell ref="L20:L21"/>
    <mergeCell ref="D21:E21"/>
    <mergeCell ref="A18:A19"/>
    <mergeCell ref="B18:B19"/>
    <mergeCell ref="D18:E18"/>
    <mergeCell ref="G18:K19"/>
    <mergeCell ref="L18:L19"/>
    <mergeCell ref="D19:E19"/>
    <mergeCell ref="A12:A17"/>
    <mergeCell ref="B12:B17"/>
    <mergeCell ref="G12:K17"/>
    <mergeCell ref="L12:L17"/>
    <mergeCell ref="D14:E14"/>
    <mergeCell ref="D15:E15"/>
    <mergeCell ref="D16:E16"/>
    <mergeCell ref="D17:E17"/>
    <mergeCell ref="A9:A11"/>
    <mergeCell ref="B9:B11"/>
    <mergeCell ref="D9:E9"/>
    <mergeCell ref="G9:K11"/>
    <mergeCell ref="L9:L11"/>
    <mergeCell ref="D10:E10"/>
    <mergeCell ref="D11:E11"/>
    <mergeCell ref="A6:A8"/>
    <mergeCell ref="B6:B8"/>
    <mergeCell ref="D6:E6"/>
    <mergeCell ref="G6:K8"/>
    <mergeCell ref="L6:L8"/>
    <mergeCell ref="D7:E7"/>
    <mergeCell ref="D8:E8"/>
    <mergeCell ref="A1:L2"/>
    <mergeCell ref="C3:E3"/>
    <mergeCell ref="G3:I3"/>
    <mergeCell ref="J3:K3"/>
    <mergeCell ref="A4:K4"/>
    <mergeCell ref="L4:L5"/>
    <mergeCell ref="C5:E5"/>
    <mergeCell ref="G5:K5"/>
  </mergeCells>
  <hyperlinks>
    <hyperlink ref="B3" location="'TOTAL ANALISIS ENCUESTAS 2017'!A1" display="CHOCO"/>
  </hyperlinks>
  <pageMargins left="0.7" right="0.7" top="0.75" bottom="0.75" header="0.3" footer="0.3"/>
  <pageSetup orientation="portrait" horizontalDpi="4294967295" verticalDpi="4294967295"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2</vt:i4>
      </vt:variant>
    </vt:vector>
  </HeadingPairs>
  <TitlesOfParts>
    <vt:vector size="37" baseType="lpstr">
      <vt:lpstr>TOTAL ANALISIS ENCUESTAS 2017</vt:lpstr>
      <vt:lpstr>MAGADALENA ENCUESTAS2017</vt:lpstr>
      <vt:lpstr>BOLIVAR ENCUESTAS 2017 </vt:lpstr>
      <vt:lpstr>SANTANDER ENCUESTAS2017</vt:lpstr>
      <vt:lpstr>GUAJIRA ENCUESTAS 2017</vt:lpstr>
      <vt:lpstr>NORTE DE SANTANENCUESTAS 2017</vt:lpstr>
      <vt:lpstr>NARIÑO ENCUESTAS 2017 </vt:lpstr>
      <vt:lpstr>CASANARE ENCUESTAS 2018</vt:lpstr>
      <vt:lpstr>CHOCO ENCUESTAS 2017</vt:lpstr>
      <vt:lpstr>CORDOBAENCUESTAS2017</vt:lpstr>
      <vt:lpstr>ARAUCA ENCUESTAS 2018</vt:lpstr>
      <vt:lpstr>SUCRE ENCUESTAS 2018</vt:lpstr>
      <vt:lpstr>SAN ANDRES ENCUESTAS 2017</vt:lpstr>
      <vt:lpstr>HUILA ENCUESTAS 2017</vt:lpstr>
      <vt:lpstr>RISARALDA ENCUESTAS 2017</vt:lpstr>
      <vt:lpstr>CUNDINAMARCA ENCUESTAS2017</vt:lpstr>
      <vt:lpstr>META ENCUESTAS 2017</vt:lpstr>
      <vt:lpstr>VICHADA  ENCUESTAS 2017 (2)</vt:lpstr>
      <vt:lpstr>CAUCA ENCUESTAS2017</vt:lpstr>
      <vt:lpstr>PUTUMAYOENCUESTAS  2017</vt:lpstr>
      <vt:lpstr>ATLANTICOENCUESTAS2017</vt:lpstr>
      <vt:lpstr>QUINDIO ENCUESTAS 2017 </vt:lpstr>
      <vt:lpstr> VALLE  ENCUESTAS 2017</vt:lpstr>
      <vt:lpstr>CESAR ENCUESTAS 2017</vt:lpstr>
      <vt:lpstr>TOLIMA ENCUESTAS 2017</vt:lpstr>
      <vt:lpstr>AMAZONAS ENCUESTAS 2017</vt:lpstr>
      <vt:lpstr>CAQUETAENCUESTAS2017</vt:lpstr>
      <vt:lpstr>BOGOTA ENCUESTAS 2017</vt:lpstr>
      <vt:lpstr>BOYACAENCUESTAS2017</vt:lpstr>
      <vt:lpstr>CALDAS ENCUESTAS 2017</vt:lpstr>
      <vt:lpstr>ANTIOQUIAENCUESTAS2017</vt:lpstr>
      <vt:lpstr>VAUPES ENCUESTAS 2017</vt:lpstr>
      <vt:lpstr>GUAVIARE ENCUESTAS 2017</vt:lpstr>
      <vt:lpstr>GUAINIA ENCUESTAS 2017</vt:lpstr>
      <vt:lpstr>SSINTESIS DE CONSULTAS2017</vt:lpstr>
      <vt:lpstr>'SSINTESIS DE CONSULTAS2017'!Área_de_impresión</vt:lpstr>
      <vt:lpstr>ATLANTICOENCUESTAS2017!OLE_LINK2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Angel Mora Fuentes</dc:creator>
  <cp:lastModifiedBy>Luis Angel Mora Fuentes</cp:lastModifiedBy>
  <dcterms:created xsi:type="dcterms:W3CDTF">2018-01-26T17:01:27Z</dcterms:created>
  <dcterms:modified xsi:type="dcterms:W3CDTF">2018-03-14T15:29:35Z</dcterms:modified>
</cp:coreProperties>
</file>