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8800" windowHeight="10035" tabRatio="791" activeTab="9"/>
  </bookViews>
  <sheets>
    <sheet name="JURIDICA" sheetId="1" r:id="rId1"/>
    <sheet name="GRUPO23" sheetId="2" r:id="rId2"/>
    <sheet name="GRUPO 24" sheetId="3" r:id="rId3"/>
    <sheet name="GRUPO 32" sheetId="4" r:id="rId4"/>
    <sheet name="GRUPO 33" sheetId="6" r:id="rId5"/>
    <sheet name="GRUPO 34" sheetId="7" r:id="rId6"/>
    <sheet name="GRUPO 35" sheetId="8" r:id="rId7"/>
    <sheet name="GRUPO 36" sheetId="9" r:id="rId8"/>
    <sheet name="GRUPO 37" sheetId="10" r:id="rId9"/>
    <sheet name="GRUPO 38" sheetId="11" r:id="rId10"/>
    <sheet name="FINANCIERA" sheetId="5" r:id="rId11"/>
  </sheets>
  <definedNames>
    <definedName name="Z_0D27272C_8AE0_4052_801F_A315617EF63A_.wvu.Cols" localSheetId="2" hidden="1">'GRUPO 24'!$IU:$IU,'GRUPO 24'!$SQ:$SQ,'GRUPO 24'!$ACM:$ACM,'GRUPO 24'!$AMI:$AMI,'GRUPO 24'!$AWE:$AWE,'GRUPO 24'!$BGA:$BGA,'GRUPO 24'!$BPW:$BPW,'GRUPO 24'!$BZS:$BZS,'GRUPO 24'!$CJO:$CJO,'GRUPO 24'!$CTK:$CTK,'GRUPO 24'!$DDG:$DDG,'GRUPO 24'!$DNC:$DNC,'GRUPO 24'!$DWY:$DWY,'GRUPO 24'!$EGU:$EGU,'GRUPO 24'!$EQQ:$EQQ,'GRUPO 24'!$FAM:$FAM,'GRUPO 24'!$FKI:$FKI,'GRUPO 24'!$FUE:$FUE,'GRUPO 24'!$GEA:$GEA,'GRUPO 24'!$GNW:$GNW,'GRUPO 24'!$GXS:$GXS,'GRUPO 24'!$HHO:$HHO,'GRUPO 24'!$HRK:$HRK,'GRUPO 24'!$IBG:$IBG,'GRUPO 24'!$ILC:$ILC,'GRUPO 24'!$IUY:$IUY,'GRUPO 24'!$JEU:$JEU,'GRUPO 24'!$JOQ:$JOQ,'GRUPO 24'!$JYM:$JYM,'GRUPO 24'!$KII:$KII,'GRUPO 24'!$KSE:$KSE,'GRUPO 24'!$LCA:$LCA,'GRUPO 24'!$LLW:$LLW,'GRUPO 24'!$LVS:$LVS,'GRUPO 24'!$MFO:$MFO,'GRUPO 24'!$MPK:$MPK,'GRUPO 24'!$MZG:$MZG,'GRUPO 24'!$NJC:$NJC,'GRUPO 24'!$NSY:$NSY,'GRUPO 24'!$OCU:$OCU,'GRUPO 24'!$OMQ:$OMQ,'GRUPO 24'!$OWM:$OWM,'GRUPO 24'!$PGI:$PGI,'GRUPO 24'!$PQE:$PQE,'GRUPO 24'!$QAA:$QAA,'GRUPO 24'!$QJW:$QJW,'GRUPO 24'!$QTS:$QTS,'GRUPO 24'!$RDO:$RDO,'GRUPO 24'!$RNK:$RNK,'GRUPO 24'!$RXG:$RXG,'GRUPO 24'!$SHC:$SHC,'GRUPO 24'!$SQY:$SQY,'GRUPO 24'!$TAU:$TAU,'GRUPO 24'!$TKQ:$TKQ,'GRUPO 24'!$TUM:$TUM,'GRUPO 24'!$UEI:$UEI,'GRUPO 24'!$UOE:$UOE,'GRUPO 24'!$UYA:$UYA,'GRUPO 24'!$VHW:$VHW,'GRUPO 24'!$VRS:$VRS,'GRUPO 24'!$WBO:$WBO,'GRUPO 24'!$WLK:$WLK,'GRUPO 24'!$WVG:$WVG</definedName>
    <definedName name="Z_0D27272C_8AE0_4052_801F_A315617EF63A_.wvu.Cols" localSheetId="3" hidden="1">'GRUPO 32'!$IU:$IU,'GRUPO 32'!$SQ:$SQ,'GRUPO 32'!$ACM:$ACM,'GRUPO 32'!$AMI:$AMI,'GRUPO 32'!$AWE:$AWE,'GRUPO 32'!$BGA:$BGA,'GRUPO 32'!$BPW:$BPW,'GRUPO 32'!$BZS:$BZS,'GRUPO 32'!$CJO:$CJO,'GRUPO 32'!$CTK:$CTK,'GRUPO 32'!$DDG:$DDG,'GRUPO 32'!$DNC:$DNC,'GRUPO 32'!$DWY:$DWY,'GRUPO 32'!$EGU:$EGU,'GRUPO 32'!$EQQ:$EQQ,'GRUPO 32'!$FAM:$FAM,'GRUPO 32'!$FKI:$FKI,'GRUPO 32'!$FUE:$FUE,'GRUPO 32'!$GEA:$GEA,'GRUPO 32'!$GNW:$GNW,'GRUPO 32'!$GXS:$GXS,'GRUPO 32'!$HHO:$HHO,'GRUPO 32'!$HRK:$HRK,'GRUPO 32'!$IBG:$IBG,'GRUPO 32'!$ILC:$ILC,'GRUPO 32'!$IUY:$IUY,'GRUPO 32'!$JEU:$JEU,'GRUPO 32'!$JOQ:$JOQ,'GRUPO 32'!$JYM:$JYM,'GRUPO 32'!$KII:$KII,'GRUPO 32'!$KSE:$KSE,'GRUPO 32'!$LCA:$LCA,'GRUPO 32'!$LLW:$LLW,'GRUPO 32'!$LVS:$LVS,'GRUPO 32'!$MFO:$MFO,'GRUPO 32'!$MPK:$MPK,'GRUPO 32'!$MZG:$MZG,'GRUPO 32'!$NJC:$NJC,'GRUPO 32'!$NSY:$NSY,'GRUPO 32'!$OCU:$OCU,'GRUPO 32'!$OMQ:$OMQ,'GRUPO 32'!$OWM:$OWM,'GRUPO 32'!$PGI:$PGI,'GRUPO 32'!$PQE:$PQE,'GRUPO 32'!$QAA:$QAA,'GRUPO 32'!$QJW:$QJW,'GRUPO 32'!$QTS:$QTS,'GRUPO 32'!$RDO:$RDO,'GRUPO 32'!$RNK:$RNK,'GRUPO 32'!$RXG:$RXG,'GRUPO 32'!$SHC:$SHC,'GRUPO 32'!$SQY:$SQY,'GRUPO 32'!$TAU:$TAU,'GRUPO 32'!$TKQ:$TKQ,'GRUPO 32'!$TUM:$TUM,'GRUPO 32'!$UEI:$UEI,'GRUPO 32'!$UOE:$UOE,'GRUPO 32'!$UYA:$UYA,'GRUPO 32'!$VHW:$VHW,'GRUPO 32'!$VRS:$VRS,'GRUPO 32'!$WBO:$WBO,'GRUPO 32'!$WLK:$WLK,'GRUPO 32'!$WVG:$WVG</definedName>
    <definedName name="Z_0D27272C_8AE0_4052_801F_A315617EF63A_.wvu.Cols" localSheetId="4" hidden="1">'GRUPO 33'!$IU:$IU,'GRUPO 33'!$SQ:$SQ,'GRUPO 33'!$ACM:$ACM,'GRUPO 33'!$AMI:$AMI,'GRUPO 33'!$AWE:$AWE,'GRUPO 33'!$BGA:$BGA,'GRUPO 33'!$BPW:$BPW,'GRUPO 33'!$BZS:$BZS,'GRUPO 33'!$CJO:$CJO,'GRUPO 33'!$CTK:$CTK,'GRUPO 33'!$DDG:$DDG,'GRUPO 33'!$DNC:$DNC,'GRUPO 33'!$DWY:$DWY,'GRUPO 33'!$EGU:$EGU,'GRUPO 33'!$EQQ:$EQQ,'GRUPO 33'!$FAM:$FAM,'GRUPO 33'!$FKI:$FKI,'GRUPO 33'!$FUE:$FUE,'GRUPO 33'!$GEA:$GEA,'GRUPO 33'!$GNW:$GNW,'GRUPO 33'!$GXS:$GXS,'GRUPO 33'!$HHO:$HHO,'GRUPO 33'!$HRK:$HRK,'GRUPO 33'!$IBG:$IBG,'GRUPO 33'!$ILC:$ILC,'GRUPO 33'!$IUY:$IUY,'GRUPO 33'!$JEU:$JEU,'GRUPO 33'!$JOQ:$JOQ,'GRUPO 33'!$JYM:$JYM,'GRUPO 33'!$KII:$KII,'GRUPO 33'!$KSE:$KSE,'GRUPO 33'!$LCA:$LCA,'GRUPO 33'!$LLW:$LLW,'GRUPO 33'!$LVS:$LVS,'GRUPO 33'!$MFO:$MFO,'GRUPO 33'!$MPK:$MPK,'GRUPO 33'!$MZG:$MZG,'GRUPO 33'!$NJC:$NJC,'GRUPO 33'!$NSY:$NSY,'GRUPO 33'!$OCU:$OCU,'GRUPO 33'!$OMQ:$OMQ,'GRUPO 33'!$OWM:$OWM,'GRUPO 33'!$PGI:$PGI,'GRUPO 33'!$PQE:$PQE,'GRUPO 33'!$QAA:$QAA,'GRUPO 33'!$QJW:$QJW,'GRUPO 33'!$QTS:$QTS,'GRUPO 33'!$RDO:$RDO,'GRUPO 33'!$RNK:$RNK,'GRUPO 33'!$RXG:$RXG,'GRUPO 33'!$SHC:$SHC,'GRUPO 33'!$SQY:$SQY,'GRUPO 33'!$TAU:$TAU,'GRUPO 33'!$TKQ:$TKQ,'GRUPO 33'!$TUM:$TUM,'GRUPO 33'!$UEI:$UEI,'GRUPO 33'!$UOE:$UOE,'GRUPO 33'!$UYA:$UYA,'GRUPO 33'!$VHW:$VHW,'GRUPO 33'!$VRS:$VRS,'GRUPO 33'!$WBO:$WBO,'GRUPO 33'!$WLK:$WLK,'GRUPO 33'!$WVG:$WVG</definedName>
    <definedName name="Z_0D27272C_8AE0_4052_801F_A315617EF63A_.wvu.Cols" localSheetId="5" hidden="1">'GRUPO 34'!$IU:$IU,'GRUPO 34'!$SQ:$SQ,'GRUPO 34'!$ACM:$ACM,'GRUPO 34'!$AMI:$AMI,'GRUPO 34'!$AWE:$AWE,'GRUPO 34'!$BGA:$BGA,'GRUPO 34'!$BPW:$BPW,'GRUPO 34'!$BZS:$BZS,'GRUPO 34'!$CJO:$CJO,'GRUPO 34'!$CTK:$CTK,'GRUPO 34'!$DDG:$DDG,'GRUPO 34'!$DNC:$DNC,'GRUPO 34'!$DWY:$DWY,'GRUPO 34'!$EGU:$EGU,'GRUPO 34'!$EQQ:$EQQ,'GRUPO 34'!$FAM:$FAM,'GRUPO 34'!$FKI:$FKI,'GRUPO 34'!$FUE:$FUE,'GRUPO 34'!$GEA:$GEA,'GRUPO 34'!$GNW:$GNW,'GRUPO 34'!$GXS:$GXS,'GRUPO 34'!$HHO:$HHO,'GRUPO 34'!$HRK:$HRK,'GRUPO 34'!$IBG:$IBG,'GRUPO 34'!$ILC:$ILC,'GRUPO 34'!$IUY:$IUY,'GRUPO 34'!$JEU:$JEU,'GRUPO 34'!$JOQ:$JOQ,'GRUPO 34'!$JYM:$JYM,'GRUPO 34'!$KII:$KII,'GRUPO 34'!$KSE:$KSE,'GRUPO 34'!$LCA:$LCA,'GRUPO 34'!$LLW:$LLW,'GRUPO 34'!$LVS:$LVS,'GRUPO 34'!$MFO:$MFO,'GRUPO 34'!$MPK:$MPK,'GRUPO 34'!$MZG:$MZG,'GRUPO 34'!$NJC:$NJC,'GRUPO 34'!$NSY:$NSY,'GRUPO 34'!$OCU:$OCU,'GRUPO 34'!$OMQ:$OMQ,'GRUPO 34'!$OWM:$OWM,'GRUPO 34'!$PGI:$PGI,'GRUPO 34'!$PQE:$PQE,'GRUPO 34'!$QAA:$QAA,'GRUPO 34'!$QJW:$QJW,'GRUPO 34'!$QTS:$QTS,'GRUPO 34'!$RDO:$RDO,'GRUPO 34'!$RNK:$RNK,'GRUPO 34'!$RXG:$RXG,'GRUPO 34'!$SHC:$SHC,'GRUPO 34'!$SQY:$SQY,'GRUPO 34'!$TAU:$TAU,'GRUPO 34'!$TKQ:$TKQ,'GRUPO 34'!$TUM:$TUM,'GRUPO 34'!$UEI:$UEI,'GRUPO 34'!$UOE:$UOE,'GRUPO 34'!$UYA:$UYA,'GRUPO 34'!$VHW:$VHW,'GRUPO 34'!$VRS:$VRS,'GRUPO 34'!$WBO:$WBO,'GRUPO 34'!$WLK:$WLK,'GRUPO 34'!$WVG:$WVG</definedName>
    <definedName name="Z_0D27272C_8AE0_4052_801F_A315617EF63A_.wvu.Cols" localSheetId="6" hidden="1">'GRUPO 35'!$IU:$IU,'GRUPO 35'!$SQ:$SQ,'GRUPO 35'!$ACM:$ACM,'GRUPO 35'!$AMI:$AMI,'GRUPO 35'!$AWE:$AWE,'GRUPO 35'!$BGA:$BGA,'GRUPO 35'!$BPW:$BPW,'GRUPO 35'!$BZS:$BZS,'GRUPO 35'!$CJO:$CJO,'GRUPO 35'!$CTK:$CTK,'GRUPO 35'!$DDG:$DDG,'GRUPO 35'!$DNC:$DNC,'GRUPO 35'!$DWY:$DWY,'GRUPO 35'!$EGU:$EGU,'GRUPO 35'!$EQQ:$EQQ,'GRUPO 35'!$FAM:$FAM,'GRUPO 35'!$FKI:$FKI,'GRUPO 35'!$FUE:$FUE,'GRUPO 35'!$GEA:$GEA,'GRUPO 35'!$GNW:$GNW,'GRUPO 35'!$GXS:$GXS,'GRUPO 35'!$HHO:$HHO,'GRUPO 35'!$HRK:$HRK,'GRUPO 35'!$IBG:$IBG,'GRUPO 35'!$ILC:$ILC,'GRUPO 35'!$IUY:$IUY,'GRUPO 35'!$JEU:$JEU,'GRUPO 35'!$JOQ:$JOQ,'GRUPO 35'!$JYM:$JYM,'GRUPO 35'!$KII:$KII,'GRUPO 35'!$KSE:$KSE,'GRUPO 35'!$LCA:$LCA,'GRUPO 35'!$LLW:$LLW,'GRUPO 35'!$LVS:$LVS,'GRUPO 35'!$MFO:$MFO,'GRUPO 35'!$MPK:$MPK,'GRUPO 35'!$MZG:$MZG,'GRUPO 35'!$NJC:$NJC,'GRUPO 35'!$NSY:$NSY,'GRUPO 35'!$OCU:$OCU,'GRUPO 35'!$OMQ:$OMQ,'GRUPO 35'!$OWM:$OWM,'GRUPO 35'!$PGI:$PGI,'GRUPO 35'!$PQE:$PQE,'GRUPO 35'!$QAA:$QAA,'GRUPO 35'!$QJW:$QJW,'GRUPO 35'!$QTS:$QTS,'GRUPO 35'!$RDO:$RDO,'GRUPO 35'!$RNK:$RNK,'GRUPO 35'!$RXG:$RXG,'GRUPO 35'!$SHC:$SHC,'GRUPO 35'!$SQY:$SQY,'GRUPO 35'!$TAU:$TAU,'GRUPO 35'!$TKQ:$TKQ,'GRUPO 35'!$TUM:$TUM,'GRUPO 35'!$UEI:$UEI,'GRUPO 35'!$UOE:$UOE,'GRUPO 35'!$UYA:$UYA,'GRUPO 35'!$VHW:$VHW,'GRUPO 35'!$VRS:$VRS,'GRUPO 35'!$WBO:$WBO,'GRUPO 35'!$WLK:$WLK,'GRUPO 35'!$WVG:$WVG</definedName>
    <definedName name="Z_0D27272C_8AE0_4052_801F_A315617EF63A_.wvu.Cols" localSheetId="7" hidden="1">'GRUPO 36'!$IT:$IT,'GRUPO 36'!$SP:$SP,'GRUPO 36'!$ACL:$ACL,'GRUPO 36'!$AMH:$AMH,'GRUPO 36'!$AWD:$AWD,'GRUPO 36'!$BFZ:$BFZ,'GRUPO 36'!$BPV:$BPV,'GRUPO 36'!$BZR:$BZR,'GRUPO 36'!$CJN:$CJN,'GRUPO 36'!$CTJ:$CTJ,'GRUPO 36'!$DDF:$DDF,'GRUPO 36'!$DNB:$DNB,'GRUPO 36'!$DWX:$DWX,'GRUPO 36'!$EGT:$EGT,'GRUPO 36'!$EQP:$EQP,'GRUPO 36'!$FAL:$FAL,'GRUPO 36'!$FKH:$FKH,'GRUPO 36'!$FUD:$FUD,'GRUPO 36'!$GDZ:$GDZ,'GRUPO 36'!$GNV:$GNV,'GRUPO 36'!$GXR:$GXR,'GRUPO 36'!$HHN:$HHN,'GRUPO 36'!$HRJ:$HRJ,'GRUPO 36'!$IBF:$IBF,'GRUPO 36'!$ILB:$ILB,'GRUPO 36'!$IUX:$IUX,'GRUPO 36'!$JET:$JET,'GRUPO 36'!$JOP:$JOP,'GRUPO 36'!$JYL:$JYL,'GRUPO 36'!$KIH:$KIH,'GRUPO 36'!$KSD:$KSD,'GRUPO 36'!$LBZ:$LBZ,'GRUPO 36'!$LLV:$LLV,'GRUPO 36'!$LVR:$LVR,'GRUPO 36'!$MFN:$MFN,'GRUPO 36'!$MPJ:$MPJ,'GRUPO 36'!$MZF:$MZF,'GRUPO 36'!$NJB:$NJB,'GRUPO 36'!$NSX:$NSX,'GRUPO 36'!$OCT:$OCT,'GRUPO 36'!$OMP:$OMP,'GRUPO 36'!$OWL:$OWL,'GRUPO 36'!$PGH:$PGH,'GRUPO 36'!$PQD:$PQD,'GRUPO 36'!$PZZ:$PZZ,'GRUPO 36'!$QJV:$QJV,'GRUPO 36'!$QTR:$QTR,'GRUPO 36'!$RDN:$RDN,'GRUPO 36'!$RNJ:$RNJ,'GRUPO 36'!$RXF:$RXF,'GRUPO 36'!$SHB:$SHB,'GRUPO 36'!$SQX:$SQX,'GRUPO 36'!$TAT:$TAT,'GRUPO 36'!$TKP:$TKP,'GRUPO 36'!$TUL:$TUL,'GRUPO 36'!$UEH:$UEH,'GRUPO 36'!$UOD:$UOD,'GRUPO 36'!$UXZ:$UXZ,'GRUPO 36'!$VHV:$VHV,'GRUPO 36'!$VRR:$VRR,'GRUPO 36'!$WBN:$WBN,'GRUPO 36'!$WLJ:$WLJ,'GRUPO 36'!$WVF:$WVF</definedName>
    <definedName name="Z_0D27272C_8AE0_4052_801F_A315617EF63A_.wvu.Cols" localSheetId="8" hidden="1">'GRUPO 37'!$IU:$IU,'GRUPO 37'!$SQ:$SQ,'GRUPO 37'!$ACM:$ACM,'GRUPO 37'!$AMI:$AMI,'GRUPO 37'!$AWE:$AWE,'GRUPO 37'!$BGA:$BGA,'GRUPO 37'!$BPW:$BPW,'GRUPO 37'!$BZS:$BZS,'GRUPO 37'!$CJO:$CJO,'GRUPO 37'!$CTK:$CTK,'GRUPO 37'!$DDG:$DDG,'GRUPO 37'!$DNC:$DNC,'GRUPO 37'!$DWY:$DWY,'GRUPO 37'!$EGU:$EGU,'GRUPO 37'!$EQQ:$EQQ,'GRUPO 37'!$FAM:$FAM,'GRUPO 37'!$FKI:$FKI,'GRUPO 37'!$FUE:$FUE,'GRUPO 37'!$GEA:$GEA,'GRUPO 37'!$GNW:$GNW,'GRUPO 37'!$GXS:$GXS,'GRUPO 37'!$HHO:$HHO,'GRUPO 37'!$HRK:$HRK,'GRUPO 37'!$IBG:$IBG,'GRUPO 37'!$ILC:$ILC,'GRUPO 37'!$IUY:$IUY,'GRUPO 37'!$JEU:$JEU,'GRUPO 37'!$JOQ:$JOQ,'GRUPO 37'!$JYM:$JYM,'GRUPO 37'!$KII:$KII,'GRUPO 37'!$KSE:$KSE,'GRUPO 37'!$LCA:$LCA,'GRUPO 37'!$LLW:$LLW,'GRUPO 37'!$LVS:$LVS,'GRUPO 37'!$MFO:$MFO,'GRUPO 37'!$MPK:$MPK,'GRUPO 37'!$MZG:$MZG,'GRUPO 37'!$NJC:$NJC,'GRUPO 37'!$NSY:$NSY,'GRUPO 37'!$OCU:$OCU,'GRUPO 37'!$OMQ:$OMQ,'GRUPO 37'!$OWM:$OWM,'GRUPO 37'!$PGI:$PGI,'GRUPO 37'!$PQE:$PQE,'GRUPO 37'!$QAA:$QAA,'GRUPO 37'!$QJW:$QJW,'GRUPO 37'!$QTS:$QTS,'GRUPO 37'!$RDO:$RDO,'GRUPO 37'!$RNK:$RNK,'GRUPO 37'!$RXG:$RXG,'GRUPO 37'!$SHC:$SHC,'GRUPO 37'!$SQY:$SQY,'GRUPO 37'!$TAU:$TAU,'GRUPO 37'!$TKQ:$TKQ,'GRUPO 37'!$TUM:$TUM,'GRUPO 37'!$UEI:$UEI,'GRUPO 37'!$UOE:$UOE,'GRUPO 37'!$UYA:$UYA,'GRUPO 37'!$VHW:$VHW,'GRUPO 37'!$VRS:$VRS,'GRUPO 37'!$WBO:$WBO,'GRUPO 37'!$WLK:$WLK,'GRUPO 37'!$WVG:$WVG</definedName>
    <definedName name="Z_0D27272C_8AE0_4052_801F_A315617EF63A_.wvu.Cols" localSheetId="9" hidden="1">'GRUPO 38'!$IU:$IU,'GRUPO 38'!$SQ:$SQ,'GRUPO 38'!$ACM:$ACM,'GRUPO 38'!$AMI:$AMI,'GRUPO 38'!$AWE:$AWE,'GRUPO 38'!$BGA:$BGA,'GRUPO 38'!$BPW:$BPW,'GRUPO 38'!$BZS:$BZS,'GRUPO 38'!$CJO:$CJO,'GRUPO 38'!$CTK:$CTK,'GRUPO 38'!$DDG:$DDG,'GRUPO 38'!$DNC:$DNC,'GRUPO 38'!$DWY:$DWY,'GRUPO 38'!$EGU:$EGU,'GRUPO 38'!$EQQ:$EQQ,'GRUPO 38'!$FAM:$FAM,'GRUPO 38'!$FKI:$FKI,'GRUPO 38'!$FUE:$FUE,'GRUPO 38'!$GEA:$GEA,'GRUPO 38'!$GNW:$GNW,'GRUPO 38'!$GXS:$GXS,'GRUPO 38'!$HHO:$HHO,'GRUPO 38'!$HRK:$HRK,'GRUPO 38'!$IBG:$IBG,'GRUPO 38'!$ILC:$ILC,'GRUPO 38'!$IUY:$IUY,'GRUPO 38'!$JEU:$JEU,'GRUPO 38'!$JOQ:$JOQ,'GRUPO 38'!$JYM:$JYM,'GRUPO 38'!$KII:$KII,'GRUPO 38'!$KSE:$KSE,'GRUPO 38'!$LCA:$LCA,'GRUPO 38'!$LLW:$LLW,'GRUPO 38'!$LVS:$LVS,'GRUPO 38'!$MFO:$MFO,'GRUPO 38'!$MPK:$MPK,'GRUPO 38'!$MZG:$MZG,'GRUPO 38'!$NJC:$NJC,'GRUPO 38'!$NSY:$NSY,'GRUPO 38'!$OCU:$OCU,'GRUPO 38'!$OMQ:$OMQ,'GRUPO 38'!$OWM:$OWM,'GRUPO 38'!$PGI:$PGI,'GRUPO 38'!$PQE:$PQE,'GRUPO 38'!$QAA:$QAA,'GRUPO 38'!$QJW:$QJW,'GRUPO 38'!$QTS:$QTS,'GRUPO 38'!$RDO:$RDO,'GRUPO 38'!$RNK:$RNK,'GRUPO 38'!$RXG:$RXG,'GRUPO 38'!$SHC:$SHC,'GRUPO 38'!$SQY:$SQY,'GRUPO 38'!$TAU:$TAU,'GRUPO 38'!$TKQ:$TKQ,'GRUPO 38'!$TUM:$TUM,'GRUPO 38'!$UEI:$UEI,'GRUPO 38'!$UOE:$UOE,'GRUPO 38'!$UYA:$UYA,'GRUPO 38'!$VHW:$VHW,'GRUPO 38'!$VRS:$VRS,'GRUPO 38'!$WBO:$WBO,'GRUPO 38'!$WLK:$WLK,'GRUPO 38'!$WVG:$WVG</definedName>
    <definedName name="Z_0D27272C_8AE0_4052_801F_A315617EF63A_.wvu.Cols" localSheetId="1" hidden="1">GRUPO23!$IU:$IU,GRUPO23!$SQ:$SQ,GRUPO23!$ACM:$ACM,GRUPO23!$AMI:$AMI,GRUPO23!$AWE:$AWE,GRUPO23!$BGA:$BGA,GRUPO23!$BPW:$BPW,GRUPO23!$BZS:$BZS,GRUPO23!$CJO:$CJO,GRUPO23!$CTK:$CTK,GRUPO23!$DDG:$DDG,GRUPO23!$DNC:$DNC,GRUPO23!$DWY:$DWY,GRUPO23!$EGU:$EGU,GRUPO23!$EQQ:$EQQ,GRUPO23!$FAM:$FAM,GRUPO23!$FKI:$FKI,GRUPO23!$FUE:$FUE,GRUPO23!$GEA:$GEA,GRUPO23!$GNW:$GNW,GRUPO23!$GXS:$GXS,GRUPO23!$HHO:$HHO,GRUPO23!$HRK:$HRK,GRUPO23!$IBG:$IBG,GRUPO23!$ILC:$ILC,GRUPO23!$IUY:$IUY,GRUPO23!$JEU:$JEU,GRUPO23!$JOQ:$JOQ,GRUPO23!$JYM:$JYM,GRUPO23!$KII:$KII,GRUPO23!$KSE:$KSE,GRUPO23!$LCA:$LCA,GRUPO23!$LLW:$LLW,GRUPO23!$LVS:$LVS,GRUPO23!$MFO:$MFO,GRUPO23!$MPK:$MPK,GRUPO23!$MZG:$MZG,GRUPO23!$NJC:$NJC,GRUPO23!$NSY:$NSY,GRUPO23!$OCU:$OCU,GRUPO23!$OMQ:$OMQ,GRUPO23!$OWM:$OWM,GRUPO23!$PGI:$PGI,GRUPO23!$PQE:$PQE,GRUPO23!$QAA:$QAA,GRUPO23!$QJW:$QJW,GRUPO23!$QTS:$QTS,GRUPO23!$RDO:$RDO,GRUPO23!$RNK:$RNK,GRUPO23!$RXG:$RXG,GRUPO23!$SHC:$SHC,GRUPO23!$SQY:$SQY,GRUPO23!$TAU:$TAU,GRUPO23!$TKQ:$TKQ,GRUPO23!$TUM:$TUM,GRUPO23!$UEI:$UEI,GRUPO23!$UOE:$UOE,GRUPO23!$UYA:$UYA,GRUPO23!$VHW:$VHW,GRUPO23!$VRS:$VRS,GRUPO23!$WBO:$WBO,GRUPO23!$WLK:$WLK,GRUPO23!$WVG:$WVG</definedName>
    <definedName name="Z_FAFEC9F5_BF18_4E84_806B_6B835B574CEB_.wvu.Cols" localSheetId="2" hidden="1">'GRUPO 24'!$IU:$IU,'GRUPO 24'!$SQ:$SQ,'GRUPO 24'!$ACM:$ACM,'GRUPO 24'!$AMI:$AMI,'GRUPO 24'!$AWE:$AWE,'GRUPO 24'!$BGA:$BGA,'GRUPO 24'!$BPW:$BPW,'GRUPO 24'!$BZS:$BZS,'GRUPO 24'!$CJO:$CJO,'GRUPO 24'!$CTK:$CTK,'GRUPO 24'!$DDG:$DDG,'GRUPO 24'!$DNC:$DNC,'GRUPO 24'!$DWY:$DWY,'GRUPO 24'!$EGU:$EGU,'GRUPO 24'!$EQQ:$EQQ,'GRUPO 24'!$FAM:$FAM,'GRUPO 24'!$FKI:$FKI,'GRUPO 24'!$FUE:$FUE,'GRUPO 24'!$GEA:$GEA,'GRUPO 24'!$GNW:$GNW,'GRUPO 24'!$GXS:$GXS,'GRUPO 24'!$HHO:$HHO,'GRUPO 24'!$HRK:$HRK,'GRUPO 24'!$IBG:$IBG,'GRUPO 24'!$ILC:$ILC,'GRUPO 24'!$IUY:$IUY,'GRUPO 24'!$JEU:$JEU,'GRUPO 24'!$JOQ:$JOQ,'GRUPO 24'!$JYM:$JYM,'GRUPO 24'!$KII:$KII,'GRUPO 24'!$KSE:$KSE,'GRUPO 24'!$LCA:$LCA,'GRUPO 24'!$LLW:$LLW,'GRUPO 24'!$LVS:$LVS,'GRUPO 24'!$MFO:$MFO,'GRUPO 24'!$MPK:$MPK,'GRUPO 24'!$MZG:$MZG,'GRUPO 24'!$NJC:$NJC,'GRUPO 24'!$NSY:$NSY,'GRUPO 24'!$OCU:$OCU,'GRUPO 24'!$OMQ:$OMQ,'GRUPO 24'!$OWM:$OWM,'GRUPO 24'!$PGI:$PGI,'GRUPO 24'!$PQE:$PQE,'GRUPO 24'!$QAA:$QAA,'GRUPO 24'!$QJW:$QJW,'GRUPO 24'!$QTS:$QTS,'GRUPO 24'!$RDO:$RDO,'GRUPO 24'!$RNK:$RNK,'GRUPO 24'!$RXG:$RXG,'GRUPO 24'!$SHC:$SHC,'GRUPO 24'!$SQY:$SQY,'GRUPO 24'!$TAU:$TAU,'GRUPO 24'!$TKQ:$TKQ,'GRUPO 24'!$TUM:$TUM,'GRUPO 24'!$UEI:$UEI,'GRUPO 24'!$UOE:$UOE,'GRUPO 24'!$UYA:$UYA,'GRUPO 24'!$VHW:$VHW,'GRUPO 24'!$VRS:$VRS,'GRUPO 24'!$WBO:$WBO,'GRUPO 24'!$WLK:$WLK,'GRUPO 24'!$WVG:$WVG</definedName>
    <definedName name="Z_FAFEC9F5_BF18_4E84_806B_6B835B574CEB_.wvu.Cols" localSheetId="3" hidden="1">'GRUPO 32'!$IU:$IU,'GRUPO 32'!$SQ:$SQ,'GRUPO 32'!$ACM:$ACM,'GRUPO 32'!$AMI:$AMI,'GRUPO 32'!$AWE:$AWE,'GRUPO 32'!$BGA:$BGA,'GRUPO 32'!$BPW:$BPW,'GRUPO 32'!$BZS:$BZS,'GRUPO 32'!$CJO:$CJO,'GRUPO 32'!$CTK:$CTK,'GRUPO 32'!$DDG:$DDG,'GRUPO 32'!$DNC:$DNC,'GRUPO 32'!$DWY:$DWY,'GRUPO 32'!$EGU:$EGU,'GRUPO 32'!$EQQ:$EQQ,'GRUPO 32'!$FAM:$FAM,'GRUPO 32'!$FKI:$FKI,'GRUPO 32'!$FUE:$FUE,'GRUPO 32'!$GEA:$GEA,'GRUPO 32'!$GNW:$GNW,'GRUPO 32'!$GXS:$GXS,'GRUPO 32'!$HHO:$HHO,'GRUPO 32'!$HRK:$HRK,'GRUPO 32'!$IBG:$IBG,'GRUPO 32'!$ILC:$ILC,'GRUPO 32'!$IUY:$IUY,'GRUPO 32'!$JEU:$JEU,'GRUPO 32'!$JOQ:$JOQ,'GRUPO 32'!$JYM:$JYM,'GRUPO 32'!$KII:$KII,'GRUPO 32'!$KSE:$KSE,'GRUPO 32'!$LCA:$LCA,'GRUPO 32'!$LLW:$LLW,'GRUPO 32'!$LVS:$LVS,'GRUPO 32'!$MFO:$MFO,'GRUPO 32'!$MPK:$MPK,'GRUPO 32'!$MZG:$MZG,'GRUPO 32'!$NJC:$NJC,'GRUPO 32'!$NSY:$NSY,'GRUPO 32'!$OCU:$OCU,'GRUPO 32'!$OMQ:$OMQ,'GRUPO 32'!$OWM:$OWM,'GRUPO 32'!$PGI:$PGI,'GRUPO 32'!$PQE:$PQE,'GRUPO 32'!$QAA:$QAA,'GRUPO 32'!$QJW:$QJW,'GRUPO 32'!$QTS:$QTS,'GRUPO 32'!$RDO:$RDO,'GRUPO 32'!$RNK:$RNK,'GRUPO 32'!$RXG:$RXG,'GRUPO 32'!$SHC:$SHC,'GRUPO 32'!$SQY:$SQY,'GRUPO 32'!$TAU:$TAU,'GRUPO 32'!$TKQ:$TKQ,'GRUPO 32'!$TUM:$TUM,'GRUPO 32'!$UEI:$UEI,'GRUPO 32'!$UOE:$UOE,'GRUPO 32'!$UYA:$UYA,'GRUPO 32'!$VHW:$VHW,'GRUPO 32'!$VRS:$VRS,'GRUPO 32'!$WBO:$WBO,'GRUPO 32'!$WLK:$WLK,'GRUPO 32'!$WVG:$WVG</definedName>
    <definedName name="Z_FAFEC9F5_BF18_4E84_806B_6B835B574CEB_.wvu.Cols" localSheetId="5" hidden="1">'GRUPO 34'!$IU:$IU,'GRUPO 34'!$SQ:$SQ,'GRUPO 34'!$ACM:$ACM,'GRUPO 34'!$AMI:$AMI,'GRUPO 34'!$AWE:$AWE,'GRUPO 34'!$BGA:$BGA,'GRUPO 34'!$BPW:$BPW,'GRUPO 34'!$BZS:$BZS,'GRUPO 34'!$CJO:$CJO,'GRUPO 34'!$CTK:$CTK,'GRUPO 34'!$DDG:$DDG,'GRUPO 34'!$DNC:$DNC,'GRUPO 34'!$DWY:$DWY,'GRUPO 34'!$EGU:$EGU,'GRUPO 34'!$EQQ:$EQQ,'GRUPO 34'!$FAM:$FAM,'GRUPO 34'!$FKI:$FKI,'GRUPO 34'!$FUE:$FUE,'GRUPO 34'!$GEA:$GEA,'GRUPO 34'!$GNW:$GNW,'GRUPO 34'!$GXS:$GXS,'GRUPO 34'!$HHO:$HHO,'GRUPO 34'!$HRK:$HRK,'GRUPO 34'!$IBG:$IBG,'GRUPO 34'!$ILC:$ILC,'GRUPO 34'!$IUY:$IUY,'GRUPO 34'!$JEU:$JEU,'GRUPO 34'!$JOQ:$JOQ,'GRUPO 34'!$JYM:$JYM,'GRUPO 34'!$KII:$KII,'GRUPO 34'!$KSE:$KSE,'GRUPO 34'!$LCA:$LCA,'GRUPO 34'!$LLW:$LLW,'GRUPO 34'!$LVS:$LVS,'GRUPO 34'!$MFO:$MFO,'GRUPO 34'!$MPK:$MPK,'GRUPO 34'!$MZG:$MZG,'GRUPO 34'!$NJC:$NJC,'GRUPO 34'!$NSY:$NSY,'GRUPO 34'!$OCU:$OCU,'GRUPO 34'!$OMQ:$OMQ,'GRUPO 34'!$OWM:$OWM,'GRUPO 34'!$PGI:$PGI,'GRUPO 34'!$PQE:$PQE,'GRUPO 34'!$QAA:$QAA,'GRUPO 34'!$QJW:$QJW,'GRUPO 34'!$QTS:$QTS,'GRUPO 34'!$RDO:$RDO,'GRUPO 34'!$RNK:$RNK,'GRUPO 34'!$RXG:$RXG,'GRUPO 34'!$SHC:$SHC,'GRUPO 34'!$SQY:$SQY,'GRUPO 34'!$TAU:$TAU,'GRUPO 34'!$TKQ:$TKQ,'GRUPO 34'!$TUM:$TUM,'GRUPO 34'!$UEI:$UEI,'GRUPO 34'!$UOE:$UOE,'GRUPO 34'!$UYA:$UYA,'GRUPO 34'!$VHW:$VHW,'GRUPO 34'!$VRS:$VRS,'GRUPO 34'!$WBO:$WBO,'GRUPO 34'!$WLK:$WLK,'GRUPO 34'!$WVG:$WVG</definedName>
    <definedName name="Z_FAFEC9F5_BF18_4E84_806B_6B835B574CEB_.wvu.Cols" localSheetId="6" hidden="1">'GRUPO 35'!$IU:$IU,'GRUPO 35'!$SQ:$SQ,'GRUPO 35'!$ACM:$ACM,'GRUPO 35'!$AMI:$AMI,'GRUPO 35'!$AWE:$AWE,'GRUPO 35'!$BGA:$BGA,'GRUPO 35'!$BPW:$BPW,'GRUPO 35'!$BZS:$BZS,'GRUPO 35'!$CJO:$CJO,'GRUPO 35'!$CTK:$CTK,'GRUPO 35'!$DDG:$DDG,'GRUPO 35'!$DNC:$DNC,'GRUPO 35'!$DWY:$DWY,'GRUPO 35'!$EGU:$EGU,'GRUPO 35'!$EQQ:$EQQ,'GRUPO 35'!$FAM:$FAM,'GRUPO 35'!$FKI:$FKI,'GRUPO 35'!$FUE:$FUE,'GRUPO 35'!$GEA:$GEA,'GRUPO 35'!$GNW:$GNW,'GRUPO 35'!$GXS:$GXS,'GRUPO 35'!$HHO:$HHO,'GRUPO 35'!$HRK:$HRK,'GRUPO 35'!$IBG:$IBG,'GRUPO 35'!$ILC:$ILC,'GRUPO 35'!$IUY:$IUY,'GRUPO 35'!$JEU:$JEU,'GRUPO 35'!$JOQ:$JOQ,'GRUPO 35'!$JYM:$JYM,'GRUPO 35'!$KII:$KII,'GRUPO 35'!$KSE:$KSE,'GRUPO 35'!$LCA:$LCA,'GRUPO 35'!$LLW:$LLW,'GRUPO 35'!$LVS:$LVS,'GRUPO 35'!$MFO:$MFO,'GRUPO 35'!$MPK:$MPK,'GRUPO 35'!$MZG:$MZG,'GRUPO 35'!$NJC:$NJC,'GRUPO 35'!$NSY:$NSY,'GRUPO 35'!$OCU:$OCU,'GRUPO 35'!$OMQ:$OMQ,'GRUPO 35'!$OWM:$OWM,'GRUPO 35'!$PGI:$PGI,'GRUPO 35'!$PQE:$PQE,'GRUPO 35'!$QAA:$QAA,'GRUPO 35'!$QJW:$QJW,'GRUPO 35'!$QTS:$QTS,'GRUPO 35'!$RDO:$RDO,'GRUPO 35'!$RNK:$RNK,'GRUPO 35'!$RXG:$RXG,'GRUPO 35'!$SHC:$SHC,'GRUPO 35'!$SQY:$SQY,'GRUPO 35'!$TAU:$TAU,'GRUPO 35'!$TKQ:$TKQ,'GRUPO 35'!$TUM:$TUM,'GRUPO 35'!$UEI:$UEI,'GRUPO 35'!$UOE:$UOE,'GRUPO 35'!$UYA:$UYA,'GRUPO 35'!$VHW:$VHW,'GRUPO 35'!$VRS:$VRS,'GRUPO 35'!$WBO:$WBO,'GRUPO 35'!$WLK:$WLK,'GRUPO 35'!$WVG:$WVG</definedName>
    <definedName name="Z_FAFEC9F5_BF18_4E84_806B_6B835B574CEB_.wvu.Cols" localSheetId="7" hidden="1">'GRUPO 36'!$IT:$IT,'GRUPO 36'!$SP:$SP,'GRUPO 36'!$ACL:$ACL,'GRUPO 36'!$AMH:$AMH,'GRUPO 36'!$AWD:$AWD,'GRUPO 36'!$BFZ:$BFZ,'GRUPO 36'!$BPV:$BPV,'GRUPO 36'!$BZR:$BZR,'GRUPO 36'!$CJN:$CJN,'GRUPO 36'!$CTJ:$CTJ,'GRUPO 36'!$DDF:$DDF,'GRUPO 36'!$DNB:$DNB,'GRUPO 36'!$DWX:$DWX,'GRUPO 36'!$EGT:$EGT,'GRUPO 36'!$EQP:$EQP,'GRUPO 36'!$FAL:$FAL,'GRUPO 36'!$FKH:$FKH,'GRUPO 36'!$FUD:$FUD,'GRUPO 36'!$GDZ:$GDZ,'GRUPO 36'!$GNV:$GNV,'GRUPO 36'!$GXR:$GXR,'GRUPO 36'!$HHN:$HHN,'GRUPO 36'!$HRJ:$HRJ,'GRUPO 36'!$IBF:$IBF,'GRUPO 36'!$ILB:$ILB,'GRUPO 36'!$IUX:$IUX,'GRUPO 36'!$JET:$JET,'GRUPO 36'!$JOP:$JOP,'GRUPO 36'!$JYL:$JYL,'GRUPO 36'!$KIH:$KIH,'GRUPO 36'!$KSD:$KSD,'GRUPO 36'!$LBZ:$LBZ,'GRUPO 36'!$LLV:$LLV,'GRUPO 36'!$LVR:$LVR,'GRUPO 36'!$MFN:$MFN,'GRUPO 36'!$MPJ:$MPJ,'GRUPO 36'!$MZF:$MZF,'GRUPO 36'!$NJB:$NJB,'GRUPO 36'!$NSX:$NSX,'GRUPO 36'!$OCT:$OCT,'GRUPO 36'!$OMP:$OMP,'GRUPO 36'!$OWL:$OWL,'GRUPO 36'!$PGH:$PGH,'GRUPO 36'!$PQD:$PQD,'GRUPO 36'!$PZZ:$PZZ,'GRUPO 36'!$QJV:$QJV,'GRUPO 36'!$QTR:$QTR,'GRUPO 36'!$RDN:$RDN,'GRUPO 36'!$RNJ:$RNJ,'GRUPO 36'!$RXF:$RXF,'GRUPO 36'!$SHB:$SHB,'GRUPO 36'!$SQX:$SQX,'GRUPO 36'!$TAT:$TAT,'GRUPO 36'!$TKP:$TKP,'GRUPO 36'!$TUL:$TUL,'GRUPO 36'!$UEH:$UEH,'GRUPO 36'!$UOD:$UOD,'GRUPO 36'!$UXZ:$UXZ,'GRUPO 36'!$VHV:$VHV,'GRUPO 36'!$VRR:$VRR,'GRUPO 36'!$WBN:$WBN,'GRUPO 36'!$WLJ:$WLJ,'GRUPO 36'!$WVF:$WVF</definedName>
    <definedName name="Z_FAFEC9F5_BF18_4E84_806B_6B835B574CEB_.wvu.Cols" localSheetId="8" hidden="1">'GRUPO 37'!$IU:$IU,'GRUPO 37'!$SQ:$SQ,'GRUPO 37'!$ACM:$ACM,'GRUPO 37'!$AMI:$AMI,'GRUPO 37'!$AWE:$AWE,'GRUPO 37'!$BGA:$BGA,'GRUPO 37'!$BPW:$BPW,'GRUPO 37'!$BZS:$BZS,'GRUPO 37'!$CJO:$CJO,'GRUPO 37'!$CTK:$CTK,'GRUPO 37'!$DDG:$DDG,'GRUPO 37'!$DNC:$DNC,'GRUPO 37'!$DWY:$DWY,'GRUPO 37'!$EGU:$EGU,'GRUPO 37'!$EQQ:$EQQ,'GRUPO 37'!$FAM:$FAM,'GRUPO 37'!$FKI:$FKI,'GRUPO 37'!$FUE:$FUE,'GRUPO 37'!$GEA:$GEA,'GRUPO 37'!$GNW:$GNW,'GRUPO 37'!$GXS:$GXS,'GRUPO 37'!$HHO:$HHO,'GRUPO 37'!$HRK:$HRK,'GRUPO 37'!$IBG:$IBG,'GRUPO 37'!$ILC:$ILC,'GRUPO 37'!$IUY:$IUY,'GRUPO 37'!$JEU:$JEU,'GRUPO 37'!$JOQ:$JOQ,'GRUPO 37'!$JYM:$JYM,'GRUPO 37'!$KII:$KII,'GRUPO 37'!$KSE:$KSE,'GRUPO 37'!$LCA:$LCA,'GRUPO 37'!$LLW:$LLW,'GRUPO 37'!$LVS:$LVS,'GRUPO 37'!$MFO:$MFO,'GRUPO 37'!$MPK:$MPK,'GRUPO 37'!$MZG:$MZG,'GRUPO 37'!$NJC:$NJC,'GRUPO 37'!$NSY:$NSY,'GRUPO 37'!$OCU:$OCU,'GRUPO 37'!$OMQ:$OMQ,'GRUPO 37'!$OWM:$OWM,'GRUPO 37'!$PGI:$PGI,'GRUPO 37'!$PQE:$PQE,'GRUPO 37'!$QAA:$QAA,'GRUPO 37'!$QJW:$QJW,'GRUPO 37'!$QTS:$QTS,'GRUPO 37'!$RDO:$RDO,'GRUPO 37'!$RNK:$RNK,'GRUPO 37'!$RXG:$RXG,'GRUPO 37'!$SHC:$SHC,'GRUPO 37'!$SQY:$SQY,'GRUPO 37'!$TAU:$TAU,'GRUPO 37'!$TKQ:$TKQ,'GRUPO 37'!$TUM:$TUM,'GRUPO 37'!$UEI:$UEI,'GRUPO 37'!$UOE:$UOE,'GRUPO 37'!$UYA:$UYA,'GRUPO 37'!$VHW:$VHW,'GRUPO 37'!$VRS:$VRS,'GRUPO 37'!$WBO:$WBO,'GRUPO 37'!$WLK:$WLK,'GRUPO 37'!$WVG:$WVG</definedName>
    <definedName name="Z_FAFEC9F5_BF18_4E84_806B_6B835B574CEB_.wvu.Cols" localSheetId="9" hidden="1">'GRUPO 38'!$IU:$IU,'GRUPO 38'!$SQ:$SQ,'GRUPO 38'!$ACM:$ACM,'GRUPO 38'!$AMI:$AMI,'GRUPO 38'!$AWE:$AWE,'GRUPO 38'!$BGA:$BGA,'GRUPO 38'!$BPW:$BPW,'GRUPO 38'!$BZS:$BZS,'GRUPO 38'!$CJO:$CJO,'GRUPO 38'!$CTK:$CTK,'GRUPO 38'!$DDG:$DDG,'GRUPO 38'!$DNC:$DNC,'GRUPO 38'!$DWY:$DWY,'GRUPO 38'!$EGU:$EGU,'GRUPO 38'!$EQQ:$EQQ,'GRUPO 38'!$FAM:$FAM,'GRUPO 38'!$FKI:$FKI,'GRUPO 38'!$FUE:$FUE,'GRUPO 38'!$GEA:$GEA,'GRUPO 38'!$GNW:$GNW,'GRUPO 38'!$GXS:$GXS,'GRUPO 38'!$HHO:$HHO,'GRUPO 38'!$HRK:$HRK,'GRUPO 38'!$IBG:$IBG,'GRUPO 38'!$ILC:$ILC,'GRUPO 38'!$IUY:$IUY,'GRUPO 38'!$JEU:$JEU,'GRUPO 38'!$JOQ:$JOQ,'GRUPO 38'!$JYM:$JYM,'GRUPO 38'!$KII:$KII,'GRUPO 38'!$KSE:$KSE,'GRUPO 38'!$LCA:$LCA,'GRUPO 38'!$LLW:$LLW,'GRUPO 38'!$LVS:$LVS,'GRUPO 38'!$MFO:$MFO,'GRUPO 38'!$MPK:$MPK,'GRUPO 38'!$MZG:$MZG,'GRUPO 38'!$NJC:$NJC,'GRUPO 38'!$NSY:$NSY,'GRUPO 38'!$OCU:$OCU,'GRUPO 38'!$OMQ:$OMQ,'GRUPO 38'!$OWM:$OWM,'GRUPO 38'!$PGI:$PGI,'GRUPO 38'!$PQE:$PQE,'GRUPO 38'!$QAA:$QAA,'GRUPO 38'!$QJW:$QJW,'GRUPO 38'!$QTS:$QTS,'GRUPO 38'!$RDO:$RDO,'GRUPO 38'!$RNK:$RNK,'GRUPO 38'!$RXG:$RXG,'GRUPO 38'!$SHC:$SHC,'GRUPO 38'!$SQY:$SQY,'GRUPO 38'!$TAU:$TAU,'GRUPO 38'!$TKQ:$TKQ,'GRUPO 38'!$TUM:$TUM,'GRUPO 38'!$UEI:$UEI,'GRUPO 38'!$UOE:$UOE,'GRUPO 38'!$UYA:$UYA,'GRUPO 38'!$VHW:$VHW,'GRUPO 38'!$VRS:$VRS,'GRUPO 38'!$WBO:$WBO,'GRUPO 38'!$WLK:$WLK,'GRUPO 38'!$WVG:$WVG</definedName>
    <definedName name="Z_FAFEC9F5_BF18_4E84_806B_6B835B574CEB_.wvu.Cols" localSheetId="1" hidden="1">GRUPO23!$IU:$IU,GRUPO23!$SQ:$SQ,GRUPO23!$ACM:$ACM,GRUPO23!$AMI:$AMI,GRUPO23!$AWE:$AWE,GRUPO23!$BGA:$BGA,GRUPO23!$BPW:$BPW,GRUPO23!$BZS:$BZS,GRUPO23!$CJO:$CJO,GRUPO23!$CTK:$CTK,GRUPO23!$DDG:$DDG,GRUPO23!$DNC:$DNC,GRUPO23!$DWY:$DWY,GRUPO23!$EGU:$EGU,GRUPO23!$EQQ:$EQQ,GRUPO23!$FAM:$FAM,GRUPO23!$FKI:$FKI,GRUPO23!$FUE:$FUE,GRUPO23!$GEA:$GEA,GRUPO23!$GNW:$GNW,GRUPO23!$GXS:$GXS,GRUPO23!$HHO:$HHO,GRUPO23!$HRK:$HRK,GRUPO23!$IBG:$IBG,GRUPO23!$ILC:$ILC,GRUPO23!$IUY:$IUY,GRUPO23!$JEU:$JEU,GRUPO23!$JOQ:$JOQ,GRUPO23!$JYM:$JYM,GRUPO23!$KII:$KII,GRUPO23!$KSE:$KSE,GRUPO23!$LCA:$LCA,GRUPO23!$LLW:$LLW,GRUPO23!$LVS:$LVS,GRUPO23!$MFO:$MFO,GRUPO23!$MPK:$MPK,GRUPO23!$MZG:$MZG,GRUPO23!$NJC:$NJC,GRUPO23!$NSY:$NSY,GRUPO23!$OCU:$OCU,GRUPO23!$OMQ:$OMQ,GRUPO23!$OWM:$OWM,GRUPO23!$PGI:$PGI,GRUPO23!$PQE:$PQE,GRUPO23!$QAA:$QAA,GRUPO23!$QJW:$QJW,GRUPO23!$QTS:$QTS,GRUPO23!$RDO:$RDO,GRUPO23!$RNK:$RNK,GRUPO23!$RXG:$RXG,GRUPO23!$SHC:$SHC,GRUPO23!$SQY:$SQY,GRUPO23!$TAU:$TAU,GRUPO23!$TKQ:$TKQ,GRUPO23!$TUM:$TUM,GRUPO23!$UEI:$UEI,GRUPO23!$UOE:$UOE,GRUPO23!$UYA:$UYA,GRUPO23!$VHW:$VHW,GRUPO23!$VRS:$VRS,GRUPO23!$WBO:$WBO,GRUPO23!$WLK:$WLK,GRUPO23!$WVG:$WVG</definedName>
  </definedNames>
  <calcPr calcId="152511"/>
  <customWorkbookViews>
    <customWorkbookView name="Luis Felipe Ordonez Armero - Vista personalizada" guid="{0D27272C-8AE0-4052-801F-A315617EF63A}" autoUpdate="1" mergeInterval="5" personalView="1" maximized="1" windowWidth="1276" windowHeight="759" activeSheetId="6"/>
    <customWorkbookView name="Fredy Eduardo Arcos Realpe - Vista personalizada" guid="{FAFEC9F5-BF18-4E84-806B-6B835B574CEB}" autoUpdate="1" mergeInterval="5" personalView="1" maximized="1" xWindow="-8" yWindow="-8" windowWidth="1936" windowHeight="1056" activeSheetId="6"/>
  </customWorkbookViews>
</workbook>
</file>

<file path=xl/calcChain.xml><?xml version="1.0" encoding="utf-8"?>
<calcChain xmlns="http://schemas.openxmlformats.org/spreadsheetml/2006/main">
  <c r="N124" i="6" l="1"/>
  <c r="M124" i="6"/>
  <c r="N131" i="3"/>
  <c r="M131" i="3"/>
  <c r="N149" i="2"/>
  <c r="M149" i="2"/>
  <c r="M116" i="11"/>
  <c r="N116" i="11"/>
  <c r="N117" i="9"/>
  <c r="M117" i="9"/>
  <c r="N125" i="8"/>
  <c r="M125" i="8"/>
  <c r="C92" i="9" l="1"/>
  <c r="C91" i="9"/>
  <c r="C90" i="9"/>
  <c r="C28" i="5" l="1"/>
  <c r="C27" i="5"/>
  <c r="E40" i="3" l="1"/>
  <c r="D41" i="2"/>
  <c r="D40" i="2"/>
  <c r="E40" i="2" s="1"/>
  <c r="C144" i="8" l="1"/>
  <c r="C140" i="8"/>
  <c r="C141" i="8"/>
  <c r="C142" i="8"/>
  <c r="C143" i="8"/>
  <c r="C139" i="8"/>
  <c r="C92" i="8"/>
  <c r="C93" i="8"/>
  <c r="C94" i="8"/>
  <c r="C95" i="8"/>
  <c r="C96" i="8"/>
  <c r="C97" i="8"/>
  <c r="C98" i="8"/>
  <c r="C99" i="8"/>
  <c r="C91" i="8"/>
  <c r="C105" i="2"/>
  <c r="C104" i="2"/>
  <c r="C103" i="2"/>
  <c r="C90" i="8"/>
  <c r="C89" i="8"/>
  <c r="C88" i="8"/>
  <c r="C87" i="8"/>
  <c r="C89" i="9"/>
  <c r="C88" i="9"/>
  <c r="C87" i="9"/>
  <c r="C130" i="10"/>
  <c r="C129" i="10"/>
  <c r="C128" i="10"/>
  <c r="C89" i="10"/>
  <c r="C88" i="10"/>
  <c r="C87" i="10"/>
  <c r="C91" i="11"/>
  <c r="C90" i="11"/>
  <c r="C89" i="11"/>
  <c r="C88" i="11"/>
  <c r="C87" i="11"/>
  <c r="E24" i="11" l="1"/>
  <c r="C24" i="11"/>
  <c r="C24" i="10"/>
  <c r="E24" i="10"/>
  <c r="E24" i="9"/>
  <c r="F15" i="9"/>
  <c r="C24" i="9" s="1"/>
  <c r="E24" i="8"/>
  <c r="F15" i="8"/>
  <c r="C24" i="8" s="1"/>
  <c r="E24" i="7"/>
  <c r="F15" i="7"/>
  <c r="C24" i="7" s="1"/>
  <c r="E24" i="6"/>
  <c r="F15" i="6"/>
  <c r="C24" i="6" s="1"/>
  <c r="E24" i="4"/>
  <c r="F15" i="4"/>
  <c r="C24" i="4" s="1"/>
  <c r="F15" i="3"/>
  <c r="C24" i="3" s="1"/>
  <c r="E15" i="3"/>
  <c r="E24" i="3" s="1"/>
  <c r="E24" i="2" l="1"/>
  <c r="F15" i="2"/>
  <c r="C24" i="2" s="1"/>
  <c r="C140" i="7" l="1"/>
  <c r="C141" i="7"/>
  <c r="C142" i="7"/>
  <c r="C139" i="7"/>
  <c r="C138" i="7"/>
  <c r="C96" i="7"/>
  <c r="C97" i="7"/>
  <c r="C98" i="7"/>
  <c r="C95" i="7"/>
  <c r="C88" i="7"/>
  <c r="C89" i="7"/>
  <c r="C87" i="7"/>
  <c r="C91" i="7"/>
  <c r="C92" i="7"/>
  <c r="C93" i="7"/>
  <c r="C94" i="7"/>
  <c r="C90" i="7"/>
  <c r="C139" i="6"/>
  <c r="C140" i="6"/>
  <c r="C141" i="6"/>
  <c r="C138" i="6"/>
  <c r="C142" i="6"/>
  <c r="C96" i="6"/>
  <c r="C97" i="6"/>
  <c r="C98" i="6"/>
  <c r="C99" i="6"/>
  <c r="C100" i="6"/>
  <c r="C101" i="6"/>
  <c r="C102" i="6"/>
  <c r="C103" i="6"/>
  <c r="C104" i="6"/>
  <c r="C105" i="6"/>
  <c r="C95" i="6"/>
  <c r="F138" i="11" l="1"/>
  <c r="D149" i="11" s="1"/>
  <c r="E122" i="11"/>
  <c r="D148" i="11" s="1"/>
  <c r="L116" i="11"/>
  <c r="K116" i="11"/>
  <c r="C118" i="11" s="1"/>
  <c r="A109" i="11"/>
  <c r="A110" i="11" s="1"/>
  <c r="A111" i="11" s="1"/>
  <c r="A112" i="11" s="1"/>
  <c r="A113" i="11" s="1"/>
  <c r="A114" i="11" s="1"/>
  <c r="A115" i="11" s="1"/>
  <c r="C62" i="11"/>
  <c r="L57" i="11"/>
  <c r="C61" i="11"/>
  <c r="A50" i="11"/>
  <c r="A51" i="11" s="1"/>
  <c r="A52" i="11" s="1"/>
  <c r="A53" i="11" s="1"/>
  <c r="A54" i="11" s="1"/>
  <c r="A55" i="11" s="1"/>
  <c r="A56" i="11" s="1"/>
  <c r="E40" i="11"/>
  <c r="F135" i="10"/>
  <c r="D146" i="10" s="1"/>
  <c r="E120" i="10"/>
  <c r="D145" i="10" s="1"/>
  <c r="M114" i="10"/>
  <c r="L114" i="10"/>
  <c r="K114" i="10"/>
  <c r="C116" i="10" s="1"/>
  <c r="A107" i="10"/>
  <c r="A108" i="10" s="1"/>
  <c r="A109" i="10" s="1"/>
  <c r="A110" i="10" s="1"/>
  <c r="A111" i="10" s="1"/>
  <c r="A112" i="10" s="1"/>
  <c r="A113" i="10" s="1"/>
  <c r="N114" i="10"/>
  <c r="C62" i="10"/>
  <c r="L57" i="10"/>
  <c r="C61" i="10"/>
  <c r="A50" i="10"/>
  <c r="A51" i="10" s="1"/>
  <c r="A52" i="10" s="1"/>
  <c r="A53" i="10" s="1"/>
  <c r="A54" i="10" s="1"/>
  <c r="A55" i="10" s="1"/>
  <c r="A56" i="10" s="1"/>
  <c r="E40" i="10"/>
  <c r="F140" i="9"/>
  <c r="D151" i="9" s="1"/>
  <c r="E123" i="9"/>
  <c r="D150" i="9" s="1"/>
  <c r="L117" i="9"/>
  <c r="K117" i="9"/>
  <c r="C119" i="9" s="1"/>
  <c r="A110" i="9"/>
  <c r="A111" i="9" s="1"/>
  <c r="A112" i="9" s="1"/>
  <c r="A113" i="9" s="1"/>
  <c r="A114" i="9" s="1"/>
  <c r="A115" i="9" s="1"/>
  <c r="A116" i="9" s="1"/>
  <c r="C62" i="9"/>
  <c r="L57" i="9"/>
  <c r="C61" i="9"/>
  <c r="A50" i="9"/>
  <c r="A51" i="9" s="1"/>
  <c r="A52" i="9" s="1"/>
  <c r="A53" i="9" s="1"/>
  <c r="A54" i="9" s="1"/>
  <c r="A55" i="9" s="1"/>
  <c r="A56" i="9" s="1"/>
  <c r="D41" i="9"/>
  <c r="E40" i="9" s="1"/>
  <c r="F150" i="8"/>
  <c r="D161" i="8" s="1"/>
  <c r="E131" i="8"/>
  <c r="D160" i="8" s="1"/>
  <c r="L125" i="8"/>
  <c r="K125" i="8"/>
  <c r="C127" i="8" s="1"/>
  <c r="A118" i="8"/>
  <c r="A119" i="8" s="1"/>
  <c r="A120" i="8" s="1"/>
  <c r="A121" i="8" s="1"/>
  <c r="A122" i="8" s="1"/>
  <c r="A123" i="8" s="1"/>
  <c r="A124" i="8" s="1"/>
  <c r="C62" i="8"/>
  <c r="L57" i="8"/>
  <c r="C61" i="8"/>
  <c r="A50" i="8"/>
  <c r="A51" i="8" s="1"/>
  <c r="A52" i="8" s="1"/>
  <c r="A53" i="8" s="1"/>
  <c r="A54" i="8" s="1"/>
  <c r="A55" i="8" s="1"/>
  <c r="A56" i="8" s="1"/>
  <c r="E40" i="8"/>
  <c r="F145" i="7"/>
  <c r="D156" i="7" s="1"/>
  <c r="E130" i="7"/>
  <c r="D155" i="7" s="1"/>
  <c r="M124" i="7"/>
  <c r="L124" i="7"/>
  <c r="K124" i="7"/>
  <c r="C126" i="7" s="1"/>
  <c r="A117" i="7"/>
  <c r="A118" i="7" s="1"/>
  <c r="A119" i="7" s="1"/>
  <c r="A120" i="7" s="1"/>
  <c r="A121" i="7" s="1"/>
  <c r="A122" i="7" s="1"/>
  <c r="A123" i="7" s="1"/>
  <c r="N116" i="7"/>
  <c r="N124" i="7" s="1"/>
  <c r="C62" i="7"/>
  <c r="L57" i="7"/>
  <c r="C61" i="7"/>
  <c r="A50" i="7"/>
  <c r="A51" i="7" s="1"/>
  <c r="A52" i="7" s="1"/>
  <c r="A53" i="7" s="1"/>
  <c r="A54" i="7" s="1"/>
  <c r="A55" i="7" s="1"/>
  <c r="A56" i="7" s="1"/>
  <c r="E40" i="7"/>
  <c r="E150" i="9" l="1"/>
  <c r="E160" i="8"/>
  <c r="E148" i="11"/>
  <c r="E145" i="10"/>
  <c r="E155" i="7"/>
  <c r="C94" i="6"/>
  <c r="C88" i="6"/>
  <c r="C89" i="6"/>
  <c r="C90" i="6"/>
  <c r="C91" i="6"/>
  <c r="C92" i="6"/>
  <c r="C93" i="6"/>
  <c r="C87" i="6"/>
  <c r="F148" i="6"/>
  <c r="D159" i="6" s="1"/>
  <c r="E130" i="6"/>
  <c r="D158" i="6" s="1"/>
  <c r="C126" i="6"/>
  <c r="A117" i="6"/>
  <c r="A118" i="6" s="1"/>
  <c r="A119" i="6" s="1"/>
  <c r="A120" i="6" s="1"/>
  <c r="A121" i="6" s="1"/>
  <c r="A122" i="6" s="1"/>
  <c r="A123" i="6" s="1"/>
  <c r="C62" i="6"/>
  <c r="L57" i="6"/>
  <c r="C61" i="6"/>
  <c r="A50" i="6"/>
  <c r="A51" i="6" s="1"/>
  <c r="A52" i="6" s="1"/>
  <c r="A53" i="6" s="1"/>
  <c r="A54" i="6" s="1"/>
  <c r="A55" i="6" s="1"/>
  <c r="A56" i="6" s="1"/>
  <c r="D41" i="6"/>
  <c r="E40" i="6" s="1"/>
  <c r="C143" i="4"/>
  <c r="C97" i="4"/>
  <c r="C98" i="4"/>
  <c r="C99" i="4"/>
  <c r="C100" i="4"/>
  <c r="C101" i="4"/>
  <c r="C102" i="4"/>
  <c r="C103" i="4"/>
  <c r="C104" i="4"/>
  <c r="C96" i="4"/>
  <c r="C88" i="4"/>
  <c r="C89" i="4"/>
  <c r="C90" i="4"/>
  <c r="C91" i="4"/>
  <c r="C92" i="4"/>
  <c r="C93" i="4"/>
  <c r="C94" i="4"/>
  <c r="C95" i="4"/>
  <c r="C87" i="4"/>
  <c r="E158" i="6" l="1"/>
  <c r="F149" i="4"/>
  <c r="D160" i="4" s="1"/>
  <c r="E135" i="4"/>
  <c r="D159" i="4" s="1"/>
  <c r="M129" i="4"/>
  <c r="L129" i="4"/>
  <c r="K129" i="4"/>
  <c r="C131" i="4" s="1"/>
  <c r="A122" i="4"/>
  <c r="A123" i="4" s="1"/>
  <c r="A124" i="4" s="1"/>
  <c r="A125" i="4" s="1"/>
  <c r="A126" i="4" s="1"/>
  <c r="A127" i="4" s="1"/>
  <c r="A128" i="4" s="1"/>
  <c r="N121" i="4"/>
  <c r="N129" i="4" s="1"/>
  <c r="C62" i="4"/>
  <c r="L57" i="4"/>
  <c r="C61" i="4"/>
  <c r="A50" i="4"/>
  <c r="A51" i="4" s="1"/>
  <c r="A52" i="4" s="1"/>
  <c r="A53" i="4" s="1"/>
  <c r="A54" i="4" s="1"/>
  <c r="A55" i="4" s="1"/>
  <c r="A56" i="4" s="1"/>
  <c r="D41" i="4"/>
  <c r="E40" i="4" s="1"/>
  <c r="C147" i="3"/>
  <c r="C146" i="3"/>
  <c r="C145" i="3"/>
  <c r="C96" i="3"/>
  <c r="C97" i="3"/>
  <c r="C98" i="3"/>
  <c r="C99" i="3"/>
  <c r="C100" i="3"/>
  <c r="C101" i="3"/>
  <c r="C102" i="3"/>
  <c r="C103" i="3"/>
  <c r="C104" i="3"/>
  <c r="C105" i="3"/>
  <c r="C95" i="3"/>
  <c r="C94" i="3"/>
  <c r="C91" i="3"/>
  <c r="C92" i="3"/>
  <c r="C93" i="3"/>
  <c r="C90" i="3"/>
  <c r="E159" i="4" l="1"/>
  <c r="F153" i="3"/>
  <c r="D164" i="3" s="1"/>
  <c r="E137" i="3"/>
  <c r="D163" i="3" s="1"/>
  <c r="L131" i="3"/>
  <c r="K131" i="3"/>
  <c r="C133" i="3" s="1"/>
  <c r="A124" i="3"/>
  <c r="A125" i="3" s="1"/>
  <c r="A126" i="3" s="1"/>
  <c r="A127" i="3" s="1"/>
  <c r="A128" i="3" s="1"/>
  <c r="A130" i="3" s="1"/>
  <c r="C62" i="3"/>
  <c r="L57" i="3"/>
  <c r="C61" i="3"/>
  <c r="A50" i="3"/>
  <c r="A51" i="3" s="1"/>
  <c r="A52" i="3" s="1"/>
  <c r="A53" i="3" s="1"/>
  <c r="A54" i="3" s="1"/>
  <c r="A55" i="3" s="1"/>
  <c r="A56" i="3" s="1"/>
  <c r="C166" i="2"/>
  <c r="C164" i="2"/>
  <c r="C163" i="2"/>
  <c r="C165" i="2"/>
  <c r="E163" i="3" l="1"/>
  <c r="C124" i="2"/>
  <c r="C123" i="2"/>
  <c r="C122" i="2"/>
  <c r="C121" i="2"/>
  <c r="C120" i="2"/>
  <c r="C119" i="2"/>
  <c r="C118" i="2"/>
  <c r="C117" i="2"/>
  <c r="C92" i="2"/>
  <c r="C102" i="2" l="1"/>
  <c r="C101" i="2"/>
  <c r="C116" i="2"/>
  <c r="C115" i="2"/>
  <c r="C112" i="2"/>
  <c r="C113" i="2"/>
  <c r="C114" i="2"/>
  <c r="C110" i="2"/>
  <c r="C111" i="2"/>
  <c r="C106" i="2" l="1"/>
  <c r="C107" i="2"/>
  <c r="C108" i="2"/>
  <c r="C109" i="2"/>
  <c r="C100" i="2"/>
  <c r="C98" i="2"/>
  <c r="C99" i="2"/>
  <c r="C97" i="2"/>
  <c r="C96" i="2"/>
  <c r="C95" i="2"/>
  <c r="C93" i="2"/>
  <c r="C94" i="2"/>
  <c r="C91" i="2"/>
  <c r="C17" i="5" l="1"/>
  <c r="C18" i="5" l="1"/>
  <c r="L149" i="2"/>
  <c r="K149" i="2"/>
  <c r="A142" i="2"/>
  <c r="A143" i="2" s="1"/>
  <c r="A144" i="2" s="1"/>
  <c r="A145" i="2" s="1"/>
  <c r="A146" i="2" s="1"/>
  <c r="A147" i="2" s="1"/>
  <c r="A148" i="2" s="1"/>
  <c r="E155" i="2" l="1"/>
  <c r="D182" i="2" s="1"/>
  <c r="F172" i="2"/>
  <c r="D183" i="2" s="1"/>
  <c r="E182" i="2" l="1"/>
  <c r="C151" i="2" l="1"/>
  <c r="C62" i="2"/>
  <c r="L57" i="2"/>
  <c r="C61" i="2"/>
  <c r="A50" i="2"/>
  <c r="A51" i="2" s="1"/>
  <c r="A52" i="2" s="1"/>
  <c r="A53" i="2" s="1"/>
  <c r="A54" i="2" s="1"/>
  <c r="A55" i="2" s="1"/>
  <c r="A56" i="2" s="1"/>
</calcChain>
</file>

<file path=xl/sharedStrings.xml><?xml version="1.0" encoding="utf-8"?>
<sst xmlns="http://schemas.openxmlformats.org/spreadsheetml/2006/main" count="4380" uniqueCount="792">
  <si>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</si>
  <si>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</si>
  <si>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</si>
  <si>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</si>
  <si>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</si>
  <si>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</si>
  <si>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</si>
  <si>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</si>
  <si>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</si>
  <si>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</si>
  <si>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</si>
  <si>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</si>
  <si>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</si>
  <si>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</si>
  <si>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</si>
  <si>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</si>
  <si>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</si>
  <si>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</si>
  <si>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</si>
  <si>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</si>
  <si>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</si>
  <si>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</si>
  <si>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</si>
  <si>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</si>
  <si>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</si>
  <si>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</si>
  <si>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</si>
  <si>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</si>
  <si>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</si>
  <si>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</si>
  <si>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</si>
  <si>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</si>
  <si>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</si>
  <si>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</si>
  <si>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</si>
  <si>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</si>
  <si>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</si>
  <si>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</si>
  <si>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</si>
  <si>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</si>
  <si>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</si>
  <si>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</si>
  <si>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</si>
  <si>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</si>
  <si>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</si>
  <si>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</si>
  <si>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</si>
  <si>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</si>
  <si>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</si>
  <si>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</si>
  <si>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</si>
  <si>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</si>
  <si>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</si>
  <si>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</si>
  <si>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</si>
  <si>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</si>
  <si>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</si>
  <si>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</si>
  <si>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</si>
  <si>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</si>
  <si>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</si>
  <si>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</si>
  <si>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</si>
  <si>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</si>
  <si>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</si>
  <si>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</si>
  <si>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</si>
  <si>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</si>
  <si>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</si>
  <si>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</si>
  <si>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</si>
  <si>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</si>
  <si>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</si>
  <si>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</si>
  <si>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</si>
  <si>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</si>
  <si>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</si>
  <si>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</si>
  <si>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</si>
  <si>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</si>
  <si>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</si>
  <si>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</si>
  <si>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</si>
  <si>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</si>
  <si>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</si>
  <si>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</si>
  <si>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</si>
  <si>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</si>
  <si>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</si>
  <si>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</si>
  <si>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</si>
  <si>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</si>
  <si>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</si>
  <si>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</si>
  <si>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</si>
  <si>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</si>
  <si>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</si>
  <si>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</si>
  <si>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</si>
  <si>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</si>
  <si>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</si>
  <si>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</si>
  <si>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</si>
  <si>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</si>
  <si>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</si>
  <si>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</si>
  <si>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</si>
  <si>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</si>
  <si>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</si>
  <si>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</si>
  <si>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</si>
  <si>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</si>
  <si>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</si>
  <si>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</si>
  <si>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</si>
  <si>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</si>
  <si>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</si>
  <si>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</si>
  <si>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</si>
  <si>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</si>
  <si>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</si>
  <si>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</si>
  <si>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</si>
  <si>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</si>
  <si>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</si>
  <si>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</si>
  <si>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</si>
  <si>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</si>
  <si>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</si>
  <si>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</si>
  <si>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</si>
  <si>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</si>
  <si>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</si>
  <si>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</si>
  <si>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</si>
  <si>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</si>
  <si>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</si>
  <si>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</si>
  <si>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</si>
  <si>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</si>
  <si>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</si>
  <si>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</si>
  <si>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</si>
  <si>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</si>
  <si>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</si>
  <si>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</si>
  <si>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</si>
  <si>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</si>
  <si>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</si>
  <si>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</si>
  <si>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</si>
  <si>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</si>
  <si>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</si>
  <si>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</si>
  <si>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</si>
  <si>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FUNDACION EMSSANAR</t>
  </si>
  <si>
    <t>814006325-9</t>
  </si>
  <si>
    <t>La verifiacion de la capacidad Financiera se realiza con el RUP No. CCP-0460549 expedido por la camara de Comercio de Pasto. Folio 36</t>
  </si>
  <si>
    <t>Rango al que aplica: IDL Mayor igual a 1,2        NDE Menor o igual a  65%</t>
  </si>
  <si>
    <t>EL PROPONENTE CUMPLE __x____ NO CUMPLE _______</t>
  </si>
  <si>
    <t>MARIA DEL PILAR ESPAÑA NARVAEZ</t>
  </si>
  <si>
    <t>PSICOLOGA</t>
  </si>
  <si>
    <t>UNIVERSIDAD MARIANA</t>
  </si>
  <si>
    <t>INSTITUCIÓN DE EDUCACIÓN GIMNASIO BOLIVARIANO</t>
  </si>
  <si>
    <t>01/02/2008  01/12/2011</t>
  </si>
  <si>
    <t xml:space="preserve">COORDINADORA DE 5 DEPARTAMENTOS DE NARIÑO EN LOS ENTORNOS FAMILIARES Y COMUNITARIOS </t>
  </si>
  <si>
    <t>NATALIA JURADO ROMERO</t>
  </si>
  <si>
    <t>UNIVERSIDAD DE NARIÑO</t>
  </si>
  <si>
    <t xml:space="preserve">UNIVERSIDAD DE SAN BUENAVENTURA </t>
  </si>
  <si>
    <t>15/11/2013  15/12/2013</t>
  </si>
  <si>
    <t xml:space="preserve">IMPLEMENTACIÓN DE UN PROCESO DE CUALIFICACIÓN AL TALENTO HUMANO FORMACIÓN Y ATENCIÓN PSICOSOCIAL A FAMILIAS BENEFICIARIAS DE LAS MODALIDADES DE ATENCIÓN INTEGRAL A LA PRIMERA INFANCIA DEL ICBF </t>
  </si>
  <si>
    <t>INSTITUTO DE EDUCACIÓN TECNICA INESUR</t>
  </si>
  <si>
    <t>01/10/2012  27/05/2013</t>
  </si>
  <si>
    <t>DOCENTE APOYO A LA PRIMERA INFANCIA</t>
  </si>
  <si>
    <t>SERTEMPO S.A</t>
  </si>
  <si>
    <t>04/02/2011  30/12/2011</t>
  </si>
  <si>
    <t xml:space="preserve">DIRECTORA HOGAR INFANTIL ROSITA MUESES </t>
  </si>
  <si>
    <t>ELSY GIOMAR PORTILLO MIRAMAR</t>
  </si>
  <si>
    <t>INSTITUCIÓN EDUCATIVA MUNICIPAL MORASURCO</t>
  </si>
  <si>
    <t xml:space="preserve">01/10/2007  13/09/2009 </t>
  </si>
  <si>
    <t xml:space="preserve">DOCENTE DEL PROGRAMA DE EDUCACIÓN PARA ADULTOS </t>
  </si>
  <si>
    <t>INSTITUTO GRAN COLOMBIANO JOSE MUTIZ</t>
  </si>
  <si>
    <t>01/09/2004  01/07/2005</t>
  </si>
  <si>
    <t xml:space="preserve">01/09/2005  01/07/2006 </t>
  </si>
  <si>
    <t>DOCENTE Y PSICOLOGA AREAS DE ETICA, TRABAJO EN EQUIPO, VIOLENCIA Y SOCIEDAD Y MEDIO AMBIENTE</t>
  </si>
  <si>
    <t>17/02/2005  30/03/2005</t>
  </si>
  <si>
    <t>18/11/2004  01/03/2005</t>
  </si>
  <si>
    <t>INVESTIGACIÓN, EVALUACIÓN DEL PROGRAMA TAMBIEN SOY PERSONA EN EL DEPARTAMENTO DE NARIÑO</t>
  </si>
  <si>
    <t>ELVIA PASTORA GETIAL QUENORAN</t>
  </si>
  <si>
    <t>EQUIPO PROFESIONAL DE APOYO PSICOSOCIAL</t>
  </si>
  <si>
    <t>LUCY DEL CARMEN MONTERO LEGARDA</t>
  </si>
  <si>
    <t>PASTOSALUD</t>
  </si>
  <si>
    <t>01/07/2010  31/12/2010</t>
  </si>
  <si>
    <t>01/01/2010  30/06/2010</t>
  </si>
  <si>
    <t>01/07/2009  31/12/2009</t>
  </si>
  <si>
    <t xml:space="preserve">19/01/2009  30/06/2009  </t>
  </si>
  <si>
    <t>JENNY PATRICIA BELARCAZAR DIAZ</t>
  </si>
  <si>
    <t>CENTRO DE SALUD FUNES</t>
  </si>
  <si>
    <t>01/04/2012  07/02/2013</t>
  </si>
  <si>
    <t>PSICOLOGA COORDINADORAS</t>
  </si>
  <si>
    <t>EMMSANAR</t>
  </si>
  <si>
    <t>03/03/2010  30/09/2010</t>
  </si>
  <si>
    <t xml:space="preserve">AUXILIAR DE PROYECTOS EN LA SUPERVISION DE UNIDADES DE SERVICIO DENOMINADOS HOGARES COMUNITARIOS DE BIENESTAR FAMILAR </t>
  </si>
  <si>
    <t>JENNY LORENA JARAMILLO ZAMBRANO</t>
  </si>
  <si>
    <t>INSTITUCION UNIVERSITARIA CENTRO DE ESTUDIOS SUPERIORES MARIA GORETY</t>
  </si>
  <si>
    <t>02/08/2003  20/06/2004</t>
  </si>
  <si>
    <t>PRACTICA PROFESIONAL DE PSICOLOGIA</t>
  </si>
  <si>
    <t>CORPORACION UNIVERSITARIA AUTONOMA DE NARIÑO</t>
  </si>
  <si>
    <t xml:space="preserve">02/08/2007  31/07/2008 </t>
  </si>
  <si>
    <t>PROTEGER</t>
  </si>
  <si>
    <t>05/02/2010  31/12/2010</t>
  </si>
  <si>
    <t>NO PRESENTA TARJETA PROFESIONAL</t>
  </si>
  <si>
    <t>FRANCY PATRICIA ELIZABETH MAYA PEREZ</t>
  </si>
  <si>
    <t>ALCALDIA MUNICIPAL DE FUNES</t>
  </si>
  <si>
    <t>22/01/2014  30/06/2014</t>
  </si>
  <si>
    <t>APOYO EJECUCIÓN DE ACTIVIDADES DEL POA</t>
  </si>
  <si>
    <t>MILENA YORLANDI VILLAREAL TORRES</t>
  </si>
  <si>
    <t>CORPORACION UNIVERSITARIA REMINGTON</t>
  </si>
  <si>
    <t>ADRIANA PATRICIA FOLEECO GOMEZ</t>
  </si>
  <si>
    <t>ADMINISTRADOR DE EMPRESSAS</t>
  </si>
  <si>
    <t>LA FUNDACION UNIVERSITARIA SAN MARTIN</t>
  </si>
  <si>
    <t xml:space="preserve">FUNDACION HUMANO AMBIENTAL PARA EL DESARROLLO SOSTENIBLE "FHADESO" </t>
  </si>
  <si>
    <t>01/05/2009  01/08/2012</t>
  </si>
  <si>
    <t>COORDINADORA EMPRESARIAL PSICOSOCIAL</t>
  </si>
  <si>
    <t>GENERACIONES CON BIENESTAR</t>
  </si>
  <si>
    <t>COORDINADORA METODOLOGICA</t>
  </si>
  <si>
    <t>2012  2013</t>
  </si>
  <si>
    <t>ADRIANA NATALY CABRERA</t>
  </si>
  <si>
    <t>UNIVERSIDAD NACIONAL ABIERTA Y A DISTANCIA</t>
  </si>
  <si>
    <t>ALCALDIA MUNICIPAL DE GUAITARILLA -  NARIÑO</t>
  </si>
  <si>
    <t>15/03/2012  15/04/2012</t>
  </si>
  <si>
    <t xml:space="preserve">10/01/2012  10/03/2012 </t>
  </si>
  <si>
    <t xml:space="preserve">ENLACE MUNICIPAL PARA LA COORDINACIÓN DEL PROGRAMA NACIONAL DEL ADULTO MAYOR </t>
  </si>
  <si>
    <t>CENTRO EDUCATIVO EL MOTILON</t>
  </si>
  <si>
    <t>20/01/2010  06/12/2011</t>
  </si>
  <si>
    <t>JACKELINE TORRES ALVAREZ</t>
  </si>
  <si>
    <t>LICENCIADA EN FILOSOFIA Y LETRAS</t>
  </si>
  <si>
    <t xml:space="preserve">CARMEN RUBY JOJOA BERMUDES </t>
  </si>
  <si>
    <t>PSICOLOGO SOCIAL COMUNITARIO</t>
  </si>
  <si>
    <t>10/012/2004</t>
  </si>
  <si>
    <t>CONVENIO COLEGIO MUSCAL BRITANICO</t>
  </si>
  <si>
    <t>15/04/2013  20/12/2013</t>
  </si>
  <si>
    <t>01/03/2012  14/12/2012</t>
  </si>
  <si>
    <t>20/01/2014  30/11/2014</t>
  </si>
  <si>
    <t>28/02/011  02/12/2011</t>
  </si>
  <si>
    <t>DOCENTE</t>
  </si>
  <si>
    <t>MIRIAN CAROLINA VILLOTA REVELO</t>
  </si>
  <si>
    <t>COORDINADORA SOCIAL</t>
  </si>
  <si>
    <t>02/01/2013  13/02/2013</t>
  </si>
  <si>
    <t>PDVSA GS S.A SUCUR5SAL COLOMBIA</t>
  </si>
  <si>
    <t>MAZAMORRA GOLD</t>
  </si>
  <si>
    <t>01/08/2011  27/02/2012</t>
  </si>
  <si>
    <t>COORDINADORA DE RESPONSABILIDAD SOCIAL</t>
  </si>
  <si>
    <t>UNION TEMPORAL CORREDORES ARTERIALES</t>
  </si>
  <si>
    <t>01/04/2011  28/04/2011</t>
  </si>
  <si>
    <t>PRESIDENTE SOCIAL DEL PROYECTO</t>
  </si>
  <si>
    <t>1. Experiencia Específica - Adicional</t>
  </si>
  <si>
    <t>MARIA EUGENIA TAUTAS TABLA</t>
  </si>
  <si>
    <t xml:space="preserve">NO ANEXA DIPLOMA DE GRADO,  </t>
  </si>
  <si>
    <t>FUNDACIÓN PROINCO</t>
  </si>
  <si>
    <t xml:space="preserve">01/04/2005  17/01/2006 </t>
  </si>
  <si>
    <t>INVESTIGACIÓN PLAN DE ERRADICACIÓN DEL TRABAJO INFANTIL Y PROTECCIÓN DEL TRABAJO JUVENIL</t>
  </si>
  <si>
    <t>SOCIOLOGA</t>
  </si>
  <si>
    <t>FUNDACIÓN EMSSANAR</t>
  </si>
  <si>
    <t>09/10/2009  30/07/2010</t>
  </si>
  <si>
    <t xml:space="preserve">COGESTOR SOCIAL PTOFESIONAL </t>
  </si>
  <si>
    <t>FINANCIERO</t>
  </si>
  <si>
    <t>JHON FERNANDO ESTRELLA GARZON</t>
  </si>
  <si>
    <t>CONTADOR PUBLICO</t>
  </si>
  <si>
    <t>PROFESIONAL DE APOYO PEDAGOGICO</t>
  </si>
  <si>
    <t>EULALIA HUERTAS  CHARMORRO</t>
  </si>
  <si>
    <t>LICENCIADA EN EDUCACIÓN PREESCOLAR</t>
  </si>
  <si>
    <t>UNIVERSIDAD PEDAGOGICA NACIONAL</t>
  </si>
  <si>
    <t>JARDIN INFATIL MUNDO MAGICO</t>
  </si>
  <si>
    <t>2002  05/12/2010</t>
  </si>
  <si>
    <t>NO PRESETNA TARJETA PROFESIONAL, LA EXPERIENCIA LABORAL  REFERIDA EN LA HOJA DE VIDA NO ESTA CERTIFICADA.</t>
  </si>
  <si>
    <t>X</t>
  </si>
  <si>
    <t>OSCAR EDUARDO CADENA OBANDO</t>
  </si>
  <si>
    <t>PSICOLOGO</t>
  </si>
  <si>
    <t>NACIONES UNIDAS DERECHOS HUMANOS</t>
  </si>
  <si>
    <t xml:space="preserve">08/08/2011  07/03/2012  </t>
  </si>
  <si>
    <t>PSICOLGO</t>
  </si>
  <si>
    <t>FUNDACIÓN PARA LA PAZ EN EL SUR DE COLOMBIA</t>
  </si>
  <si>
    <t>2006  2007</t>
  </si>
  <si>
    <t>COORDINADOR DEL AREA DE NIÑEZ Y JUVENTUD</t>
  </si>
  <si>
    <t>FUNDACIÓN PARA LA PAZ EN EL SUR DE COLOMBIA RED DE PAZ</t>
  </si>
  <si>
    <t>01/04/2005  20/04/2007</t>
  </si>
  <si>
    <t>COORDINADOR DE COMPONENTE PEDAGOGICO DE DERECHOS HUMANOS Y CONVIVENCIA CON JOVENES NIÑOS Y NIÑAS</t>
  </si>
  <si>
    <t>MONICA PATRICIA BENAVIDES CORAL</t>
  </si>
  <si>
    <t>CONSTANZA LUCIA DUARTE</t>
  </si>
  <si>
    <t>JUAN CARLOS LOPEZ VALLEJO</t>
  </si>
  <si>
    <t>CORPORACION UNVERSITARIA REMINGTON</t>
  </si>
  <si>
    <t>CORREDOR ORIENTAL</t>
  </si>
  <si>
    <t>01/01/2007  01/04/2008</t>
  </si>
  <si>
    <t>CATALINA DEL ROSARIO LOPEZ SANTAMARIA</t>
  </si>
  <si>
    <t>TRABAJADORA SOCIAL</t>
  </si>
  <si>
    <t>ICBF</t>
  </si>
  <si>
    <t>13/01/2014  30/09/2014</t>
  </si>
  <si>
    <t>17/06/2003  22/12/ 2003</t>
  </si>
  <si>
    <t>09/01/2013  09/02/2013</t>
  </si>
  <si>
    <t>19/01/2012  31/12/2012</t>
  </si>
  <si>
    <t xml:space="preserve">LIZETH ERAZO RAMIREZ </t>
  </si>
  <si>
    <t>FUNDACION DEJANDO HUELLA</t>
  </si>
  <si>
    <t>26/03/2013  09/05/2014</t>
  </si>
  <si>
    <t>CENTRO DE DESARROLLO INFANTIL TEMPRANO DEL MUNICIPIO DE SANTA CRUZ NARIÑO</t>
  </si>
  <si>
    <t>09/07/2012  31/12/2012</t>
  </si>
  <si>
    <t xml:space="preserve">MARIBEL PAOLA PAREDES GUZMAN </t>
  </si>
  <si>
    <t xml:space="preserve">FREELANCE </t>
  </si>
  <si>
    <t>01/11/2013  14/05/2014</t>
  </si>
  <si>
    <t>CAPACITACIÓN EN TEMTICAS RELACIONADAS CON EL RIESGO LABORAL</t>
  </si>
  <si>
    <t xml:space="preserve">HOGARES COMUNITARIOS TRADICIONALES FAMI ASOCIACION SAN VICENTE </t>
  </si>
  <si>
    <t xml:space="preserve">01/04/2013  06/12/2013 </t>
  </si>
  <si>
    <t>CAPACITACION Y DE SARROLLO DE TALLERES PSICOSOCIALES CON LA POBLACION EN SITUACIÓN DE VULNERABILIDAD</t>
  </si>
  <si>
    <t>ROSALBA DEL ROSARIO VALLEJO MORENO</t>
  </si>
  <si>
    <t>UNIVERSIDAD DE LA SABANA</t>
  </si>
  <si>
    <t>HOGAR NUESTRA SEÑORA DEL ROSARIO</t>
  </si>
  <si>
    <t>1994  1997</t>
  </si>
  <si>
    <t>CLAUDIA GISELA OBANDO CHAMORRO</t>
  </si>
  <si>
    <t>INSTITUCIÓN EDUCATIVA MUNICPAL AURELIO ARTURO MARTINEZ</t>
  </si>
  <si>
    <t>13/08/2011  25/06/2012</t>
  </si>
  <si>
    <t>PRACTICA PROFESIONAL PSICOLOGA</t>
  </si>
  <si>
    <t>PROFESIONAL DE APOYO PEGAGOGICO</t>
  </si>
  <si>
    <t>DEISY ALEXANDRA DEL ROSARIO VALLEJO CHAMORRO</t>
  </si>
  <si>
    <t>LICENCIADO EN EDUCACIÓN BASICA PRIMARIACON ENFANSIS EN TECNOLOGIA INFORMATICA</t>
  </si>
  <si>
    <t>UNIVERSIDAD ANTONIO NARIÑO</t>
  </si>
  <si>
    <t>NO PRESENTA CERTIFICACIÓN DE EXPERIENCIA LABORAL REFERIDO EN LA HOJA DE VIDA</t>
  </si>
  <si>
    <t>COORDINADORA GENERAL</t>
  </si>
  <si>
    <t>SANDRA FABIOLA CUASQUENER HERNANDEZ</t>
  </si>
  <si>
    <t>ADMINISTRADORA PUBLICA</t>
  </si>
  <si>
    <t>ESCUELA SUPERIOR DE ADMINISTRACIÓN PUBLICA</t>
  </si>
  <si>
    <t>COORPORACIÓN PARA EL DESARROLLO ALTERMNATIVO DE NARIÑO CORDEALNAR</t>
  </si>
  <si>
    <t>02/02/2009  30/06/2011</t>
  </si>
  <si>
    <t>TECNOLOGA EN ADMISTRACIÓN FINANCIERA</t>
  </si>
  <si>
    <t>NO PRESETNA TARJETA PROFESIONAL, LA EXPERIENCIA LABORAL  REFERIDA EN LA HOJA DE VIDA NO ESTA CERTIFICADA, NO FIRMO LA HOJA DE VIDA</t>
  </si>
  <si>
    <t>KAREN JOHANA PAZ YARPAZ</t>
  </si>
  <si>
    <t>LICENCIADA EN LENGUA CASTELLANA Y LITERATURA</t>
  </si>
  <si>
    <t>FUNDACION SEMILLAS PARA LA PROSPERIDAD UNION TEMPORAL CREANDO FUTURO</t>
  </si>
  <si>
    <t>01/09/2013  31/10/2014</t>
  </si>
  <si>
    <t>COORDINADORA CDI MODALIDAD FAMILIAR PASTO Y SAN LORENZO</t>
  </si>
  <si>
    <t>16/01/2013  31/08/2013</t>
  </si>
  <si>
    <t>COORDINADORA CDI CORAZON DE MARIA SEDE OBRERO SEDE HOGAR DE CRISTO</t>
  </si>
  <si>
    <t>ALEXANDER AGREDA MUÑOZ</t>
  </si>
  <si>
    <t>CORPORACIÓN UNIVERSITARIA REMINGTON</t>
  </si>
  <si>
    <t>INSTITUTO DEPARTAMENTAL DE SALUD  DE NARIÑO</t>
  </si>
  <si>
    <t>01/03/2014  31/07/2014</t>
  </si>
  <si>
    <t>ATENCION PSICOSOCIAL</t>
  </si>
  <si>
    <t>DEFONSORIA DEL PUEBLO</t>
  </si>
  <si>
    <t>21/08/2014  25/08/2014</t>
  </si>
  <si>
    <t>APOYO PSICOSOCIAL</t>
  </si>
  <si>
    <t>FUNDACIÓN COLECTIVA MUJER Y COMUNIDAD</t>
  </si>
  <si>
    <t>01/10/2013  31/08/2014</t>
  </si>
  <si>
    <t>CORDINADOR DEL PROYECTO FORTALECIMIENTO DE PROCESOS DE ATENCIÓN A LA POBLACIÓN CON DISCAPACIDAD DEL DEPARTAMENTO DE NARIÑO</t>
  </si>
  <si>
    <t>15/02/2009  30/04/2010</t>
  </si>
  <si>
    <t>COORDINADOR DE SEGUIMIENTO Y MONITOREO CON MADRES GESTANTES Y JOVENES EN CONDICION DE VULNERABILIDAD</t>
  </si>
  <si>
    <t>LILIANA YINETH RUANO BOLAÑOS</t>
  </si>
  <si>
    <t>SONIA HELENA MENDEZ BURBANO</t>
  </si>
  <si>
    <t>TRABAJADOR SOCIAL</t>
  </si>
  <si>
    <t>COOPERATIVA EMPRESARIAL DE RECICLAJE DE NARIÑO</t>
  </si>
  <si>
    <t>01/03/2002  15/03/2006</t>
  </si>
  <si>
    <t>INSTITUTO  DE SEGUROS SOCIALES</t>
  </si>
  <si>
    <t>01/01/1992  30/01/1993</t>
  </si>
  <si>
    <t xml:space="preserve">GERENTE </t>
  </si>
  <si>
    <t>LILIA ROSALES ROMERO</t>
  </si>
  <si>
    <t xml:space="preserve">INSTITUTO DE EDUCACIÓN GIMNASIO BOLIVARIANO </t>
  </si>
  <si>
    <t>19/04/2010  19/12/2010</t>
  </si>
  <si>
    <t xml:space="preserve">PSICOLOGA EN EL PROGRAMA DE ATENCIÓN INTEGRAL A LA PRIMERA INFANCIA </t>
  </si>
  <si>
    <t>ANGELA LISETH MORA RODRIGUEZ</t>
  </si>
  <si>
    <t>CENTRO DE DESARROLLO INFANTIL EL INGENIO</t>
  </si>
  <si>
    <t>08/04/2008  19/07/2014</t>
  </si>
  <si>
    <t>COORDINADORA DE CDI</t>
  </si>
  <si>
    <t>04/09/2007  31/12/2007</t>
  </si>
  <si>
    <t xml:space="preserve">PSICOLOGA EN EL CENTRO ZONAL DEL SUR </t>
  </si>
  <si>
    <t>JESUS ESTEBAN RUIZ MORENO</t>
  </si>
  <si>
    <t>01/03/2002  22/06/2002</t>
  </si>
  <si>
    <t>DOCENTE DE PSICOLOGIA</t>
  </si>
  <si>
    <t>DOCENTE HORA CATEDRA</t>
  </si>
  <si>
    <t>01/02/2012  12/12/2012</t>
  </si>
  <si>
    <t>MELANY ROCIO CAÑAR CRIOLLO</t>
  </si>
  <si>
    <t>FUNDACIÓN DEJANDO HUELLA</t>
  </si>
  <si>
    <t>01/11/2012  31/12/2012</t>
  </si>
  <si>
    <t>08/01/2013  31/12/2013</t>
  </si>
  <si>
    <t>PSICOLOGA EN EL CDI FAMILIAR</t>
  </si>
  <si>
    <t>CLAUDIA LILIANA CALVACHE GOMEZ</t>
  </si>
  <si>
    <t>LICENCIADA EN EDUCACIÓN BASICA CON ENFASIS EN CIENCIAS NATURALES Y EDUCACIÓN AMBIENTAL</t>
  </si>
  <si>
    <t>FUNDACIÓN DE PROMOCION INTEGRAL Y TRABAJO COMUNITARIO CORAZON DE MARIA</t>
  </si>
  <si>
    <t>01/04/2005  15/12/2005</t>
  </si>
  <si>
    <t>01/04/2009 01/06/2009</t>
  </si>
  <si>
    <t xml:space="preserve">MARIA JAIR OBANDO </t>
  </si>
  <si>
    <t>UNIVERSIDAD MARIAN</t>
  </si>
  <si>
    <t>01/03/2007  30/06/2007</t>
  </si>
  <si>
    <t>ASOCIACION DE CABILDOS INDIGENAS ZONA DE IPIALES</t>
  </si>
  <si>
    <t>05/05/2005  31/08/2006</t>
  </si>
  <si>
    <t>ATENCION AL USUARIO</t>
  </si>
  <si>
    <t>FUNDACION CASA MADRE</t>
  </si>
  <si>
    <t>05/02/2004  18/02/2005</t>
  </si>
  <si>
    <t xml:space="preserve">MARIA EUGENIA CALVACHE </t>
  </si>
  <si>
    <t>INSTITUCION UNIVERSITARIA CENTRO DE ESTUDIOS SUPERIORES MARIA GORETTI CESMAG</t>
  </si>
  <si>
    <t>PEQUEÑOS TALENTOS</t>
  </si>
  <si>
    <t>04/02/2013  28/02/2014</t>
  </si>
  <si>
    <t>CORDINADORA ENCARGADA</t>
  </si>
  <si>
    <t>04/02/2010  21/12/2013</t>
  </si>
  <si>
    <t>DOCENTE DE JARDÍN Y TRANCISIÓN</t>
  </si>
  <si>
    <t>CORDINADOR</t>
  </si>
  <si>
    <t>VICTORIA EUGENIA GUITIERRES DE LA ROSA</t>
  </si>
  <si>
    <t>PONTIFICIA UNIVERSIDAD JAVERIANA</t>
  </si>
  <si>
    <t>SISAY JARDÍN INFANTIL</t>
  </si>
  <si>
    <t>01/01/2007  15/05/2014</t>
  </si>
  <si>
    <t>PSICOLOGA JARDÍN INFANTIL</t>
  </si>
  <si>
    <t>HOJA DE VIDA SIN FIRMAR, SIN TARJETA PROFESIONAL.</t>
  </si>
  <si>
    <t>CORDINADORA</t>
  </si>
  <si>
    <t>MARIA MERCEDES OÑATE ZAMBRANO</t>
  </si>
  <si>
    <t>FUNDACIÓN DEJANDO HUELLAS</t>
  </si>
  <si>
    <t>CENTRO DE SALUD SAN MIGUEL ARCANGEL</t>
  </si>
  <si>
    <t>01/07/2011  31/10/2011</t>
  </si>
  <si>
    <t>CORDINADORA EN LA CARACTERIZACIÓN DE LA POBLACIÓN AFECTADA POR LA OLA INVERNAL</t>
  </si>
  <si>
    <t>CDI - MODALIDAD FAMILIAR</t>
  </si>
  <si>
    <t>ALEGRE AMANECER</t>
  </si>
  <si>
    <t>RICAURTE</t>
  </si>
  <si>
    <t>ANITA MARIA</t>
  </si>
  <si>
    <t>AVENTURA MAGICA</t>
  </si>
  <si>
    <t>CONQUISTA DEL FUTURO</t>
  </si>
  <si>
    <t>JARDIN DE ANGELITOS</t>
  </si>
  <si>
    <t>CL BARRIO PICHINCHA</t>
  </si>
  <si>
    <t>CT BARRIO SANTIAGO</t>
  </si>
  <si>
    <t>CHIGULDI</t>
  </si>
  <si>
    <t>PIEDRA BLANCA</t>
  </si>
  <si>
    <t>MI CARITA FELIZ</t>
  </si>
  <si>
    <t>SC OLAYA HERRERA</t>
  </si>
  <si>
    <t>SEMILLAS DE PAZ</t>
  </si>
  <si>
    <t>EL SALADO</t>
  </si>
  <si>
    <t>TERNURITAS</t>
  </si>
  <si>
    <t>SANTA ROSA</t>
  </si>
  <si>
    <t>CDI - INSTITUCIONAL SIN ARRIENDO</t>
  </si>
  <si>
    <t>VILMA ELIZABETH FLORES MONTENEGRO</t>
  </si>
  <si>
    <t>01/08/2007  01/12/2007</t>
  </si>
  <si>
    <t>01/01/2008  01/07/2008</t>
  </si>
  <si>
    <t xml:space="preserve">PRACTICA EN PSICOLOGIA CLINICA, ORGANIZACIONAL, EDUCATIVA Y SOCIAL COMUNITARIA </t>
  </si>
  <si>
    <t>CDI - INSTITUCIONAL CON ARRIENDO</t>
  </si>
  <si>
    <t>AMIGOS DE UN ANGEL</t>
  </si>
  <si>
    <t>CDI TAMINANGO 399</t>
  </si>
  <si>
    <t xml:space="preserve">TAMINANGO </t>
  </si>
  <si>
    <t>EL PRADO</t>
  </si>
  <si>
    <t>TAMINANGO</t>
  </si>
  <si>
    <t>MUNICIPIO TAMINANGO</t>
  </si>
  <si>
    <t>LUZ MARI HEREDIA CERON</t>
  </si>
  <si>
    <t>LICEO DE LA MERCER MARIDIAZ</t>
  </si>
  <si>
    <t>01/06/2010  01/05/2011</t>
  </si>
  <si>
    <t>PRACTICA DE PSICOLOGIA</t>
  </si>
  <si>
    <t>CARMEN TULIA MARTINEZ</t>
  </si>
  <si>
    <t>PSICOLOGA SOCIAL COMUNITARIO</t>
  </si>
  <si>
    <t>LEIVA REMOLINO</t>
  </si>
  <si>
    <t>SANTA LUCIA</t>
  </si>
  <si>
    <t>PRADOS DEL NORTE</t>
  </si>
  <si>
    <t>CDI LEIVA 399</t>
  </si>
  <si>
    <t>COASOANDES LEIVA</t>
  </si>
  <si>
    <t>GRANITOS DE FELICIDAD</t>
  </si>
  <si>
    <t>CDI CUMBITARA 449</t>
  </si>
  <si>
    <t>COASOANDES CUMBITARA</t>
  </si>
  <si>
    <t>NUEVO MUNDO</t>
  </si>
  <si>
    <t>CUMBITARA REMOLINO</t>
  </si>
  <si>
    <t>VISTA HERMOSA</t>
  </si>
  <si>
    <t>SAN LUIS</t>
  </si>
  <si>
    <t>CDI LA ROSA</t>
  </si>
  <si>
    <t xml:space="preserve">Cra 4 No. 13-06 La Rosa </t>
  </si>
  <si>
    <t>EL RECREO</t>
  </si>
  <si>
    <t>MUNICIPIO EL ROSARIO</t>
  </si>
  <si>
    <t>DULCES SONRISAS</t>
  </si>
  <si>
    <t>EL ROSARIO</t>
  </si>
  <si>
    <t>POLICARPA2</t>
  </si>
  <si>
    <t>CARITA FELIZ</t>
  </si>
  <si>
    <t>CDI POLICARPA 399</t>
  </si>
  <si>
    <t>POLICARPA</t>
  </si>
  <si>
    <t>CENTRO</t>
  </si>
  <si>
    <t>POLICARPA REMOLINO</t>
  </si>
  <si>
    <t>MUNICIPIO POLICARPA</t>
  </si>
  <si>
    <t>CDI AGUALONGO_PILOTO</t>
  </si>
  <si>
    <t>CDI CABRERA</t>
  </si>
  <si>
    <t xml:space="preserve">Cra, 22 A sur No. 3-23 Barrio Agualongo </t>
  </si>
  <si>
    <t>Kilometro 4 via a Cabrera</t>
  </si>
  <si>
    <t>EL ESPINO</t>
  </si>
  <si>
    <t>CL BARRIO PUEBLO NUEVO 1</t>
  </si>
  <si>
    <t>COASOANDES EL ESPINO</t>
  </si>
  <si>
    <t>COASOANDES SAPUYES 2</t>
  </si>
  <si>
    <t>SANTA BARBARA</t>
  </si>
  <si>
    <t>GOTICAS DE AMOR</t>
  </si>
  <si>
    <t>SECTOR NINO JESUS DE PRAGA</t>
  </si>
  <si>
    <t>CDI FAMILIAR FUTUROS GENIOS</t>
  </si>
  <si>
    <t>COASOANDES GUAITARILLA</t>
  </si>
  <si>
    <t>COASOANDES SAPUYES</t>
  </si>
  <si>
    <t>MZ 3 CS 10 BARRIO CUCASREMO</t>
  </si>
  <si>
    <t>VEREDA AHUMADA</t>
  </si>
  <si>
    <t>VEREDA MALAVER</t>
  </si>
  <si>
    <t>COOPERATIVA INTERWOK C.T.A</t>
  </si>
  <si>
    <t>01/08/2009  22/10/2012</t>
  </si>
  <si>
    <t>ASISTENTE SECCIONAL</t>
  </si>
  <si>
    <t>FUNDACIÓN COLOR ESPERANZA Y PAZ</t>
  </si>
  <si>
    <t>01/06/007  30/09/2008</t>
  </si>
  <si>
    <t>PSICILOGA</t>
  </si>
  <si>
    <t>LEYDI VIVIANA DIAZ ARCINIEGAS</t>
  </si>
  <si>
    <t>SEGURO SOCIAL</t>
  </si>
  <si>
    <t>01/08/2007  07/07/2008</t>
  </si>
  <si>
    <t>01/01/2013  13/12/2013</t>
  </si>
  <si>
    <t>CAROL ELIANA CASTRO BOTERO</t>
  </si>
  <si>
    <t>CENTRO DE EDUCACION SAN JUAN DE PASTO</t>
  </si>
  <si>
    <t>19/04/2004  19/06/2004</t>
  </si>
  <si>
    <t>ORGANIZACIÓN DE PROGRAMAS PREVENTIVOS  PROTEJEMOS</t>
  </si>
  <si>
    <t>2/12/2005  31/12/2005</t>
  </si>
  <si>
    <t>CORFEINCO</t>
  </si>
  <si>
    <t>15/06/2006  14/02/2009</t>
  </si>
  <si>
    <t>JHONA ALFREDO ESCOBEDO CARDENAS</t>
  </si>
  <si>
    <t>EMPAQUETADURAS Y CAUCHOS NARIÑO</t>
  </si>
  <si>
    <t>1/10/2005  5/11/2011</t>
  </si>
  <si>
    <t>FUNDACION SOCIAL CAMINO DE EMAUS</t>
  </si>
  <si>
    <t>14/03/2009  1/09/2011</t>
  </si>
  <si>
    <t>COORDINADORA ADICIONAL</t>
  </si>
  <si>
    <t>MARCELA ROSALES VICUÑA</t>
  </si>
  <si>
    <t>FUNDACION DE PROMOCION INTEGRAL Y TRABAJO COMUNITARIO CORAZON DE MARIA</t>
  </si>
  <si>
    <t>1/12/2008  16/12/2008</t>
  </si>
  <si>
    <t>FUNDACION PROINCO</t>
  </si>
  <si>
    <t>1/04/2007  1/12/2007</t>
  </si>
  <si>
    <t>1/04/2006  31/12/2006</t>
  </si>
  <si>
    <t>MICHAEL ARELLANO ROSERO</t>
  </si>
  <si>
    <t>UNIVERSIDAD DE MANIZALES</t>
  </si>
  <si>
    <t>2/05/20088</t>
  </si>
  <si>
    <t>G</t>
  </si>
  <si>
    <t>PERSONAL DE APOYO PSICOSOCIAL</t>
  </si>
  <si>
    <t>DIEGO ARMANDO PEREZ ORTEGA</t>
  </si>
  <si>
    <t>ANGELA MARCELA CHAMORRO GARZNO</t>
  </si>
  <si>
    <t>COORPORACION UNIVERSITARIA REMINGTON</t>
  </si>
  <si>
    <t>CENTRO DE ESTIMULACION INTEGRAL GIMNASIO COLOMBO AMERICANO</t>
  </si>
  <si>
    <t>1/01/2011  1/12/2011</t>
  </si>
  <si>
    <t>INPEC</t>
  </si>
  <si>
    <t>4/08/2008  26/05/2010</t>
  </si>
  <si>
    <t>PRACTICANTE DE PSICOLOGIA</t>
  </si>
  <si>
    <t>DARIO FERNANDO PAREDES VILLOTA</t>
  </si>
  <si>
    <t>REDCOM</t>
  </si>
  <si>
    <t>15/01/2011  31/12/2013</t>
  </si>
  <si>
    <t>JAIRO CASTILLO DIAZ CASTILLO</t>
  </si>
  <si>
    <t>FUNDACION RIGHETTO</t>
  </si>
  <si>
    <t>1/10/2010  31/12/2010</t>
  </si>
  <si>
    <t>1/09/2010  1/09/2013</t>
  </si>
  <si>
    <t>INTERVENTOR DE CAMPO EN EL PROGRAMA DE ATENCION INTEGRAL A LA PRIMERA INFANCIA</t>
  </si>
  <si>
    <t>NELSON ALDEMAR PUETATE GUERRERO</t>
  </si>
  <si>
    <t>FUNCION PARA LA EQUIDAD Y EL DESARROLLO FEDES</t>
  </si>
  <si>
    <t>12/01/2004 12/01/2006</t>
  </si>
  <si>
    <t>1/02/2008  13/06/2008</t>
  </si>
  <si>
    <t>DIEGO FERNANDO ERAZO HERRERA</t>
  </si>
  <si>
    <t>RUBY TALIA NARVAEZ BOLAÑOS</t>
  </si>
  <si>
    <t>UNIVERSIDAD DEL VALLE</t>
  </si>
  <si>
    <t>UNIVERSIDAD NACIONAL DE COLOMBIA</t>
  </si>
  <si>
    <t>27/01/2010  12/12/2010</t>
  </si>
  <si>
    <t>FUNDACION PAZ Y BIEN</t>
  </si>
  <si>
    <t>1/01/2002  31/03/2002</t>
  </si>
  <si>
    <t xml:space="preserve">COORDINADORA </t>
  </si>
  <si>
    <t>IRAIDAJAQUELINE ROSAS ROMERO</t>
  </si>
  <si>
    <t>RELIGIOSOS TERCIARIOS CAPUCHINOS</t>
  </si>
  <si>
    <t>7/06/2007  31/03/2008</t>
  </si>
  <si>
    <t>1/03/2002  1/12/2002</t>
  </si>
  <si>
    <t>ROSA ELIZABETH ROMERO ERASO</t>
  </si>
  <si>
    <t xml:space="preserve">LICENCIADA EN FILOSOFIA Y LETRAS </t>
  </si>
  <si>
    <t>21/02/2002  30/06/2005</t>
  </si>
  <si>
    <t>COORDINADORA ACADEMICO</t>
  </si>
  <si>
    <t>10/09/2008  28/11/2014</t>
  </si>
  <si>
    <t>PROFESIONAL DE PROYECTOS</t>
  </si>
  <si>
    <t>COORDINADOR GENERAL</t>
  </si>
  <si>
    <t>DANIEL ENRIQUE CARVAJAL ALZATE</t>
  </si>
  <si>
    <t>ANTROPOLOGO</t>
  </si>
  <si>
    <t>UNIVERSIDAD DE ANTIOQUIA</t>
  </si>
  <si>
    <t>COORPORACION AUTONOMA REGIONAL DEL CENTRO DE ANTIOQUIA</t>
  </si>
  <si>
    <t>1/11/1997  1/11/1998</t>
  </si>
  <si>
    <t>SEMBRAPAZ ALTO PATIA</t>
  </si>
  <si>
    <t>1705/2008  1/06/2010</t>
  </si>
  <si>
    <t>COORDINADOR SOCIOEMPRESARIAL</t>
  </si>
  <si>
    <t>FUNDACION EMSSANAR - FUNDAEMSSANAR</t>
  </si>
  <si>
    <t>015-2009</t>
  </si>
  <si>
    <t>11 meses y 10 días</t>
  </si>
  <si>
    <t>-</t>
  </si>
  <si>
    <t>258-2010</t>
  </si>
  <si>
    <t>11 meses y 3 días</t>
  </si>
  <si>
    <t>98-2012</t>
  </si>
  <si>
    <t>11 meses</t>
  </si>
  <si>
    <t>57-2012</t>
  </si>
  <si>
    <t>165-2012</t>
  </si>
  <si>
    <t>458-2013</t>
  </si>
  <si>
    <t>17 días</t>
  </si>
  <si>
    <t>11 meses y 7 días</t>
  </si>
  <si>
    <t>9 meses y 2 días</t>
  </si>
  <si>
    <t>43 meses y 2 días</t>
  </si>
  <si>
    <t>11 meses y 17 días</t>
  </si>
  <si>
    <t>22 meses y 27 días</t>
  </si>
  <si>
    <t>,</t>
  </si>
  <si>
    <t>014-2010</t>
  </si>
  <si>
    <t>068-2011</t>
  </si>
  <si>
    <t>EL CONTRATO SE ADJUNTA COMO EXPERIENCIA HABILITANTE</t>
  </si>
  <si>
    <t>293-2009</t>
  </si>
  <si>
    <t>288</t>
  </si>
  <si>
    <t>012-2011</t>
  </si>
  <si>
    <t>ANDREA JAQUELINE ROSERO TIMANA</t>
  </si>
  <si>
    <t>LICENCIADA EN EDUCACION BASICA</t>
  </si>
  <si>
    <t>NO APLICA</t>
  </si>
  <si>
    <t>CENTRO EDUCATIVO JUGAR Y APRENDER</t>
  </si>
  <si>
    <t>01/08/2001   30/06/2004</t>
  </si>
  <si>
    <t>ALVARO HERNAN ALVAREZ CORDOBA</t>
  </si>
  <si>
    <t>MARY LUZ ESCOBAR CONCHA</t>
  </si>
  <si>
    <t>LICENCIADA EN EDUCAICON PREESCOLAR</t>
  </si>
  <si>
    <t>NIÑA MARIA</t>
  </si>
  <si>
    <t>02/02/2004   22/10/2014</t>
  </si>
  <si>
    <t>GLORIA FANNY PEÑA LOPEZ</t>
  </si>
  <si>
    <t>SUR SIGLO XXI</t>
  </si>
  <si>
    <t>16/01/1997   31/03/1998</t>
  </si>
  <si>
    <t>CORPORACION CARLOS PIZARRO</t>
  </si>
  <si>
    <t>01/01/1999   31/12/2001</t>
  </si>
  <si>
    <t>APOYO PEDAGOGICO</t>
  </si>
  <si>
    <t>SANDRA XIMENA TIMANAN LARRANIAGA</t>
  </si>
  <si>
    <t>INSTITUCION EDUCATIVA TECNICO INDUSTRIAL</t>
  </si>
  <si>
    <t>01/01/2009   31/12/2011</t>
  </si>
  <si>
    <t>DOCENTE PREESCOLAR</t>
  </si>
  <si>
    <t>INSTITUCION EDUCATIVA INMACULADA</t>
  </si>
  <si>
    <t>18/04/2007   16/10/2007</t>
  </si>
  <si>
    <t>INES GRACIELA ARENAS SANTACRUZ</t>
  </si>
  <si>
    <t>CONTADOR</t>
  </si>
  <si>
    <t>COOPERATIVA TRANSPORTADORA DE NARIÑO</t>
  </si>
  <si>
    <t>AUXILIAR DE CONTABILIDAD Y TESORERO</t>
  </si>
  <si>
    <t>16/11/1995   15/03/1997</t>
  </si>
  <si>
    <t>GIOVANNY ANDRES MUÑOZ ORTIZ</t>
  </si>
  <si>
    <t>FUNDACION UNIVERSITARIA BAUTISTA</t>
  </si>
  <si>
    <t>TEOLOGO</t>
  </si>
  <si>
    <t>ELLYANNE LISSETTE AREVALO NAVARRETE</t>
  </si>
  <si>
    <t>SUPERVISORA DE HOGARES COMUNITARIOS</t>
  </si>
  <si>
    <t>01/04/2010   30/07/2010</t>
  </si>
  <si>
    <t>PROINCO</t>
  </si>
  <si>
    <t>EDUCADORA FAMILIAR</t>
  </si>
  <si>
    <t>01/02/2007   31/12/2007</t>
  </si>
  <si>
    <t>ELIZABETH ROMERO ERAZO</t>
  </si>
  <si>
    <t>EMSSANAR</t>
  </si>
  <si>
    <t>10/09/2008   28/11/2014</t>
  </si>
  <si>
    <t>NO PRSENTA EXPERIENCIA LABORAL</t>
  </si>
  <si>
    <t>CAROLINA ARCOS JURADO</t>
  </si>
  <si>
    <t>DEJANDO HUELLAS</t>
  </si>
  <si>
    <t>COORDINADORA CDI FAMILIAR LEIVA</t>
  </si>
  <si>
    <t>15/01/2013   31/12/2013 03/02/2014   31/07/2014</t>
  </si>
  <si>
    <t>ALDEMAR JAVIER INSUASTY CASTILLO</t>
  </si>
  <si>
    <t>I.E. MUNICIPAL JOSE ANTONIO GALAN</t>
  </si>
  <si>
    <t>01/01/2008   31/12/2009</t>
  </si>
  <si>
    <t>COORDINADO TECNICO HCB ICBF</t>
  </si>
  <si>
    <t>01/01/2011   15/12/2011</t>
  </si>
  <si>
    <t>COOPUMNAR</t>
  </si>
  <si>
    <t>EDITH ISABEL MENESES PARRA</t>
  </si>
  <si>
    <t>JAIME ANDRES QUIJAN</t>
  </si>
  <si>
    <t>SE HACE NECESARIO ANEXAR PRACTICAR PROFESIONALES Y NO PRSENTA TARJETA PROFESIONAL</t>
  </si>
  <si>
    <t>HOSPITAL NAZARETH</t>
  </si>
  <si>
    <t>25/02/2013   21/10/2013</t>
  </si>
  <si>
    <t>ROSA NILBIA ORDOÑEZ CHAUSA</t>
  </si>
  <si>
    <t>UNIVERSIDAD SANTIAGO DE CALI</t>
  </si>
  <si>
    <t>FUNDAFECTO</t>
  </si>
  <si>
    <t>APOYO EN PROYECTOS</t>
  </si>
  <si>
    <t>COORDINADORA</t>
  </si>
  <si>
    <t>NO REUNE LOS REQUISITOS EN TIEMPO DE EXPERIENCIA LABORAL</t>
  </si>
  <si>
    <t>MAICOL ARELLANO ROSERO</t>
  </si>
  <si>
    <t>PSILOCOGO</t>
  </si>
  <si>
    <t>PROFESIONAL DE APYO PEDAGOGICO</t>
  </si>
  <si>
    <t>COLEGIO MUSICAL BRITANICO</t>
  </si>
  <si>
    <t>CORDINADOR PSICOLOGICO</t>
  </si>
  <si>
    <t>01/06/2008   09/12/2010</t>
  </si>
  <si>
    <t>FALTA ANEXAR LA TARJETA PROFESIONAL</t>
  </si>
  <si>
    <t>SILVIO NICOLAS MADROÑERO</t>
  </si>
  <si>
    <t>MUNICIPIO DE CONSACA</t>
  </si>
  <si>
    <t>PROFESIONAL COORDINADOR DE PROGRAMAS DE DPS</t>
  </si>
  <si>
    <t>15/04/2013   16/06/2014</t>
  </si>
  <si>
    <t>DALIA ROSERO HERRERA</t>
  </si>
  <si>
    <t>ECONOMISTA</t>
  </si>
  <si>
    <t>CENTRO DE ESTIMULACION PEQUEÑINES</t>
  </si>
  <si>
    <t>20/05/2001  20/02/2003</t>
  </si>
  <si>
    <t>COORDINADORA PREESCOLAR</t>
  </si>
  <si>
    <t>FALTA ANEXAR TARJETA PROFESIONAL</t>
  </si>
  <si>
    <t>LUIS ALFONSO GARZON DELGADO</t>
  </si>
  <si>
    <t>PROFESIONAL EN FINANZAS Y NEGOCIOS INTERNACIONALES</t>
  </si>
  <si>
    <t>CRISTIAN CAMILO GARZON DELGADO</t>
  </si>
  <si>
    <t>PROFESIONAL EN PUBLICIDAD</t>
  </si>
  <si>
    <t>FUNDACION UNIVERSITARIA JORGE TADEO LOZANO</t>
  </si>
  <si>
    <t>NO REUNE LOS REQUISITOS EN EXPERIENCIA LABORAL</t>
  </si>
  <si>
    <t>SILVIA YOLIMA SOLARTE GUEVARA</t>
  </si>
  <si>
    <t>UNIVERSIDA MARIANA</t>
  </si>
  <si>
    <t>NO SE ANEXA EXPERIENCIA LABORAL EN EL AREA</t>
  </si>
  <si>
    <t>CATHERINE MUTIS PADILLA</t>
  </si>
  <si>
    <t>NO PRESENTA TITULO PROFESIONAL, NO PRESENTA TARJETA PROFESIONAL</t>
  </si>
  <si>
    <t>INSTITUCIÓN DE ORIENTACIÓN SANTO ANGEL</t>
  </si>
  <si>
    <t>01/08/2008  30/12/2010</t>
  </si>
  <si>
    <t>PRACTICA PROFESIONAL</t>
  </si>
  <si>
    <t>SANDRA ROCIO MONCAYO MAYA</t>
  </si>
  <si>
    <t>DEJANDO HUELLA</t>
  </si>
  <si>
    <t>PSICOLOGA CDI FAMILIAR</t>
  </si>
  <si>
    <t>15/01/2013  31/12/2013</t>
  </si>
  <si>
    <t>03/02/2014  31/07/2014</t>
  </si>
  <si>
    <t>NO ANEXA TITULO PROFESIONAL</t>
  </si>
  <si>
    <t>CARLOS ALBERTO BETANCUORT BEJARANO</t>
  </si>
  <si>
    <t>COGESTOR SOCIAL</t>
  </si>
  <si>
    <t>14/02/2011  31/10/2011</t>
  </si>
  <si>
    <t>NO PRESENTA TITULO PROFESIONAL, NO APLICA PARA EL PERFIL</t>
  </si>
  <si>
    <t>LISETH ALEXANDRA HERNANDEZ ZAMUDIO</t>
  </si>
  <si>
    <t>INSTITUCION EDECATIVA MUNICIPAL LA ROSA</t>
  </si>
  <si>
    <t xml:space="preserve">PSICOLOGA  </t>
  </si>
  <si>
    <t>04/11/2008  16/12/2008</t>
  </si>
  <si>
    <t>CIUDADELA EDUCATIVA DE POASTO</t>
  </si>
  <si>
    <t>20/10/2008  15/11/2008</t>
  </si>
  <si>
    <t>09/10/2009  31/07/2014</t>
  </si>
  <si>
    <t>COGESTORA SOCIAL</t>
  </si>
  <si>
    <t>NO CUENTA CON TARJETA PROFESIONAL</t>
  </si>
  <si>
    <t>CAROLINA MAYA RIVERA</t>
  </si>
  <si>
    <t>CENTRO DE CAPACITACIÓN E INTEGRACIÓN INDIGENA INGRUMA</t>
  </si>
  <si>
    <t>01/01/2013  30/1202013</t>
  </si>
  <si>
    <t>SANDRA XIMENA TIMARAN LARRANIAGA</t>
  </si>
  <si>
    <t>INSTITUCIÓN EDUCATIVA MUNICIPAL TECNICO INDUSTRIAL</t>
  </si>
  <si>
    <t>DOCENTE DE PREESCOLAR</t>
  </si>
  <si>
    <t>2009  2011</t>
  </si>
  <si>
    <t>INMACULADA CONCEPCIÓN DE TALLANBI</t>
  </si>
  <si>
    <t xml:space="preserve">DOCENTE  </t>
  </si>
  <si>
    <t>INES GRACIELA ARENA SANTACRUZ</t>
  </si>
  <si>
    <t>01/02/1999  30/08/1999</t>
  </si>
  <si>
    <t>COORDINADORA DE ATENCIÓN AL USUARIO</t>
  </si>
  <si>
    <t>01/02/1998  30/02/2003</t>
  </si>
  <si>
    <t>SETEM</t>
  </si>
  <si>
    <t>DIRECTOR EJECUTIVO</t>
  </si>
  <si>
    <t>01/02/2009  29/11/2014</t>
  </si>
  <si>
    <t>COOPERATIVA TRNSPORTADORA INTERNAIONAL DE NARIÑO</t>
  </si>
  <si>
    <t>AUXILIAR CONTABLE Y TESORERO</t>
  </si>
  <si>
    <t>CONVOCATORIA PÚBLICA DE APORTE No 003 DE 2014</t>
  </si>
  <si>
    <t>4 al 6</t>
  </si>
  <si>
    <t>13 al 15</t>
  </si>
  <si>
    <t>8 y 9</t>
  </si>
  <si>
    <t>34 a 51</t>
  </si>
  <si>
    <t>N/A</t>
  </si>
  <si>
    <t>20 y 21</t>
  </si>
  <si>
    <t>23 y 24</t>
  </si>
  <si>
    <t>17 y 18</t>
  </si>
  <si>
    <t>30 a 32</t>
  </si>
  <si>
    <t>Resolucion 00514 del 29 de marzo de 2014</t>
  </si>
  <si>
    <r>
      <t>G</t>
    </r>
    <r>
      <rPr>
        <b/>
        <sz val="9"/>
        <color theme="1"/>
        <rFont val="Arial Narrow"/>
        <family val="2"/>
      </rPr>
      <t>rupo 2</t>
    </r>
    <r>
      <rPr>
        <sz val="9"/>
        <color theme="1"/>
        <rFont val="Arial Narrow"/>
        <family val="2"/>
      </rPr>
      <t xml:space="preserve">3. folio 3 a 6 carpeta grupo 23. </t>
    </r>
    <r>
      <rPr>
        <b/>
        <sz val="9"/>
        <color theme="1"/>
        <rFont val="Arial Narrow"/>
        <family val="2"/>
      </rPr>
      <t xml:space="preserve">Grupo 24. </t>
    </r>
    <r>
      <rPr>
        <sz val="9"/>
        <color theme="1"/>
        <rFont val="Arial Narrow"/>
        <family val="2"/>
      </rPr>
      <t>folios 5 a 10 carpeta Grupo 24. G</t>
    </r>
    <r>
      <rPr>
        <b/>
        <sz val="9"/>
        <color theme="1"/>
        <rFont val="Arial Narrow"/>
        <family val="2"/>
      </rPr>
      <t>rupo 3</t>
    </r>
    <r>
      <rPr>
        <sz val="9"/>
        <color theme="1"/>
        <rFont val="Arial Narrow"/>
        <family val="2"/>
      </rPr>
      <t xml:space="preserve">2. folio 4 a 10 carpeta grupo 32. </t>
    </r>
    <r>
      <rPr>
        <b/>
        <sz val="9"/>
        <color theme="1"/>
        <rFont val="Arial Narrow"/>
        <family val="2"/>
      </rPr>
      <t xml:space="preserve">Grupo 33. </t>
    </r>
    <r>
      <rPr>
        <sz val="9"/>
        <color theme="1"/>
        <rFont val="Arial Narrow"/>
        <family val="2"/>
      </rPr>
      <t>folios 4 a 7</t>
    </r>
    <r>
      <rPr>
        <b/>
        <sz val="9"/>
        <color theme="1"/>
        <rFont val="Arial Narrow"/>
        <family val="2"/>
      </rPr>
      <t xml:space="preserve"> </t>
    </r>
    <r>
      <rPr>
        <sz val="9"/>
        <color theme="1"/>
        <rFont val="Arial Narrow"/>
        <family val="2"/>
      </rPr>
      <t>carpeta grupo 33.</t>
    </r>
    <r>
      <rPr>
        <b/>
        <sz val="9"/>
        <color theme="1"/>
        <rFont val="Arial Narrow"/>
        <family val="2"/>
      </rPr>
      <t xml:space="preserve"> Grupo 34</t>
    </r>
    <r>
      <rPr>
        <sz val="9"/>
        <color theme="1"/>
        <rFont val="Arial Narrow"/>
        <family val="2"/>
      </rPr>
      <t xml:space="preserve">. folios 3 a 3 carpeta grupo 34.  </t>
    </r>
    <r>
      <rPr>
        <b/>
        <sz val="9"/>
        <color theme="1"/>
        <rFont val="Arial Narrow"/>
        <family val="2"/>
      </rPr>
      <t>Grupo 35- c</t>
    </r>
    <r>
      <rPr>
        <sz val="9"/>
        <color theme="1"/>
        <rFont val="Arial Narrow"/>
        <family val="2"/>
      </rPr>
      <t>arpeta</t>
    </r>
    <r>
      <rPr>
        <b/>
        <sz val="9"/>
        <color theme="1"/>
        <rFont val="Arial Narrow"/>
        <family val="2"/>
      </rPr>
      <t xml:space="preserve"> </t>
    </r>
    <r>
      <rPr>
        <sz val="9"/>
        <color theme="1"/>
        <rFont val="Arial Narrow"/>
        <family val="2"/>
      </rPr>
      <t xml:space="preserve"> Grupo 35 folios 4 y 5. </t>
    </r>
    <r>
      <rPr>
        <b/>
        <sz val="9"/>
        <color theme="1"/>
        <rFont val="Arial Narrow"/>
        <family val="2"/>
      </rPr>
      <t>Grupo 36.</t>
    </r>
    <r>
      <rPr>
        <sz val="9"/>
        <color theme="1"/>
        <rFont val="Arial Narrow"/>
        <family val="2"/>
      </rPr>
      <t xml:space="preserve"> folios 4 a 7  carpeta grupo 36. G</t>
    </r>
    <r>
      <rPr>
        <b/>
        <sz val="9"/>
        <color theme="1"/>
        <rFont val="Arial Narrow"/>
        <family val="2"/>
      </rPr>
      <t>rupo 37</t>
    </r>
    <r>
      <rPr>
        <sz val="9"/>
        <color theme="1"/>
        <rFont val="Arial Narrow"/>
        <family val="2"/>
      </rPr>
      <t>. folios 4 a 7 carpeta 37. G</t>
    </r>
    <r>
      <rPr>
        <b/>
        <sz val="9"/>
        <color theme="1"/>
        <rFont val="Arial Narrow"/>
        <family val="2"/>
      </rPr>
      <t>rupo 38</t>
    </r>
    <r>
      <rPr>
        <sz val="9"/>
        <color theme="1"/>
        <rFont val="Arial Narrow"/>
        <family val="2"/>
      </rPr>
      <t>. folio 4 a 10 carpeta grupo 38</t>
    </r>
  </si>
  <si>
    <t>NO PRESETNA TARJETA PROFESIONAL, LA EXPERIENCIA LABORAL  REFERIDA EN LA HOJA DE VIDA NO ESTA CERTIFICADA</t>
  </si>
  <si>
    <t xml:space="preserve"> NO PRESENTA TARJETA PROFESIONAL</t>
  </si>
  <si>
    <t>18/04/2007  16/10/2007</t>
  </si>
  <si>
    <t xml:space="preserve">NO  </t>
  </si>
  <si>
    <t>EQUIPO PROFESIONAL DE APOYO PEDAGOGICO</t>
  </si>
  <si>
    <t>NO ANEXA EXPERIANCIA</t>
  </si>
  <si>
    <t xml:space="preserve">11 meses y 17 días </t>
  </si>
  <si>
    <t xml:space="preserve"> </t>
  </si>
  <si>
    <t>742</t>
  </si>
  <si>
    <t>325</t>
  </si>
  <si>
    <t>44 meses y 17 días</t>
  </si>
  <si>
    <t>171</t>
  </si>
  <si>
    <t>218</t>
  </si>
  <si>
    <t>45 meses</t>
  </si>
  <si>
    <t>196</t>
  </si>
  <si>
    <t>99</t>
  </si>
  <si>
    <t>72</t>
  </si>
  <si>
    <t>101</t>
  </si>
  <si>
    <t>PROPONENTE No. 15. FUNDACION EMSSANAR ( HABILITADO)</t>
  </si>
  <si>
    <t>NO CORRESPONDE CUPOS OFERTADOS - CUMPLE  ENVIAN FORMATO 11 CON INFORMACION SOLICITADA</t>
  </si>
  <si>
    <t>NO CORRESPONDE CUPOS OFERTADOS  - CUMPLE  ENVIAN FORMATO 11 CON INFORMACION SOLICITADA</t>
  </si>
  <si>
    <t xml:space="preserve">NO CORRESPONDE CUPOS OFERTADOS -  CUMPLE  ENVIAN FORMATO 11 CON INFORMACION SOLICITADA </t>
  </si>
  <si>
    <t xml:space="preserve">NO CORRESPONDE CUPOS OFERTADOS - CUMPLE  ENVIAN FORMATO 11 CON INFORMACION SOLICITADA </t>
  </si>
  <si>
    <t>NO PRESENTA PROMESA DE ARRENDAMIENTO O CARTA DE INTENCIÓN CDI -  CUMPLE ENVIA LA PROMESA DE ARRENDAMIENTO</t>
  </si>
  <si>
    <t>NO PRESENTA PROMESA DE ARRENDAMIENTO O CARTA DE INTENCIÓN CDI - SUBSANA Y CUMPLE ENVIA LA PROMESA DE ARRENDAMIENTO</t>
  </si>
  <si>
    <t>N O PRESENTAN  PROMESA DE ARRENDAMIENTO O CARTA DE INTENCIÓN CDI - SUBSANA Y CUMPLE ENVIA LA PROMESA DE ARRENDAMIENTO</t>
  </si>
  <si>
    <t>NO PRESENTA PROMESA DE ARRENDAMIENTO O CARTA DE INTENCION CDI  - CUMPLE ENVIA LA PROMESA DE ARRENDAMIENTO</t>
  </si>
  <si>
    <t xml:space="preserve">CUMPLE </t>
  </si>
  <si>
    <t>FECHA DE TERMINACIÓN DE MATERIAS O GRADO ILEGIBLE, NO TIENE TARJETA PROFESIONAL, LAS CERTIFICACIONES LABORALES NO SE ENCUNTRAN LEGIBLES  - NO SUBSANÓ</t>
  </si>
  <si>
    <t>NO PRESENTA TARJETA PROFESIONAL  - NO SUBSANÓ</t>
  </si>
  <si>
    <t>NO PRESENTA HOJA DE VIDA, NO PRESENTA FORMATO 8, NO PRESENTA TITULO PROFESIONA, NO PRESENTA TARJETA PROFESIONAL,  - NO SUBSANÓ</t>
  </si>
  <si>
    <t>NO PRESENTA TARJETA PROFESIONAL - NO SUBSANÓ</t>
  </si>
  <si>
    <t>NO PRESENTA TARJETA PROFESIONAL NI EXPERIENCIA LABORAL MINIMA - NO SUBSANÓ</t>
  </si>
  <si>
    <t>NO PRESENTA EXPERIENCIA, NO APLICA PARA EL PERFIL - NO SUBSANÓ</t>
  </si>
  <si>
    <t>NO ANEXA EXPERIENCIA COMO PSICOLOGA - NO SUBSANÓ</t>
  </si>
  <si>
    <t>HOJA DE VIDA SIN FIRMAR, NO PRESENTA EXPERIENCIA LABORAL CERTIFICADA, Y LA EXPERIENCIA PRESENTADA ES ANTES DE RECIBIR SU DIPLOMA PROFESIONAL. - NO SUBSANÓ</t>
  </si>
  <si>
    <t>NO PRESENTA EXPERIENCIA CERTIFICADA REFERIDA EN LA HOJA DE VIDA -  NO SUBSANÓ</t>
  </si>
  <si>
    <t>FECHA DE GRADO ILEGIBLE, LAS CERTIFICACIONES DE EXPERIENCIAS LABORALES SON ILEGIBLES, NO PRESETNA TARJETA PROFESIONAL - NO SUBSANÓ</t>
  </si>
  <si>
    <t>NO PRESENTA TITULO OBTENIDO, NO PRESNTA TARJETA PROFESIONAL, NO PRESENTA SOPORTES DE DE EXPERIENCIA  - NO SUBSANÓ</t>
  </si>
  <si>
    <t>HOJA DE VIDA SIN FIRMAR, NO PRESENTA TITULO PROFESIONAL, NO PRESENTA TARJETA PROFESIONAL - NO SUBSANÓ</t>
  </si>
  <si>
    <t>NO PRESENTA FORMATO 8 - NO SUBSANÓ</t>
  </si>
  <si>
    <t>NO PRESENTA FORMATO 8  - NO SUBSANÓ</t>
  </si>
  <si>
    <t>HOJA DE VIDA SIN FIRMAR - NO SUBSANÓ</t>
  </si>
  <si>
    <t>NO PRESENTA TARJETA PROFESIONAL NO PRESENTA EXPERIENCIA REPORTADA EN LA HOJA DE VIDA - NO SUBSANÓ</t>
  </si>
  <si>
    <t>NO PRESENTA TARJETA PROFESIONAL NO PRESENTA EXPERIENCIA PROFESIONAL CERTIFICADA - NO SUBSANÓ</t>
  </si>
  <si>
    <t>MAL DILIGENCIADO FORMATO 8 Y NO PRESENTA TARJETA PROFESIONAL -NO SUBSANO</t>
  </si>
  <si>
    <t>MAL DILIGENCIADO FORMATO 8 Y NO PRESENTA TARJETA PROFESIONAL, NO CUMPLE CON EL TIEMPO REQUERIDO PARA COORDINADOR -NO SUBSANO</t>
  </si>
  <si>
    <t>FALTA EXPERIENCIA LABORAL -NO SUBSANO</t>
  </si>
  <si>
    <t>NO PRESENTA TARJETA PROFESIONAL -NO SUBSANO</t>
  </si>
  <si>
    <t xml:space="preserve"> NO PRESENTA EXPERIENCIA LABORAL -NO SUBSANO</t>
  </si>
  <si>
    <t>FALTA EXPERIENCIA EN COORDINACION - NO SUBSANO</t>
  </si>
  <si>
    <t>NO PRESENTA FORMANO No 8 TAMPOCO TARJETA PROFESIONAL - NO SUBSANO</t>
  </si>
  <si>
    <t>NO PRESENTA TARJETA PROFESIONAL - NO SUBSANO</t>
  </si>
  <si>
    <t>NO CUMPLE CON EL 80% DE CUPOS DEL GRUPO</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</si>
</sst>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00"/>
    <numFmt numFmtId="171" formatCode="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11"/>
      <name val="Calibri"/>
      <family val="2"/>
      <scheme val="minor"/>
    </font>
    <font>
      <sz val="12"/>
      <color theme="1"/>
      <name val="Calibri"/>
      <family val="2"/>
      <scheme val="minor"/>
    </font>
    <font>
      <sz val="9"/>
      <color theme="1"/>
      <name val="Calibri"/>
      <family val="2"/>
      <scheme val="minor"/>
    </font>
    <font>
      <sz val="9"/>
      <color rgb="FFFF0000"/>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0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9" fillId="6" borderId="25" xfId="0" applyFont="1" applyFill="1" applyBorder="1" applyAlignment="1">
      <alignment vertical="center"/>
    </xf>
    <xf numFmtId="0" fontId="29" fillId="6" borderId="32" xfId="0" applyFont="1" applyFill="1" applyBorder="1" applyAlignment="1">
      <alignment vertical="center"/>
    </xf>
    <xf numFmtId="0" fontId="29" fillId="6" borderId="35" xfId="0" applyFont="1" applyFill="1" applyBorder="1" applyAlignment="1">
      <alignment vertical="center"/>
    </xf>
    <xf numFmtId="0" fontId="28" fillId="6" borderId="28" xfId="0" applyFont="1" applyFill="1" applyBorder="1" applyAlignment="1">
      <alignment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29" fillId="6" borderId="37" xfId="0" applyFont="1" applyFill="1" applyBorder="1" applyAlignment="1">
      <alignment vertical="center"/>
    </xf>
    <xf numFmtId="0" fontId="28" fillId="6" borderId="0" xfId="0" applyFont="1" applyFill="1" applyBorder="1" applyAlignment="1">
      <alignment horizontal="center" vertical="center"/>
    </xf>
    <xf numFmtId="0" fontId="29" fillId="6" borderId="26" xfId="0" applyFont="1" applyFill="1" applyBorder="1" applyAlignment="1">
      <alignment vertical="center"/>
    </xf>
    <xf numFmtId="0" fontId="29" fillId="6" borderId="0" xfId="0" applyFont="1" applyFill="1" applyBorder="1" applyAlignment="1">
      <alignment vertical="center"/>
    </xf>
    <xf numFmtId="0" fontId="29" fillId="6" borderId="34" xfId="0" applyFont="1" applyFill="1" applyBorder="1" applyAlignment="1">
      <alignment vertical="center"/>
    </xf>
    <xf numFmtId="0" fontId="28" fillId="6" borderId="34" xfId="0" applyFont="1" applyFill="1" applyBorder="1" applyAlignment="1">
      <alignment horizontal="center" vertical="center"/>
    </xf>
    <xf numFmtId="0" fontId="29" fillId="6" borderId="41" xfId="0" applyFont="1" applyFill="1" applyBorder="1" applyAlignment="1">
      <alignment vertical="center"/>
    </xf>
    <xf numFmtId="0" fontId="28" fillId="6" borderId="40" xfId="0" applyFont="1" applyFill="1" applyBorder="1" applyAlignment="1">
      <alignment horizontal="center" vertical="center"/>
    </xf>
    <xf numFmtId="4" fontId="29" fillId="7" borderId="26" xfId="0" applyNumberFormat="1" applyFont="1" applyFill="1" applyBorder="1" applyAlignment="1">
      <alignment vertical="center"/>
    </xf>
    <xf numFmtId="4" fontId="29" fillId="7" borderId="0" xfId="0" applyNumberFormat="1" applyFont="1" applyFill="1" applyAlignment="1">
      <alignment vertical="center"/>
    </xf>
    <xf numFmtId="2" fontId="30" fillId="0" borderId="0" xfId="0" applyNumberFormat="1" applyFont="1"/>
    <xf numFmtId="10" fontId="29" fillId="7" borderId="34" xfId="0" applyNumberFormat="1" applyFont="1" applyFill="1" applyBorder="1" applyAlignment="1">
      <alignment horizontal="center" vertical="center"/>
    </xf>
    <xf numFmtId="170" fontId="0" fillId="0" borderId="1" xfId="0" applyNumberFormat="1" applyBorder="1" applyAlignment="1">
      <alignment wrapText="1"/>
    </xf>
    <xf numFmtId="14" fontId="0" fillId="0" borderId="1" xfId="0" applyNumberFormat="1" applyBorder="1" applyAlignment="1"/>
    <xf numFmtId="14" fontId="0" fillId="0" borderId="1" xfId="0" applyNumberFormat="1" applyFill="1" applyBorder="1" applyAlignment="1">
      <alignment wrapText="1"/>
    </xf>
    <xf numFmtId="14" fontId="0" fillId="0" borderId="1" xfId="0" applyNumberFormat="1" applyBorder="1" applyAlignment="1">
      <alignment horizontal="right"/>
    </xf>
    <xf numFmtId="0" fontId="0" fillId="0" borderId="5" xfId="0" applyFill="1" applyBorder="1" applyAlignment="1"/>
    <xf numFmtId="0" fontId="0" fillId="0" borderId="13" xfId="0" applyBorder="1" applyAlignment="1">
      <alignment wrapText="1"/>
    </xf>
    <xf numFmtId="170" fontId="0" fillId="0" borderId="13" xfId="0" applyNumberFormat="1" applyBorder="1" applyAlignment="1">
      <alignment wrapText="1"/>
    </xf>
    <xf numFmtId="0" fontId="0" fillId="0" borderId="13" xfId="0" applyBorder="1" applyAlignment="1"/>
    <xf numFmtId="14" fontId="0" fillId="0" borderId="13" xfId="0" applyNumberFormat="1" applyBorder="1" applyAlignment="1"/>
    <xf numFmtId="0" fontId="0" fillId="0" borderId="13" xfId="0" applyFill="1" applyBorder="1"/>
    <xf numFmtId="0" fontId="0" fillId="0" borderId="13" xfId="0" applyBorder="1"/>
    <xf numFmtId="0" fontId="0" fillId="0" borderId="13" xfId="0" applyFill="1" applyBorder="1" applyAlignment="1">
      <alignment wrapText="1"/>
    </xf>
    <xf numFmtId="0" fontId="0" fillId="0" borderId="43" xfId="0" applyFill="1" applyBorder="1" applyAlignment="1"/>
    <xf numFmtId="0" fontId="0" fillId="0" borderId="4" xfId="0" applyBorder="1" applyAlignment="1"/>
    <xf numFmtId="14" fontId="0" fillId="0" borderId="4" xfId="0" applyNumberFormat="1" applyBorder="1" applyAlignment="1"/>
    <xf numFmtId="0" fontId="0" fillId="0" borderId="4" xfId="0" applyFill="1" applyBorder="1"/>
    <xf numFmtId="0" fontId="0" fillId="0" borderId="4" xfId="0" applyBorder="1"/>
    <xf numFmtId="0" fontId="0" fillId="0" borderId="44" xfId="0" applyFill="1" applyBorder="1" applyAlignment="1"/>
    <xf numFmtId="0" fontId="0" fillId="10" borderId="0" xfId="0" applyFill="1" applyAlignment="1">
      <alignment vertical="center"/>
    </xf>
    <xf numFmtId="0" fontId="0" fillId="10" borderId="1" xfId="0" applyFill="1" applyBorder="1" applyAlignment="1">
      <alignment wrapText="1"/>
    </xf>
    <xf numFmtId="170" fontId="0" fillId="10" borderId="1" xfId="0" applyNumberFormat="1" applyFill="1" applyBorder="1" applyAlignment="1">
      <alignment wrapText="1"/>
    </xf>
    <xf numFmtId="0" fontId="0" fillId="10" borderId="1" xfId="0" applyFill="1" applyBorder="1" applyAlignment="1"/>
    <xf numFmtId="14" fontId="0" fillId="10" borderId="1" xfId="0" applyNumberFormat="1" applyFill="1" applyBorder="1" applyAlignment="1">
      <alignment horizontal="right"/>
    </xf>
    <xf numFmtId="0" fontId="0" fillId="10" borderId="1" xfId="0" applyFill="1" applyBorder="1"/>
    <xf numFmtId="0" fontId="0" fillId="10" borderId="1" xfId="0" applyFill="1" applyBorder="1" applyAlignment="1">
      <alignment vertical="center"/>
    </xf>
    <xf numFmtId="14" fontId="0" fillId="10" borderId="1" xfId="0" applyNumberFormat="1" applyFill="1" applyBorder="1" applyAlignment="1"/>
    <xf numFmtId="0" fontId="0" fillId="0" borderId="13" xfId="0" applyBorder="1" applyAlignment="1">
      <alignment vertical="center"/>
    </xf>
    <xf numFmtId="0" fontId="0" fillId="0" borderId="13" xfId="0" applyFill="1" applyBorder="1" applyAlignment="1"/>
    <xf numFmtId="0" fontId="0" fillId="10" borderId="1" xfId="0"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9" fillId="2" borderId="5" xfId="0" applyFont="1" applyFill="1" applyBorder="1" applyAlignment="1">
      <alignment horizontal="center" vertical="center" wrapText="1"/>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0" fillId="0" borderId="13" xfId="0" applyBorder="1" applyAlignment="1">
      <alignment horizontal="center" vertical="center"/>
    </xf>
    <xf numFmtId="0" fontId="7" fillId="2" borderId="7" xfId="0" applyFont="1" applyFill="1" applyBorder="1" applyAlignment="1">
      <alignment horizontal="center" vertical="center"/>
    </xf>
    <xf numFmtId="0" fontId="0" fillId="0" borderId="16" xfId="0" applyBorder="1" applyAlignment="1">
      <alignment horizontal="center" vertical="center"/>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37" fillId="0" borderId="1" xfId="0" applyNumberFormat="1" applyFont="1" applyBorder="1" applyAlignment="1">
      <alignment horizontal="center" vertical="center" wrapText="1"/>
    </xf>
    <xf numFmtId="0" fontId="0" fillId="0" borderId="1" xfId="0" applyBorder="1" applyAlignment="1">
      <alignment vertical="top"/>
    </xf>
    <xf numFmtId="49" fontId="37" fillId="0" borderId="1" xfId="0" applyNumberFormat="1" applyFont="1" applyFill="1" applyBorder="1" applyAlignment="1">
      <alignment horizontal="center" vertical="center" wrapText="1"/>
    </xf>
    <xf numFmtId="0" fontId="0" fillId="0" borderId="1" xfId="0" applyBorder="1" applyAlignment="1">
      <alignment horizontal="center" vertical="top"/>
    </xf>
    <xf numFmtId="49" fontId="37" fillId="10" borderId="1" xfId="0" applyNumberFormat="1" applyFont="1" applyFill="1" applyBorder="1" applyAlignment="1">
      <alignment horizontal="center" vertical="center" wrapText="1"/>
    </xf>
    <xf numFmtId="0" fontId="0" fillId="10" borderId="1" xfId="0" applyFill="1" applyBorder="1" applyAlignment="1">
      <alignment horizontal="center"/>
    </xf>
    <xf numFmtId="1" fontId="37" fillId="0" borderId="1" xfId="0" applyNumberFormat="1" applyFont="1" applyFill="1" applyBorder="1" applyAlignment="1">
      <alignment horizontal="center" vertical="center" wrapText="1"/>
    </xf>
    <xf numFmtId="49" fontId="37" fillId="0" borderId="1" xfId="0" applyNumberFormat="1" applyFont="1" applyBorder="1" applyAlignment="1">
      <alignment horizontal="center" wrapText="1"/>
    </xf>
    <xf numFmtId="1" fontId="37" fillId="0" borderId="1" xfId="0" applyNumberFormat="1" applyFont="1" applyFill="1" applyBorder="1" applyAlignment="1">
      <alignment horizontal="center" wrapText="1"/>
    </xf>
    <xf numFmtId="49" fontId="37" fillId="0" borderId="1" xfId="0" applyNumberFormat="1" applyFont="1" applyFill="1"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14" fontId="0" fillId="0" borderId="1" xfId="0" applyNumberFormat="1" applyBorder="1" applyAlignment="1">
      <alignment vertical="center"/>
    </xf>
    <xf numFmtId="14" fontId="0" fillId="0" borderId="0" xfId="0" applyNumberFormat="1" applyBorder="1" applyAlignment="1">
      <alignment vertical="center"/>
    </xf>
    <xf numFmtId="0" fontId="0" fillId="3" borderId="1" xfId="0" applyNumberFormat="1" applyFill="1" applyBorder="1" applyAlignment="1">
      <alignment horizontal="right" vertical="center"/>
    </xf>
    <xf numFmtId="0" fontId="0" fillId="0" borderId="1" xfId="0" applyBorder="1" applyAlignment="1">
      <alignment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165" fontId="0" fillId="0" borderId="0" xfId="0" applyNumberFormat="1" applyAlignment="1">
      <alignment vertical="center"/>
    </xf>
    <xf numFmtId="2" fontId="0" fillId="0" borderId="1" xfId="0" applyNumberFormat="1" applyBorder="1" applyAlignment="1">
      <alignment wrapText="1"/>
    </xf>
    <xf numFmtId="171" fontId="0" fillId="0" borderId="1" xfId="0" applyNumberFormat="1" applyBorder="1" applyAlignment="1">
      <alignment wrapText="1"/>
    </xf>
    <xf numFmtId="0" fontId="38" fillId="0" borderId="0" xfId="0" applyFont="1" applyAlignment="1">
      <alignment vertical="center"/>
    </xf>
    <xf numFmtId="0" fontId="38" fillId="0" borderId="1" xfId="0" applyFont="1" applyBorder="1" applyAlignment="1">
      <alignment vertical="center"/>
    </xf>
    <xf numFmtId="0" fontId="38" fillId="0" borderId="1" xfId="0" applyFont="1" applyBorder="1" applyAlignment="1">
      <alignment vertical="center" wrapText="1"/>
    </xf>
    <xf numFmtId="171" fontId="38" fillId="0" borderId="1" xfId="0" applyNumberFormat="1" applyFont="1" applyBorder="1" applyAlignment="1">
      <alignment vertical="center" wrapText="1"/>
    </xf>
    <xf numFmtId="14" fontId="38" fillId="0" borderId="1" xfId="0" applyNumberFormat="1" applyFont="1" applyBorder="1" applyAlignment="1">
      <alignment vertical="center"/>
    </xf>
    <xf numFmtId="0" fontId="38" fillId="0" borderId="1" xfId="0" applyFont="1" applyFill="1" applyBorder="1" applyAlignment="1">
      <alignment vertical="center"/>
    </xf>
    <xf numFmtId="0" fontId="38" fillId="0" borderId="1" xfId="0" applyFont="1" applyFill="1" applyBorder="1" applyAlignment="1">
      <alignment vertical="center" wrapText="1"/>
    </xf>
    <xf numFmtId="0" fontId="38" fillId="0" borderId="13" xfId="0" applyFont="1" applyBorder="1" applyAlignment="1">
      <alignment vertical="center" wrapText="1"/>
    </xf>
    <xf numFmtId="14" fontId="38" fillId="0" borderId="1" xfId="0" applyNumberFormat="1" applyFont="1" applyFill="1" applyBorder="1" applyAlignment="1">
      <alignment vertical="center" wrapText="1"/>
    </xf>
    <xf numFmtId="0" fontId="0" fillId="0" borderId="0" xfId="0" applyBorder="1"/>
    <xf numFmtId="0" fontId="0" fillId="0" borderId="0" xfId="0" applyFill="1" applyBorder="1" applyAlignment="1"/>
    <xf numFmtId="0" fontId="0" fillId="0" borderId="0" xfId="0" applyBorder="1" applyAlignment="1">
      <alignment horizontal="center" vertical="center"/>
    </xf>
    <xf numFmtId="14" fontId="0" fillId="0" borderId="0" xfId="0" applyNumberFormat="1" applyBorder="1" applyAlignment="1"/>
    <xf numFmtId="0" fontId="0" fillId="0" borderId="12" xfId="0" applyFill="1" applyBorder="1" applyAlignment="1"/>
    <xf numFmtId="0" fontId="0" fillId="0" borderId="5" xfId="0" applyBorder="1" applyAlignment="1">
      <alignment horizontal="left" vertical="center"/>
    </xf>
    <xf numFmtId="170" fontId="0" fillId="0" borderId="1" xfId="0" applyNumberFormat="1" applyFill="1" applyBorder="1" applyAlignment="1">
      <alignment wrapText="1"/>
    </xf>
    <xf numFmtId="14" fontId="0" fillId="0" borderId="1" xfId="0" applyNumberFormat="1" applyFill="1" applyBorder="1" applyAlignment="1"/>
    <xf numFmtId="14" fontId="0" fillId="0" borderId="1" xfId="0" applyNumberFormat="1" applyFill="1" applyBorder="1" applyAlignment="1">
      <alignment horizontal="right"/>
    </xf>
    <xf numFmtId="0" fontId="0" fillId="0" borderId="1" xfId="0" applyBorder="1" applyAlignment="1">
      <alignment horizontal="center"/>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4" fillId="10" borderId="1" xfId="0" applyFont="1" applyFill="1" applyBorder="1" applyAlignment="1">
      <alignment horizontal="center" vertical="center" wrapText="1"/>
    </xf>
    <xf numFmtId="49" fontId="14"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pplyProtection="1">
      <alignment horizontal="center" vertical="center" wrapText="1"/>
      <protection locked="0"/>
    </xf>
    <xf numFmtId="9" fontId="13" fillId="10" borderId="1" xfId="0" applyNumberFormat="1" applyFont="1" applyFill="1" applyBorder="1" applyAlignment="1" applyProtection="1">
      <alignment horizontal="center" vertical="center" wrapText="1"/>
      <protection locked="0"/>
    </xf>
    <xf numFmtId="0" fontId="13" fillId="10" borderId="1" xfId="0" applyFont="1" applyFill="1" applyBorder="1" applyAlignment="1" applyProtection="1">
      <alignment horizontal="center" vertical="center" wrapText="1"/>
      <protection locked="0"/>
    </xf>
    <xf numFmtId="9" fontId="13" fillId="10" borderId="1" xfId="4" applyFont="1" applyFill="1" applyBorder="1" applyAlignment="1" applyProtection="1">
      <alignment horizontal="center" vertical="center" wrapText="1"/>
      <protection locked="0"/>
    </xf>
    <xf numFmtId="14" fontId="13" fillId="10" borderId="1" xfId="0" applyNumberFormat="1" applyFont="1" applyFill="1" applyBorder="1" applyAlignment="1" applyProtection="1">
      <alignment horizontal="center" vertical="center" wrapText="1"/>
      <protection locked="0"/>
    </xf>
    <xf numFmtId="15" fontId="13" fillId="10" borderId="1" xfId="0"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168" fontId="13" fillId="10" borderId="1" xfId="1" applyNumberFormat="1" applyFont="1" applyFill="1" applyBorder="1" applyAlignment="1">
      <alignment horizontal="right" vertical="center" wrapText="1"/>
    </xf>
    <xf numFmtId="0" fontId="11" fillId="10" borderId="1" xfId="0" applyFont="1" applyFill="1" applyBorder="1" applyAlignment="1">
      <alignment horizontal="left" vertical="center" wrapText="1"/>
    </xf>
    <xf numFmtId="0" fontId="11" fillId="10" borderId="0" xfId="0" applyFont="1" applyFill="1" applyBorder="1" applyAlignment="1">
      <alignment horizontal="left" vertical="center" wrapText="1"/>
    </xf>
    <xf numFmtId="0" fontId="14" fillId="10" borderId="0" xfId="0" applyFont="1" applyFill="1" applyAlignment="1">
      <alignment horizontal="left" vertical="center" wrapText="1"/>
    </xf>
    <xf numFmtId="17" fontId="13" fillId="10" borderId="1" xfId="0" applyNumberFormat="1" applyFont="1" applyFill="1" applyBorder="1" applyAlignment="1" applyProtection="1">
      <alignment horizontal="center" vertical="center" wrapText="1"/>
      <protection locked="0"/>
    </xf>
    <xf numFmtId="49" fontId="14" fillId="10" borderId="1" xfId="0" applyNumberFormat="1" applyFont="1" applyFill="1" applyBorder="1" applyAlignment="1" applyProtection="1">
      <alignment horizontal="left" vertical="center" wrapText="1"/>
      <protection locked="0"/>
    </xf>
    <xf numFmtId="49" fontId="18" fillId="10" borderId="1" xfId="0" applyNumberFormat="1" applyFont="1" applyFill="1" applyBorder="1" applyAlignment="1" applyProtection="1">
      <alignment horizontal="center" vertical="center" wrapText="1"/>
      <protection locked="0"/>
    </xf>
    <xf numFmtId="2" fontId="18"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2" fontId="29" fillId="7" borderId="0" xfId="0" applyNumberFormat="1" applyFont="1" applyFill="1" applyAlignment="1">
      <alignment horizontal="center" vertical="center"/>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0" fontId="1" fillId="2" borderId="43" xfId="0" applyFont="1" applyFill="1" applyBorder="1" applyAlignment="1">
      <alignment horizontal="center" vertical="center" wrapText="1"/>
    </xf>
    <xf numFmtId="0" fontId="11" fillId="10" borderId="5"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0" fillId="0" borderId="5" xfId="0" applyBorder="1" applyAlignment="1">
      <alignment vertical="center"/>
    </xf>
    <xf numFmtId="0" fontId="0" fillId="0" borderId="0" xfId="0" applyFill="1" applyBorder="1" applyAlignment="1">
      <alignment vertical="center"/>
    </xf>
    <xf numFmtId="0" fontId="14" fillId="0" borderId="0" xfId="0" applyFont="1" applyFill="1" applyBorder="1" applyAlignment="1">
      <alignment horizontal="left" vertical="center" wrapText="1"/>
    </xf>
    <xf numFmtId="0" fontId="1" fillId="0" borderId="0" xfId="0" applyFont="1" applyFill="1" applyBorder="1" applyAlignment="1">
      <alignment vertical="center"/>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0" fillId="10" borderId="1" xfId="0" applyFill="1" applyBorder="1" applyAlignment="1">
      <alignment horizontal="left" vertical="center" wrapText="1"/>
    </xf>
    <xf numFmtId="0" fontId="0" fillId="0" borderId="1" xfId="0" applyBorder="1" applyAlignment="1">
      <alignment horizontal="left" vertical="center"/>
    </xf>
    <xf numFmtId="0" fontId="0" fillId="0" borderId="0" xfId="0" applyFill="1" applyBorder="1"/>
    <xf numFmtId="0" fontId="38" fillId="0" borderId="5" xfId="0" applyFont="1" applyBorder="1" applyAlignment="1">
      <alignment horizontal="left" vertical="center"/>
    </xf>
    <xf numFmtId="0" fontId="38" fillId="0" borderId="0" xfId="0" applyFont="1" applyFill="1" applyBorder="1" applyAlignment="1">
      <alignment vertical="center"/>
    </xf>
    <xf numFmtId="0" fontId="38" fillId="0" borderId="0" xfId="0" applyFont="1" applyFill="1" applyBorder="1" applyAlignment="1">
      <alignment horizontal="center" vertical="center"/>
    </xf>
    <xf numFmtId="0" fontId="0" fillId="0" borderId="0" xfId="0" applyFill="1" applyBorder="1" applyAlignment="1">
      <alignment horizontal="left" vertical="center"/>
    </xf>
    <xf numFmtId="0" fontId="1" fillId="2" borderId="1" xfId="0" applyFont="1" applyFill="1" applyBorder="1" applyAlignment="1">
      <alignment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40" fillId="0" borderId="1" xfId="0" applyFont="1"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9" fillId="0" borderId="1" xfId="0" applyFont="1" applyBorder="1" applyAlignment="1">
      <alignment horizontal="center"/>
    </xf>
    <xf numFmtId="0" fontId="33" fillId="9" borderId="0" xfId="0" applyFont="1" applyFill="1" applyAlignment="1">
      <alignment horizontal="center"/>
    </xf>
    <xf numFmtId="0" fontId="32" fillId="0" borderId="0" xfId="0" applyFont="1" applyAlignment="1">
      <alignment horizontal="center" vertical="center"/>
    </xf>
    <xf numFmtId="0" fontId="26" fillId="0" borderId="5" xfId="0" applyFont="1"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39" fillId="0" borderId="5" xfId="0" applyFont="1" applyBorder="1" applyAlignment="1">
      <alignment horizont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44" xfId="0" applyFont="1" applyFill="1" applyBorder="1" applyAlignment="1">
      <alignment horizontal="center" vertical="center" wrapText="1"/>
    </xf>
    <xf numFmtId="0" fontId="1" fillId="2" borderId="46" xfId="0" applyFont="1" applyFill="1" applyBorder="1" applyAlignment="1">
      <alignment horizontal="center" vertical="center" wrapText="1"/>
    </xf>
    <xf numFmtId="0" fontId="1" fillId="2" borderId="45" xfId="0" applyFont="1" applyFill="1" applyBorder="1" applyAlignment="1">
      <alignment horizontal="center" vertical="center" wrapText="1"/>
    </xf>
    <xf numFmtId="0" fontId="0" fillId="0" borderId="28"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8" fillId="8" borderId="30"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7" xfId="0" applyFont="1" applyFill="1" applyBorder="1" applyAlignment="1">
      <alignment vertical="center"/>
    </xf>
    <xf numFmtId="0" fontId="28" fillId="6" borderId="25" xfId="0" applyFont="1" applyFill="1" applyBorder="1" applyAlignment="1">
      <alignment vertical="center"/>
    </xf>
    <xf numFmtId="0" fontId="28" fillId="6" borderId="32" xfId="0" applyFont="1" applyFill="1" applyBorder="1" applyAlignment="1">
      <alignment vertical="center"/>
    </xf>
    <xf numFmtId="0" fontId="28" fillId="6" borderId="26" xfId="0" applyFont="1" applyFill="1" applyBorder="1" applyAlignment="1">
      <alignment vertical="center" wrapText="1"/>
    </xf>
    <xf numFmtId="0" fontId="28" fillId="6" borderId="36"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36" fillId="6" borderId="31" xfId="0" applyFont="1" applyFill="1" applyBorder="1" applyAlignment="1">
      <alignment horizontal="center" vertical="center" wrapText="1"/>
    </xf>
    <xf numFmtId="0" fontId="29" fillId="6" borderId="40" xfId="0" applyFont="1" applyFill="1" applyBorder="1" applyAlignment="1">
      <alignment horizontal="left" vertical="center" wrapText="1"/>
    </xf>
    <xf numFmtId="0" fontId="29" fillId="6" borderId="37" xfId="0" applyFont="1" applyFill="1" applyBorder="1" applyAlignment="1">
      <alignment horizontal="left" vertical="center" wrapText="1"/>
    </xf>
    <xf numFmtId="44" fontId="36" fillId="6" borderId="31" xfId="3" applyFont="1" applyFill="1" applyBorder="1" applyAlignment="1">
      <alignment horizontal="center" vertical="center" wrapText="1"/>
    </xf>
    <xf numFmtId="0" fontId="35" fillId="6" borderId="31" xfId="0" applyFont="1" applyFill="1" applyBorder="1" applyAlignment="1">
      <alignment horizontal="center" vertical="center" wrapText="1"/>
    </xf>
    <xf numFmtId="44" fontId="36" fillId="6" borderId="42" xfId="3" applyFont="1" applyFill="1" applyBorder="1" applyAlignment="1">
      <alignment horizontal="center" vertical="center" wrapText="1"/>
    </xf>
    <xf numFmtId="0" fontId="11" fillId="10" borderId="13" xfId="0" applyFont="1" applyFill="1" applyBorder="1" applyAlignment="1">
      <alignment horizontal="left" vertical="center" wrapText="1"/>
    </xf>
    <xf numFmtId="0" fontId="11" fillId="10" borderId="12" xfId="0" applyFont="1" applyFill="1" applyBorder="1" applyAlignment="1">
      <alignment horizontal="left" vertical="center" wrapText="1"/>
    </xf>
    <xf numFmtId="0" fontId="11" fillId="10" borderId="4" xfId="0" applyFont="1" applyFill="1" applyBorder="1" applyAlignment="1">
      <alignment horizontal="left" vertical="center" wrapText="1"/>
    </xf>
    <xf numFmtId="0" fontId="11" fillId="10" borderId="1" xfId="0" applyFont="1" applyFill="1" applyBorder="1" applyAlignment="1">
      <alignment horizontal="lef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opLeftCell="A20" workbookViewId="0">
      <selection activeCell="H26" sqref="H26:L2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333" t="s">
        <v>89</v>
      </c>
      <c r="B2" s="333"/>
      <c r="C2" s="333"/>
      <c r="D2" s="333"/>
      <c r="E2" s="333"/>
      <c r="F2" s="333"/>
      <c r="G2" s="333"/>
      <c r="H2" s="333"/>
      <c r="I2" s="333"/>
      <c r="J2" s="333"/>
      <c r="K2" s="333"/>
      <c r="L2" s="333"/>
    </row>
    <row r="4" spans="1:12" ht="16.5" x14ac:dyDescent="0.25">
      <c r="A4" s="312" t="s">
        <v>64</v>
      </c>
      <c r="B4" s="312"/>
      <c r="C4" s="312"/>
      <c r="D4" s="312"/>
      <c r="E4" s="312"/>
      <c r="F4" s="312"/>
      <c r="G4" s="312"/>
      <c r="H4" s="312"/>
      <c r="I4" s="312"/>
      <c r="J4" s="312"/>
      <c r="K4" s="312"/>
      <c r="L4" s="312"/>
    </row>
    <row r="5" spans="1:12" ht="16.5" x14ac:dyDescent="0.25">
      <c r="A5" s="75"/>
    </row>
    <row r="6" spans="1:12" ht="16.5" x14ac:dyDescent="0.25">
      <c r="A6" s="312" t="s">
        <v>726</v>
      </c>
      <c r="B6" s="312"/>
      <c r="C6" s="312"/>
      <c r="D6" s="312"/>
      <c r="E6" s="312"/>
      <c r="F6" s="312"/>
      <c r="G6" s="312"/>
      <c r="H6" s="312"/>
      <c r="I6" s="312"/>
      <c r="J6" s="312"/>
      <c r="K6" s="312"/>
      <c r="L6" s="312"/>
    </row>
    <row r="7" spans="1:12" ht="16.5" x14ac:dyDescent="0.25">
      <c r="A7" s="76"/>
    </row>
    <row r="8" spans="1:12" ht="109.5" customHeight="1" x14ac:dyDescent="0.25">
      <c r="A8" s="313" t="s">
        <v>129</v>
      </c>
      <c r="B8" s="313"/>
      <c r="C8" s="313"/>
      <c r="D8" s="313"/>
      <c r="E8" s="313"/>
      <c r="F8" s="313"/>
      <c r="G8" s="313"/>
      <c r="H8" s="313"/>
      <c r="I8" s="313"/>
      <c r="J8" s="313"/>
      <c r="K8" s="313"/>
      <c r="L8" s="313"/>
    </row>
    <row r="9" spans="1:12" ht="45.75" customHeight="1" x14ac:dyDescent="0.25">
      <c r="A9" s="313"/>
      <c r="B9" s="313"/>
      <c r="C9" s="313"/>
      <c r="D9" s="313"/>
      <c r="E9" s="313"/>
      <c r="F9" s="313"/>
      <c r="G9" s="313"/>
      <c r="H9" s="313"/>
      <c r="I9" s="313"/>
      <c r="J9" s="313"/>
      <c r="K9" s="313"/>
      <c r="L9" s="313"/>
    </row>
    <row r="10" spans="1:12" ht="28.5" customHeight="1" x14ac:dyDescent="0.25">
      <c r="A10" s="313" t="s">
        <v>92</v>
      </c>
      <c r="B10" s="313"/>
      <c r="C10" s="313"/>
      <c r="D10" s="313"/>
      <c r="E10" s="313"/>
      <c r="F10" s="313"/>
      <c r="G10" s="313"/>
      <c r="H10" s="313"/>
      <c r="I10" s="313"/>
      <c r="J10" s="313"/>
      <c r="K10" s="313"/>
      <c r="L10" s="313"/>
    </row>
    <row r="11" spans="1:12" ht="28.5" customHeight="1" x14ac:dyDescent="0.25">
      <c r="A11" s="313"/>
      <c r="B11" s="313"/>
      <c r="C11" s="313"/>
      <c r="D11" s="313"/>
      <c r="E11" s="313"/>
      <c r="F11" s="313"/>
      <c r="G11" s="313"/>
      <c r="H11" s="313"/>
      <c r="I11" s="313"/>
      <c r="J11" s="313"/>
      <c r="K11" s="313"/>
      <c r="L11" s="313"/>
    </row>
    <row r="12" spans="1:12" ht="15.75" thickBot="1" x14ac:dyDescent="0.3"/>
    <row r="13" spans="1:12" ht="15.75" thickBot="1" x14ac:dyDescent="0.3">
      <c r="A13" s="77" t="s">
        <v>65</v>
      </c>
      <c r="B13" s="314" t="s">
        <v>88</v>
      </c>
      <c r="C13" s="315"/>
      <c r="D13" s="315"/>
      <c r="E13" s="315"/>
      <c r="F13" s="315"/>
      <c r="G13" s="315"/>
      <c r="H13" s="315"/>
      <c r="I13" s="315"/>
      <c r="J13" s="315"/>
      <c r="K13" s="315"/>
      <c r="L13" s="315"/>
    </row>
    <row r="14" spans="1:12" ht="15.75" thickBot="1" x14ac:dyDescent="0.3">
      <c r="A14" s="78">
        <v>1</v>
      </c>
      <c r="B14" s="331"/>
      <c r="C14" s="331"/>
      <c r="D14" s="331"/>
      <c r="E14" s="331"/>
      <c r="F14" s="331"/>
      <c r="G14" s="331"/>
      <c r="H14" s="331"/>
      <c r="I14" s="331"/>
      <c r="J14" s="331"/>
      <c r="K14" s="331"/>
      <c r="L14" s="331"/>
    </row>
    <row r="15" spans="1:12" ht="15.75" thickBot="1" x14ac:dyDescent="0.3">
      <c r="A15" s="78">
        <v>2</v>
      </c>
      <c r="B15" s="331"/>
      <c r="C15" s="331"/>
      <c r="D15" s="331"/>
      <c r="E15" s="331"/>
      <c r="F15" s="331"/>
      <c r="G15" s="331"/>
      <c r="H15" s="331"/>
      <c r="I15" s="331"/>
      <c r="J15" s="331"/>
      <c r="K15" s="331"/>
      <c r="L15" s="331"/>
    </row>
    <row r="16" spans="1:12" ht="15.75" thickBot="1" x14ac:dyDescent="0.3">
      <c r="A16" s="78">
        <v>3</v>
      </c>
      <c r="B16" s="331"/>
      <c r="C16" s="331"/>
      <c r="D16" s="331"/>
      <c r="E16" s="331"/>
      <c r="F16" s="331"/>
      <c r="G16" s="331"/>
      <c r="H16" s="331"/>
      <c r="I16" s="331"/>
      <c r="J16" s="331"/>
      <c r="K16" s="331"/>
      <c r="L16" s="331"/>
    </row>
    <row r="17" spans="1:12" ht="15.75" thickBot="1" x14ac:dyDescent="0.3">
      <c r="A17" s="78">
        <v>4</v>
      </c>
      <c r="B17" s="331"/>
      <c r="C17" s="331"/>
      <c r="D17" s="331"/>
      <c r="E17" s="331"/>
      <c r="F17" s="331"/>
      <c r="G17" s="331"/>
      <c r="H17" s="331"/>
      <c r="I17" s="331"/>
      <c r="J17" s="331"/>
      <c r="K17" s="331"/>
      <c r="L17" s="331"/>
    </row>
    <row r="18" spans="1:12" ht="15.75" thickBot="1" x14ac:dyDescent="0.3">
      <c r="A18" s="78">
        <v>5</v>
      </c>
      <c r="B18" s="331"/>
      <c r="C18" s="331"/>
      <c r="D18" s="331"/>
      <c r="E18" s="331"/>
      <c r="F18" s="331"/>
      <c r="G18" s="331"/>
      <c r="H18" s="331"/>
      <c r="I18" s="331"/>
      <c r="J18" s="331"/>
      <c r="K18" s="331"/>
      <c r="L18" s="331"/>
    </row>
    <row r="19" spans="1:12" x14ac:dyDescent="0.25">
      <c r="A19" s="85"/>
      <c r="B19" s="85"/>
      <c r="C19" s="85"/>
      <c r="D19" s="85"/>
      <c r="E19" s="85"/>
      <c r="F19" s="85"/>
      <c r="G19" s="85"/>
      <c r="H19" s="85"/>
      <c r="I19" s="85"/>
      <c r="J19" s="85"/>
      <c r="K19" s="85"/>
      <c r="L19" s="85"/>
    </row>
    <row r="20" spans="1:12" x14ac:dyDescent="0.25">
      <c r="A20" s="86"/>
      <c r="B20" s="85"/>
      <c r="C20" s="85"/>
      <c r="D20" s="85"/>
      <c r="E20" s="85"/>
      <c r="F20" s="85"/>
      <c r="G20" s="85"/>
      <c r="H20" s="85"/>
      <c r="I20" s="85"/>
      <c r="J20" s="85"/>
      <c r="K20" s="85"/>
      <c r="L20" s="85"/>
    </row>
    <row r="21" spans="1:12" x14ac:dyDescent="0.25">
      <c r="A21" s="334" t="s">
        <v>756</v>
      </c>
      <c r="B21" s="334"/>
      <c r="C21" s="334"/>
      <c r="D21" s="334"/>
      <c r="E21" s="334"/>
      <c r="F21" s="334"/>
      <c r="G21" s="334"/>
      <c r="H21" s="334"/>
      <c r="I21" s="334"/>
      <c r="J21" s="334"/>
      <c r="K21" s="334"/>
      <c r="L21" s="334"/>
    </row>
    <row r="23" spans="1:12" ht="27" customHeight="1" x14ac:dyDescent="0.25">
      <c r="A23" s="316" t="s">
        <v>66</v>
      </c>
      <c r="B23" s="316"/>
      <c r="C23" s="316"/>
      <c r="D23" s="316"/>
      <c r="E23" s="80" t="s">
        <v>67</v>
      </c>
      <c r="F23" s="79" t="s">
        <v>68</v>
      </c>
      <c r="G23" s="79" t="s">
        <v>69</v>
      </c>
      <c r="H23" s="316" t="s">
        <v>3</v>
      </c>
      <c r="I23" s="316"/>
      <c r="J23" s="316"/>
      <c r="K23" s="316"/>
      <c r="L23" s="316"/>
    </row>
    <row r="24" spans="1:12" ht="30.75" customHeight="1" x14ac:dyDescent="0.25">
      <c r="A24" s="325" t="s">
        <v>96</v>
      </c>
      <c r="B24" s="326"/>
      <c r="C24" s="326"/>
      <c r="D24" s="327"/>
      <c r="E24" s="81" t="s">
        <v>727</v>
      </c>
      <c r="F24" s="263" t="s">
        <v>276</v>
      </c>
      <c r="G24" s="1"/>
      <c r="H24" s="323"/>
      <c r="I24" s="323"/>
      <c r="J24" s="323"/>
      <c r="K24" s="323"/>
      <c r="L24" s="323"/>
    </row>
    <row r="25" spans="1:12" ht="35.25" customHeight="1" x14ac:dyDescent="0.25">
      <c r="A25" s="328" t="s">
        <v>97</v>
      </c>
      <c r="B25" s="329"/>
      <c r="C25" s="329"/>
      <c r="D25" s="330"/>
      <c r="E25" s="82" t="s">
        <v>728</v>
      </c>
      <c r="F25" s="263" t="s">
        <v>276</v>
      </c>
      <c r="G25" s="1"/>
      <c r="H25" s="323"/>
      <c r="I25" s="323"/>
      <c r="J25" s="323"/>
      <c r="K25" s="323"/>
      <c r="L25" s="323"/>
    </row>
    <row r="26" spans="1:12" ht="24.75" customHeight="1" x14ac:dyDescent="0.25">
      <c r="A26" s="328" t="s">
        <v>130</v>
      </c>
      <c r="B26" s="329"/>
      <c r="C26" s="329"/>
      <c r="D26" s="330"/>
      <c r="E26" s="82" t="s">
        <v>737</v>
      </c>
      <c r="F26" s="263" t="s">
        <v>276</v>
      </c>
      <c r="G26" s="1"/>
      <c r="H26" s="324"/>
      <c r="I26" s="323"/>
      <c r="J26" s="323"/>
      <c r="K26" s="323"/>
      <c r="L26" s="323"/>
    </row>
    <row r="27" spans="1:12" ht="27" customHeight="1" x14ac:dyDescent="0.25">
      <c r="A27" s="317" t="s">
        <v>70</v>
      </c>
      <c r="B27" s="318"/>
      <c r="C27" s="318"/>
      <c r="D27" s="319"/>
      <c r="E27" s="83" t="s">
        <v>729</v>
      </c>
      <c r="F27" s="263" t="s">
        <v>276</v>
      </c>
      <c r="G27" s="1"/>
      <c r="H27" s="323"/>
      <c r="I27" s="323"/>
      <c r="J27" s="323"/>
      <c r="K27" s="323"/>
      <c r="L27" s="323"/>
    </row>
    <row r="28" spans="1:12" ht="20.25" customHeight="1" x14ac:dyDescent="0.25">
      <c r="A28" s="317" t="s">
        <v>91</v>
      </c>
      <c r="B28" s="318"/>
      <c r="C28" s="318"/>
      <c r="D28" s="319"/>
      <c r="E28" s="83" t="s">
        <v>730</v>
      </c>
      <c r="F28" s="263" t="s">
        <v>276</v>
      </c>
      <c r="G28" s="1"/>
      <c r="H28" s="320"/>
      <c r="I28" s="321"/>
      <c r="J28" s="321"/>
      <c r="K28" s="321"/>
      <c r="L28" s="322"/>
    </row>
    <row r="29" spans="1:12" ht="28.5" customHeight="1" x14ac:dyDescent="0.25">
      <c r="A29" s="317" t="s">
        <v>131</v>
      </c>
      <c r="B29" s="318"/>
      <c r="C29" s="318"/>
      <c r="D29" s="319"/>
      <c r="E29" s="83"/>
      <c r="F29" s="263"/>
      <c r="G29" s="1"/>
      <c r="H29" s="332" t="s">
        <v>731</v>
      </c>
      <c r="I29" s="323"/>
      <c r="J29" s="323"/>
      <c r="K29" s="323"/>
      <c r="L29" s="323"/>
    </row>
    <row r="30" spans="1:12" ht="28.5" customHeight="1" x14ac:dyDescent="0.25">
      <c r="A30" s="317" t="s">
        <v>94</v>
      </c>
      <c r="B30" s="318"/>
      <c r="C30" s="318"/>
      <c r="D30" s="319"/>
      <c r="E30" s="83"/>
      <c r="F30" s="263"/>
      <c r="G30" s="1"/>
      <c r="H30" s="339" t="s">
        <v>731</v>
      </c>
      <c r="I30" s="321"/>
      <c r="J30" s="321"/>
      <c r="K30" s="321"/>
      <c r="L30" s="322"/>
    </row>
    <row r="31" spans="1:12" ht="15.75" customHeight="1" x14ac:dyDescent="0.25">
      <c r="A31" s="328" t="s">
        <v>71</v>
      </c>
      <c r="B31" s="329"/>
      <c r="C31" s="329"/>
      <c r="D31" s="330"/>
      <c r="E31" s="82">
        <v>28</v>
      </c>
      <c r="F31" s="263" t="s">
        <v>276</v>
      </c>
      <c r="G31" s="1"/>
      <c r="H31" s="323"/>
      <c r="I31" s="323"/>
      <c r="J31" s="323"/>
      <c r="K31" s="323"/>
      <c r="L31" s="323"/>
    </row>
    <row r="32" spans="1:12" ht="19.5" customHeight="1" x14ac:dyDescent="0.25">
      <c r="A32" s="328" t="s">
        <v>72</v>
      </c>
      <c r="B32" s="329"/>
      <c r="C32" s="329"/>
      <c r="D32" s="330"/>
      <c r="E32" s="82">
        <v>11</v>
      </c>
      <c r="F32" s="263" t="s">
        <v>276</v>
      </c>
      <c r="G32" s="1"/>
      <c r="H32" s="323"/>
      <c r="I32" s="323"/>
      <c r="J32" s="323"/>
      <c r="K32" s="323"/>
      <c r="L32" s="323"/>
    </row>
    <row r="33" spans="1:12" ht="27.75" customHeight="1" x14ac:dyDescent="0.25">
      <c r="A33" s="328" t="s">
        <v>73</v>
      </c>
      <c r="B33" s="329"/>
      <c r="C33" s="329"/>
      <c r="D33" s="330"/>
      <c r="E33" s="82" t="s">
        <v>732</v>
      </c>
      <c r="F33" s="263" t="s">
        <v>276</v>
      </c>
      <c r="G33" s="1"/>
      <c r="H33" s="323"/>
      <c r="I33" s="323"/>
      <c r="J33" s="323"/>
      <c r="K33" s="323"/>
      <c r="L33" s="323"/>
    </row>
    <row r="34" spans="1:12" ht="61.5" customHeight="1" x14ac:dyDescent="0.25">
      <c r="A34" s="328" t="s">
        <v>74</v>
      </c>
      <c r="B34" s="329"/>
      <c r="C34" s="329"/>
      <c r="D34" s="330"/>
      <c r="E34" s="82" t="s">
        <v>733</v>
      </c>
      <c r="F34" s="263" t="s">
        <v>276</v>
      </c>
      <c r="G34" s="1"/>
      <c r="H34" s="323"/>
      <c r="I34" s="323"/>
      <c r="J34" s="323"/>
      <c r="K34" s="323"/>
      <c r="L34" s="323"/>
    </row>
    <row r="35" spans="1:12" ht="17.25" customHeight="1" x14ac:dyDescent="0.25">
      <c r="A35" s="328" t="s">
        <v>75</v>
      </c>
      <c r="B35" s="329"/>
      <c r="C35" s="329"/>
      <c r="D35" s="330"/>
      <c r="E35" s="82">
        <v>26</v>
      </c>
      <c r="F35" s="263" t="s">
        <v>276</v>
      </c>
      <c r="G35" s="1"/>
      <c r="H35" s="323"/>
      <c r="I35" s="323"/>
      <c r="J35" s="323"/>
      <c r="K35" s="323"/>
      <c r="L35" s="323"/>
    </row>
    <row r="36" spans="1:12" ht="24" customHeight="1" x14ac:dyDescent="0.25">
      <c r="A36" s="336" t="s">
        <v>93</v>
      </c>
      <c r="B36" s="337"/>
      <c r="C36" s="337"/>
      <c r="D36" s="338"/>
      <c r="E36" s="82" t="s">
        <v>735</v>
      </c>
      <c r="F36" s="263" t="s">
        <v>276</v>
      </c>
      <c r="G36" s="1"/>
      <c r="H36" s="335" t="s">
        <v>736</v>
      </c>
      <c r="I36" s="321"/>
      <c r="J36" s="321"/>
      <c r="K36" s="321"/>
      <c r="L36" s="322"/>
    </row>
    <row r="37" spans="1:12" ht="24" customHeight="1" x14ac:dyDescent="0.25">
      <c r="A37" s="328" t="s">
        <v>98</v>
      </c>
      <c r="B37" s="329"/>
      <c r="C37" s="329"/>
      <c r="D37" s="330"/>
      <c r="E37" s="82" t="s">
        <v>734</v>
      </c>
      <c r="F37" s="263" t="s">
        <v>276</v>
      </c>
      <c r="G37" s="1"/>
      <c r="H37" s="320"/>
      <c r="I37" s="321"/>
      <c r="J37" s="321"/>
      <c r="K37" s="321"/>
      <c r="L37" s="322"/>
    </row>
    <row r="38" spans="1:12" ht="28.5" customHeight="1" x14ac:dyDescent="0.25">
      <c r="A38" s="328" t="s">
        <v>99</v>
      </c>
      <c r="B38" s="329"/>
      <c r="C38" s="329"/>
      <c r="D38" s="330"/>
      <c r="E38" s="84"/>
      <c r="F38" s="263"/>
      <c r="G38" s="1"/>
      <c r="H38" s="332" t="s">
        <v>731</v>
      </c>
      <c r="I38" s="323"/>
      <c r="J38" s="323"/>
      <c r="K38" s="323"/>
      <c r="L38" s="323"/>
    </row>
    <row r="39" spans="1:12" x14ac:dyDescent="0.25">
      <c r="F39" s="264"/>
    </row>
    <row r="41" spans="1:12" x14ac:dyDescent="0.25">
      <c r="A41" s="334" t="s">
        <v>95</v>
      </c>
      <c r="B41" s="334"/>
      <c r="C41" s="334"/>
      <c r="D41" s="334"/>
      <c r="E41" s="334"/>
      <c r="F41" s="334"/>
      <c r="G41" s="334"/>
      <c r="H41" s="334"/>
      <c r="I41" s="334"/>
      <c r="J41" s="334"/>
      <c r="K41" s="334"/>
      <c r="L41" s="334"/>
    </row>
    <row r="43" spans="1:12" ht="15" customHeight="1" x14ac:dyDescent="0.25">
      <c r="A43" s="316" t="s">
        <v>66</v>
      </c>
      <c r="B43" s="316"/>
      <c r="C43" s="316"/>
      <c r="D43" s="316"/>
      <c r="E43" s="80" t="s">
        <v>67</v>
      </c>
      <c r="F43" s="87" t="s">
        <v>68</v>
      </c>
      <c r="G43" s="87" t="s">
        <v>69</v>
      </c>
      <c r="H43" s="316" t="s">
        <v>3</v>
      </c>
      <c r="I43" s="316"/>
      <c r="J43" s="316"/>
      <c r="K43" s="316"/>
      <c r="L43" s="316"/>
    </row>
    <row r="44" spans="1:12" ht="30" customHeight="1" x14ac:dyDescent="0.25">
      <c r="A44" s="325" t="s">
        <v>96</v>
      </c>
      <c r="B44" s="326"/>
      <c r="C44" s="326"/>
      <c r="D44" s="327"/>
      <c r="E44" s="81"/>
      <c r="F44" s="1"/>
      <c r="G44" s="1"/>
      <c r="H44" s="323"/>
      <c r="I44" s="323"/>
      <c r="J44" s="323"/>
      <c r="K44" s="323"/>
      <c r="L44" s="323"/>
    </row>
    <row r="45" spans="1:12" ht="15" customHeight="1" x14ac:dyDescent="0.25">
      <c r="A45" s="328" t="s">
        <v>97</v>
      </c>
      <c r="B45" s="329"/>
      <c r="C45" s="329"/>
      <c r="D45" s="330"/>
      <c r="E45" s="82"/>
      <c r="F45" s="1"/>
      <c r="G45" s="1"/>
      <c r="H45" s="323"/>
      <c r="I45" s="323"/>
      <c r="J45" s="323"/>
      <c r="K45" s="323"/>
      <c r="L45" s="323"/>
    </row>
    <row r="46" spans="1:12" ht="15" customHeight="1" x14ac:dyDescent="0.25">
      <c r="A46" s="328" t="s">
        <v>130</v>
      </c>
      <c r="B46" s="329"/>
      <c r="C46" s="329"/>
      <c r="D46" s="330"/>
      <c r="E46" s="82"/>
      <c r="F46" s="1"/>
      <c r="G46" s="1"/>
      <c r="H46" s="323"/>
      <c r="I46" s="323"/>
      <c r="J46" s="323"/>
      <c r="K46" s="323"/>
      <c r="L46" s="323"/>
    </row>
    <row r="47" spans="1:12" ht="15" customHeight="1" x14ac:dyDescent="0.25">
      <c r="A47" s="317" t="s">
        <v>70</v>
      </c>
      <c r="B47" s="318"/>
      <c r="C47" s="318"/>
      <c r="D47" s="319"/>
      <c r="E47" s="83"/>
      <c r="F47" s="1"/>
      <c r="G47" s="1"/>
      <c r="H47" s="323"/>
      <c r="I47" s="323"/>
      <c r="J47" s="323"/>
      <c r="K47" s="323"/>
      <c r="L47" s="323"/>
    </row>
    <row r="48" spans="1:12" ht="15" customHeight="1" x14ac:dyDescent="0.25">
      <c r="A48" s="317" t="s">
        <v>91</v>
      </c>
      <c r="B48" s="318"/>
      <c r="C48" s="318"/>
      <c r="D48" s="319"/>
      <c r="E48" s="83"/>
      <c r="F48" s="1"/>
      <c r="G48" s="1"/>
      <c r="H48" s="320"/>
      <c r="I48" s="321"/>
      <c r="J48" s="321"/>
      <c r="K48" s="321"/>
      <c r="L48" s="322"/>
    </row>
    <row r="49" spans="1:12" ht="37.5" customHeight="1" x14ac:dyDescent="0.25">
      <c r="A49" s="317" t="s">
        <v>131</v>
      </c>
      <c r="B49" s="318"/>
      <c r="C49" s="318"/>
      <c r="D49" s="319"/>
      <c r="E49" s="83"/>
      <c r="F49" s="1"/>
      <c r="G49" s="1"/>
      <c r="H49" s="323"/>
      <c r="I49" s="323"/>
      <c r="J49" s="323"/>
      <c r="K49" s="323"/>
      <c r="L49" s="323"/>
    </row>
    <row r="50" spans="1:12" ht="15" customHeight="1" x14ac:dyDescent="0.25">
      <c r="A50" s="317" t="s">
        <v>94</v>
      </c>
      <c r="B50" s="318"/>
      <c r="C50" s="318"/>
      <c r="D50" s="319"/>
      <c r="E50" s="83"/>
      <c r="F50" s="1"/>
      <c r="G50" s="1"/>
      <c r="H50" s="320"/>
      <c r="I50" s="321"/>
      <c r="J50" s="321"/>
      <c r="K50" s="321"/>
      <c r="L50" s="322"/>
    </row>
    <row r="51" spans="1:12" ht="15" customHeight="1" x14ac:dyDescent="0.25">
      <c r="A51" s="328" t="s">
        <v>71</v>
      </c>
      <c r="B51" s="329"/>
      <c r="C51" s="329"/>
      <c r="D51" s="330"/>
      <c r="E51" s="82"/>
      <c r="F51" s="1"/>
      <c r="G51" s="1"/>
      <c r="H51" s="323"/>
      <c r="I51" s="323"/>
      <c r="J51" s="323"/>
      <c r="K51" s="323"/>
      <c r="L51" s="323"/>
    </row>
    <row r="52" spans="1:12" ht="15" customHeight="1" x14ac:dyDescent="0.25">
      <c r="A52" s="328" t="s">
        <v>72</v>
      </c>
      <c r="B52" s="329"/>
      <c r="C52" s="329"/>
      <c r="D52" s="330"/>
      <c r="E52" s="82"/>
      <c r="F52" s="1"/>
      <c r="G52" s="1"/>
      <c r="H52" s="323"/>
      <c r="I52" s="323"/>
      <c r="J52" s="323"/>
      <c r="K52" s="323"/>
      <c r="L52" s="323"/>
    </row>
    <row r="53" spans="1:12" ht="15" customHeight="1" x14ac:dyDescent="0.25">
      <c r="A53" s="328" t="s">
        <v>73</v>
      </c>
      <c r="B53" s="329"/>
      <c r="C53" s="329"/>
      <c r="D53" s="330"/>
      <c r="E53" s="82"/>
      <c r="F53" s="1"/>
      <c r="G53" s="1"/>
      <c r="H53" s="323"/>
      <c r="I53" s="323"/>
      <c r="J53" s="323"/>
      <c r="K53" s="323"/>
      <c r="L53" s="323"/>
    </row>
    <row r="54" spans="1:12" ht="15" customHeight="1" x14ac:dyDescent="0.25">
      <c r="A54" s="328" t="s">
        <v>74</v>
      </c>
      <c r="B54" s="329"/>
      <c r="C54" s="329"/>
      <c r="D54" s="330"/>
      <c r="E54" s="82"/>
      <c r="F54" s="1"/>
      <c r="G54" s="1"/>
      <c r="H54" s="323"/>
      <c r="I54" s="323"/>
      <c r="J54" s="323"/>
      <c r="K54" s="323"/>
      <c r="L54" s="323"/>
    </row>
    <row r="55" spans="1:12" ht="15" customHeight="1" x14ac:dyDescent="0.25">
      <c r="A55" s="328" t="s">
        <v>75</v>
      </c>
      <c r="B55" s="329"/>
      <c r="C55" s="329"/>
      <c r="D55" s="330"/>
      <c r="E55" s="82"/>
      <c r="F55" s="1"/>
      <c r="G55" s="1"/>
      <c r="H55" s="323"/>
      <c r="I55" s="323"/>
      <c r="J55" s="323"/>
      <c r="K55" s="323"/>
      <c r="L55" s="323"/>
    </row>
    <row r="56" spans="1:12" ht="15" customHeight="1" x14ac:dyDescent="0.25">
      <c r="A56" s="336" t="s">
        <v>93</v>
      </c>
      <c r="B56" s="337"/>
      <c r="C56" s="337"/>
      <c r="D56" s="338"/>
      <c r="E56" s="82"/>
      <c r="F56" s="1"/>
      <c r="G56" s="1"/>
      <c r="H56" s="320"/>
      <c r="I56" s="321"/>
      <c r="J56" s="321"/>
      <c r="K56" s="321"/>
      <c r="L56" s="322"/>
    </row>
    <row r="57" spans="1:12" ht="15" customHeight="1" x14ac:dyDescent="0.25">
      <c r="A57" s="328" t="s">
        <v>98</v>
      </c>
      <c r="B57" s="329"/>
      <c r="C57" s="329"/>
      <c r="D57" s="330"/>
      <c r="E57" s="82"/>
      <c r="F57" s="1"/>
      <c r="G57" s="1"/>
      <c r="H57" s="320"/>
      <c r="I57" s="321"/>
      <c r="J57" s="321"/>
      <c r="K57" s="321"/>
      <c r="L57" s="322"/>
    </row>
    <row r="58" spans="1:12" ht="15" customHeight="1" x14ac:dyDescent="0.25">
      <c r="A58" s="328" t="s">
        <v>99</v>
      </c>
      <c r="B58" s="329"/>
      <c r="C58" s="329"/>
      <c r="D58" s="330"/>
      <c r="E58" s="84"/>
      <c r="F58" s="1"/>
      <c r="G58" s="1"/>
      <c r="H58" s="323"/>
      <c r="I58" s="323"/>
      <c r="J58" s="323"/>
      <c r="K58" s="323"/>
      <c r="L58" s="323"/>
    </row>
  </sheetData>
  <customSheetViews>
    <customSheetView guid="{0D27272C-8AE0-4052-801F-A315617EF63A}" topLeftCell="A67">
      <selection activeCell="A46" sqref="A46:D46"/>
      <pageMargins left="0.7" right="0.7" top="0.75" bottom="0.75" header="0.3" footer="0.3"/>
      <pageSetup orientation="portrait" horizontalDpi="4294967295" verticalDpi="4294967295" r:id="rId1"/>
    </customSheetView>
    <customSheetView guid="{FAFEC9F5-BF18-4E84-806B-6B835B574CEB}">
      <selection activeCell="A46" sqref="A46:D46"/>
      <pageMargins left="0.7" right="0.7" top="0.75" bottom="0.75" header="0.3" footer="0.3"/>
      <pageSetup orientation="portrait" horizontalDpi="4294967295" verticalDpi="4294967295" r:id="rId2"/>
    </customSheetView>
  </customSheetViews>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49"/>
  <sheetViews>
    <sheetView tabSelected="1" zoomScale="55" zoomScaleNormal="55" workbookViewId="0">
      <selection activeCell="A64" sqref="A64"/>
    </sheetView>
  </sheetViews>
  <sheetFormatPr baseColWidth="10" defaultRowHeight="15" x14ac:dyDescent="0.25"/>
  <cols>
    <col min="1" max="1" width="3.140625" style="9" bestFit="1" customWidth="1"/>
    <col min="2" max="2" width="102.7109375" style="9" bestFit="1" customWidth="1"/>
    <col min="3" max="3" width="31.140625" style="9" customWidth="1"/>
    <col min="4" max="4" width="62.42578125" style="9" bestFit="1" customWidth="1"/>
    <col min="5" max="5" width="25" style="9" customWidth="1"/>
    <col min="6" max="6" width="43.5703125" style="9" bestFit="1" customWidth="1"/>
    <col min="7" max="7" width="52.85546875" style="9" bestFit="1" customWidth="1"/>
    <col min="8" max="8" width="24.5703125" style="9" customWidth="1"/>
    <col min="9" max="9" width="24" style="9" customWidth="1"/>
    <col min="10" max="10" width="69.42578125" style="9" customWidth="1"/>
    <col min="11" max="11" width="26.42578125" style="9" bestFit="1" customWidth="1"/>
    <col min="12" max="12" width="153.42578125" style="9" customWidth="1"/>
    <col min="13" max="13" width="34.140625" style="9" bestFit="1" customWidth="1"/>
    <col min="14" max="14" width="22.140625" style="9" customWidth="1"/>
    <col min="15" max="15" width="26.140625" style="9" customWidth="1"/>
    <col min="16" max="16" width="145.28515625" style="9" bestFit="1" customWidth="1"/>
    <col min="17" max="17" width="126.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46" t="s">
        <v>62</v>
      </c>
      <c r="C2" s="347"/>
      <c r="D2" s="347"/>
      <c r="E2" s="347"/>
      <c r="F2" s="347"/>
      <c r="G2" s="347"/>
      <c r="H2" s="347"/>
      <c r="I2" s="347"/>
      <c r="J2" s="347"/>
      <c r="K2" s="347"/>
      <c r="L2" s="347"/>
      <c r="M2" s="347"/>
      <c r="N2" s="347"/>
      <c r="O2" s="347"/>
      <c r="P2" s="347"/>
    </row>
    <row r="4" spans="2:16" ht="26.25" x14ac:dyDescent="0.25">
      <c r="B4" s="346" t="s">
        <v>48</v>
      </c>
      <c r="C4" s="347"/>
      <c r="D4" s="347"/>
      <c r="E4" s="347"/>
      <c r="F4" s="347"/>
      <c r="G4" s="347"/>
      <c r="H4" s="347"/>
      <c r="I4" s="347"/>
      <c r="J4" s="347"/>
      <c r="K4" s="347"/>
      <c r="L4" s="347"/>
      <c r="M4" s="347"/>
      <c r="N4" s="347"/>
      <c r="O4" s="347"/>
      <c r="P4" s="347"/>
    </row>
    <row r="5" spans="2:16" ht="15.75" thickBot="1" x14ac:dyDescent="0.3"/>
    <row r="6" spans="2:16" ht="21.75" thickBot="1" x14ac:dyDescent="0.3">
      <c r="B6" s="11" t="s">
        <v>4</v>
      </c>
      <c r="C6" s="367" t="s">
        <v>573</v>
      </c>
      <c r="D6" s="367"/>
      <c r="E6" s="367"/>
      <c r="F6" s="367"/>
      <c r="G6" s="367"/>
      <c r="H6" s="367"/>
      <c r="I6" s="367"/>
      <c r="J6" s="367"/>
      <c r="K6" s="367"/>
      <c r="L6" s="367"/>
      <c r="M6" s="367"/>
      <c r="N6" s="368"/>
    </row>
    <row r="7" spans="2:16" ht="16.5" thickBot="1" x14ac:dyDescent="0.3">
      <c r="B7" s="12" t="s">
        <v>5</v>
      </c>
      <c r="C7" s="367"/>
      <c r="D7" s="367"/>
      <c r="E7" s="367"/>
      <c r="F7" s="367"/>
      <c r="G7" s="367"/>
      <c r="H7" s="367"/>
      <c r="I7" s="367"/>
      <c r="J7" s="367"/>
      <c r="K7" s="367"/>
      <c r="L7" s="367"/>
      <c r="M7" s="367"/>
      <c r="N7" s="368"/>
    </row>
    <row r="8" spans="2:16" ht="16.5" thickBot="1" x14ac:dyDescent="0.3">
      <c r="B8" s="12" t="s">
        <v>6</v>
      </c>
      <c r="C8" s="367"/>
      <c r="D8" s="367"/>
      <c r="E8" s="367"/>
      <c r="F8" s="367"/>
      <c r="G8" s="367"/>
      <c r="H8" s="367"/>
      <c r="I8" s="367"/>
      <c r="J8" s="367"/>
      <c r="K8" s="367"/>
      <c r="L8" s="367"/>
      <c r="M8" s="367"/>
      <c r="N8" s="368"/>
    </row>
    <row r="9" spans="2:16" ht="16.5" thickBot="1" x14ac:dyDescent="0.3">
      <c r="B9" s="12" t="s">
        <v>7</v>
      </c>
      <c r="C9" s="367"/>
      <c r="D9" s="367"/>
      <c r="E9" s="367"/>
      <c r="F9" s="367"/>
      <c r="G9" s="367"/>
      <c r="H9" s="367"/>
      <c r="I9" s="367"/>
      <c r="J9" s="367"/>
      <c r="K9" s="367"/>
      <c r="L9" s="367"/>
      <c r="M9" s="367"/>
      <c r="N9" s="368"/>
    </row>
    <row r="10" spans="2:16" ht="16.5" thickBot="1" x14ac:dyDescent="0.3">
      <c r="B10" s="12" t="s">
        <v>8</v>
      </c>
      <c r="C10" s="369"/>
      <c r="D10" s="369"/>
      <c r="E10" s="370"/>
      <c r="F10" s="32"/>
      <c r="G10" s="32"/>
      <c r="H10" s="32"/>
      <c r="I10" s="32"/>
      <c r="J10" s="32"/>
      <c r="K10" s="32"/>
      <c r="L10" s="32"/>
      <c r="M10" s="32"/>
      <c r="N10" s="33"/>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4"/>
      <c r="J12" s="104"/>
      <c r="K12" s="104"/>
      <c r="L12" s="104"/>
      <c r="M12" s="104"/>
      <c r="N12" s="19"/>
    </row>
    <row r="13" spans="2:16" x14ac:dyDescent="0.25">
      <c r="I13" s="104"/>
      <c r="J13" s="104"/>
      <c r="K13" s="104"/>
      <c r="L13" s="104"/>
      <c r="M13" s="104"/>
      <c r="N13" s="105"/>
    </row>
    <row r="14" spans="2:16" ht="45.75" customHeight="1" x14ac:dyDescent="0.25">
      <c r="B14" s="371" t="s">
        <v>100</v>
      </c>
      <c r="C14" s="371"/>
      <c r="D14" s="219" t="s">
        <v>12</v>
      </c>
      <c r="E14" s="219" t="s">
        <v>13</v>
      </c>
      <c r="F14" s="219" t="s">
        <v>29</v>
      </c>
      <c r="G14" s="89"/>
      <c r="I14" s="36"/>
      <c r="J14" s="36"/>
      <c r="K14" s="36"/>
      <c r="L14" s="36"/>
      <c r="M14" s="36"/>
      <c r="N14" s="105"/>
    </row>
    <row r="15" spans="2:16" x14ac:dyDescent="0.25">
      <c r="B15" s="371"/>
      <c r="C15" s="371"/>
      <c r="D15" s="219">
        <v>38</v>
      </c>
      <c r="E15" s="34">
        <v>598562360</v>
      </c>
      <c r="F15" s="237">
        <v>220</v>
      </c>
      <c r="G15" s="90"/>
      <c r="I15" s="37"/>
      <c r="J15" s="37"/>
      <c r="K15" s="37"/>
      <c r="L15" s="37"/>
      <c r="M15" s="37"/>
      <c r="N15" s="105"/>
    </row>
    <row r="16" spans="2:16" x14ac:dyDescent="0.25">
      <c r="B16" s="371"/>
      <c r="C16" s="371"/>
      <c r="D16" s="219"/>
      <c r="E16" s="34"/>
      <c r="F16" s="34"/>
      <c r="G16" s="90"/>
      <c r="I16" s="37"/>
      <c r="J16" s="37"/>
      <c r="K16" s="37"/>
      <c r="L16" s="37"/>
      <c r="M16" s="37"/>
      <c r="N16" s="105"/>
    </row>
    <row r="17" spans="1:14" x14ac:dyDescent="0.25">
      <c r="B17" s="371"/>
      <c r="C17" s="371"/>
      <c r="D17" s="219"/>
      <c r="E17" s="34"/>
      <c r="F17" s="34"/>
      <c r="G17" s="90"/>
      <c r="I17" s="37"/>
      <c r="J17" s="37"/>
      <c r="K17" s="37"/>
      <c r="L17" s="37"/>
      <c r="M17" s="37"/>
      <c r="N17" s="105"/>
    </row>
    <row r="18" spans="1:14" x14ac:dyDescent="0.25">
      <c r="B18" s="371"/>
      <c r="C18" s="371"/>
      <c r="D18" s="219"/>
      <c r="E18" s="35"/>
      <c r="F18" s="34"/>
      <c r="G18" s="90"/>
      <c r="H18" s="22"/>
      <c r="I18" s="37"/>
      <c r="J18" s="37"/>
      <c r="K18" s="37"/>
      <c r="L18" s="37"/>
      <c r="M18" s="37"/>
      <c r="N18" s="20"/>
    </row>
    <row r="19" spans="1:14" x14ac:dyDescent="0.25">
      <c r="B19" s="371"/>
      <c r="C19" s="371"/>
      <c r="D19" s="219"/>
      <c r="E19" s="35"/>
      <c r="F19" s="34"/>
      <c r="G19" s="90"/>
      <c r="H19" s="22"/>
      <c r="I19" s="39"/>
      <c r="J19" s="39"/>
      <c r="K19" s="39"/>
      <c r="L19" s="39"/>
      <c r="M19" s="39"/>
      <c r="N19" s="20"/>
    </row>
    <row r="20" spans="1:14" x14ac:dyDescent="0.25">
      <c r="B20" s="371"/>
      <c r="C20" s="371"/>
      <c r="D20" s="219"/>
      <c r="E20" s="35"/>
      <c r="F20" s="34"/>
      <c r="G20" s="90"/>
      <c r="H20" s="22"/>
      <c r="I20" s="104"/>
      <c r="J20" s="104"/>
      <c r="K20" s="104"/>
      <c r="L20" s="104"/>
      <c r="M20" s="104"/>
      <c r="N20" s="20"/>
    </row>
    <row r="21" spans="1:14" x14ac:dyDescent="0.25">
      <c r="B21" s="371"/>
      <c r="C21" s="371"/>
      <c r="D21" s="219"/>
      <c r="E21" s="35"/>
      <c r="F21" s="34"/>
      <c r="G21" s="90"/>
      <c r="H21" s="22"/>
      <c r="I21" s="104"/>
      <c r="J21" s="104"/>
      <c r="K21" s="104"/>
      <c r="L21" s="104"/>
      <c r="M21" s="104"/>
      <c r="N21" s="20"/>
    </row>
    <row r="22" spans="1:14" ht="15.75" thickBot="1" x14ac:dyDescent="0.3">
      <c r="B22" s="365" t="s">
        <v>14</v>
      </c>
      <c r="C22" s="366"/>
      <c r="D22" s="219"/>
      <c r="E22" s="60"/>
      <c r="F22" s="34"/>
      <c r="G22" s="90"/>
      <c r="H22" s="22"/>
      <c r="I22" s="104"/>
      <c r="J22" s="104"/>
      <c r="K22" s="104"/>
      <c r="L22" s="104"/>
      <c r="M22" s="104"/>
      <c r="N22" s="20"/>
    </row>
    <row r="23" spans="1:14" ht="45.75" thickBot="1" x14ac:dyDescent="0.3">
      <c r="A23" s="41"/>
      <c r="B23" s="49" t="s">
        <v>15</v>
      </c>
      <c r="C23" s="49" t="s">
        <v>101</v>
      </c>
      <c r="E23" s="36"/>
      <c r="F23" s="36"/>
      <c r="G23" s="36"/>
      <c r="H23" s="36"/>
      <c r="I23" s="10"/>
      <c r="J23" s="10"/>
      <c r="K23" s="10"/>
      <c r="L23" s="10"/>
      <c r="M23" s="10"/>
    </row>
    <row r="24" spans="1:14" ht="15.75" thickBot="1" x14ac:dyDescent="0.3">
      <c r="A24" s="42">
        <v>1</v>
      </c>
      <c r="C24" s="292">
        <f>F15*80%</f>
        <v>176</v>
      </c>
      <c r="D24" s="37"/>
      <c r="E24" s="293">
        <f>E15</f>
        <v>598562360</v>
      </c>
      <c r="F24" s="38"/>
      <c r="G24" s="38"/>
      <c r="H24" s="38"/>
      <c r="I24" s="23"/>
      <c r="J24" s="23"/>
      <c r="K24" s="23"/>
      <c r="L24" s="23"/>
      <c r="M24" s="23"/>
    </row>
    <row r="25" spans="1:14" x14ac:dyDescent="0.25">
      <c r="A25" s="96"/>
      <c r="C25" s="97"/>
      <c r="D25" s="37"/>
      <c r="E25" s="98"/>
      <c r="F25" s="38"/>
      <c r="G25" s="38"/>
      <c r="H25" s="38"/>
      <c r="I25" s="23"/>
      <c r="J25" s="23"/>
      <c r="K25" s="23"/>
      <c r="L25" s="23"/>
      <c r="M25" s="23"/>
    </row>
    <row r="26" spans="1:14" x14ac:dyDescent="0.25">
      <c r="A26" s="96"/>
      <c r="C26" s="97"/>
      <c r="D26" s="37"/>
      <c r="E26" s="98"/>
      <c r="F26" s="38"/>
      <c r="G26" s="38"/>
      <c r="H26" s="38"/>
      <c r="I26" s="23"/>
      <c r="J26" s="23"/>
      <c r="K26" s="23"/>
      <c r="L26" s="23"/>
      <c r="M26" s="23"/>
    </row>
    <row r="27" spans="1:14" x14ac:dyDescent="0.25">
      <c r="A27" s="96"/>
      <c r="B27" s="119" t="s">
        <v>132</v>
      </c>
      <c r="C27" s="101"/>
      <c r="D27" s="101"/>
      <c r="E27" s="101"/>
      <c r="F27" s="101"/>
      <c r="G27" s="101"/>
      <c r="H27" s="101"/>
      <c r="I27" s="104"/>
      <c r="J27" s="104"/>
      <c r="K27" s="104"/>
      <c r="L27" s="104"/>
      <c r="M27" s="104"/>
      <c r="N27" s="105"/>
    </row>
    <row r="28" spans="1:14" x14ac:dyDescent="0.25">
      <c r="A28" s="96"/>
      <c r="B28" s="101"/>
      <c r="C28" s="101"/>
      <c r="D28" s="101"/>
      <c r="E28" s="101"/>
      <c r="F28" s="101"/>
      <c r="G28" s="101"/>
      <c r="H28" s="101"/>
      <c r="I28" s="104"/>
      <c r="J28" s="104"/>
      <c r="K28" s="104"/>
      <c r="L28" s="104"/>
      <c r="M28" s="104"/>
      <c r="N28" s="105"/>
    </row>
    <row r="29" spans="1:14" x14ac:dyDescent="0.25">
      <c r="A29" s="96"/>
      <c r="B29" s="122" t="s">
        <v>33</v>
      </c>
      <c r="C29" s="122" t="s">
        <v>133</v>
      </c>
      <c r="D29" s="122" t="s">
        <v>134</v>
      </c>
      <c r="E29" s="101"/>
      <c r="F29" s="101"/>
      <c r="G29" s="101"/>
      <c r="H29" s="101"/>
      <c r="I29" s="104"/>
      <c r="J29" s="104"/>
      <c r="K29" s="104"/>
      <c r="L29" s="104"/>
      <c r="M29" s="104"/>
      <c r="N29" s="105"/>
    </row>
    <row r="30" spans="1:14" x14ac:dyDescent="0.25">
      <c r="A30" s="96"/>
      <c r="B30" s="118" t="s">
        <v>135</v>
      </c>
      <c r="C30" s="267" t="s">
        <v>276</v>
      </c>
      <c r="D30" s="267"/>
      <c r="E30" s="101"/>
      <c r="F30" s="101"/>
      <c r="G30" s="101"/>
      <c r="H30" s="101"/>
      <c r="I30" s="104"/>
      <c r="J30" s="104"/>
      <c r="K30" s="104"/>
      <c r="L30" s="104"/>
      <c r="M30" s="104"/>
      <c r="N30" s="105"/>
    </row>
    <row r="31" spans="1:14" x14ac:dyDescent="0.25">
      <c r="A31" s="96"/>
      <c r="B31" s="118" t="s">
        <v>136</v>
      </c>
      <c r="C31" s="267"/>
      <c r="D31" s="267" t="s">
        <v>276</v>
      </c>
      <c r="E31" s="101"/>
      <c r="F31" s="101"/>
      <c r="G31" s="101"/>
      <c r="H31" s="101"/>
      <c r="I31" s="104"/>
      <c r="J31" s="104"/>
      <c r="K31" s="104"/>
      <c r="L31" s="104"/>
      <c r="M31" s="104"/>
      <c r="N31" s="105"/>
    </row>
    <row r="32" spans="1:14" x14ac:dyDescent="0.25">
      <c r="A32" s="96"/>
      <c r="B32" s="118" t="s">
        <v>137</v>
      </c>
      <c r="C32" s="267" t="s">
        <v>276</v>
      </c>
      <c r="D32" s="267"/>
      <c r="E32" s="101"/>
      <c r="F32" s="101"/>
      <c r="G32" s="101"/>
      <c r="H32" s="101"/>
      <c r="I32" s="104"/>
      <c r="J32" s="104"/>
      <c r="K32" s="104"/>
      <c r="L32" s="104"/>
      <c r="M32" s="104"/>
      <c r="N32" s="105"/>
    </row>
    <row r="33" spans="1:17" x14ac:dyDescent="0.25">
      <c r="A33" s="96"/>
      <c r="B33" s="118" t="s">
        <v>138</v>
      </c>
      <c r="C33" s="267"/>
      <c r="D33" s="267" t="s">
        <v>276</v>
      </c>
      <c r="E33" s="101"/>
      <c r="F33" s="101"/>
      <c r="G33" s="101"/>
      <c r="H33" s="101"/>
      <c r="I33" s="104"/>
      <c r="J33" s="104"/>
      <c r="K33" s="104"/>
      <c r="L33" s="104"/>
      <c r="M33" s="104"/>
      <c r="N33" s="105"/>
    </row>
    <row r="34" spans="1:17" x14ac:dyDescent="0.25">
      <c r="A34" s="96"/>
      <c r="B34" s="101"/>
      <c r="C34" s="101"/>
      <c r="D34" s="101"/>
      <c r="E34" s="101"/>
      <c r="F34" s="101"/>
      <c r="G34" s="101"/>
      <c r="H34" s="101"/>
      <c r="I34" s="104"/>
      <c r="J34" s="104"/>
      <c r="K34" s="104"/>
      <c r="L34" s="104"/>
      <c r="M34" s="104"/>
      <c r="N34" s="105"/>
    </row>
    <row r="35" spans="1:17" x14ac:dyDescent="0.25">
      <c r="A35" s="96"/>
      <c r="B35" s="101"/>
      <c r="C35" s="101"/>
      <c r="D35" s="101"/>
      <c r="E35" s="101"/>
      <c r="F35" s="101"/>
      <c r="G35" s="101"/>
      <c r="H35" s="101"/>
      <c r="I35" s="104"/>
      <c r="J35" s="104"/>
      <c r="K35" s="104"/>
      <c r="L35" s="104"/>
      <c r="M35" s="104"/>
      <c r="N35" s="105"/>
    </row>
    <row r="36" spans="1:17" x14ac:dyDescent="0.25">
      <c r="A36" s="96"/>
      <c r="B36" s="119" t="s">
        <v>139</v>
      </c>
      <c r="C36" s="101"/>
      <c r="D36" s="101"/>
      <c r="E36" s="101"/>
      <c r="F36" s="101"/>
      <c r="G36" s="101"/>
      <c r="H36" s="101"/>
      <c r="I36" s="104"/>
      <c r="J36" s="104"/>
      <c r="K36" s="104"/>
      <c r="L36" s="104"/>
      <c r="M36" s="104"/>
      <c r="N36" s="105"/>
    </row>
    <row r="37" spans="1:17" x14ac:dyDescent="0.25">
      <c r="A37" s="96"/>
      <c r="B37" s="101"/>
      <c r="C37" s="101"/>
      <c r="D37" s="101"/>
      <c r="E37" s="101"/>
      <c r="F37" s="101"/>
      <c r="G37" s="101"/>
      <c r="H37" s="101"/>
      <c r="I37" s="104"/>
      <c r="J37" s="104"/>
      <c r="K37" s="104"/>
      <c r="L37" s="104"/>
      <c r="M37" s="104"/>
      <c r="N37" s="105"/>
    </row>
    <row r="38" spans="1:17" x14ac:dyDescent="0.25">
      <c r="A38" s="96"/>
      <c r="B38" s="101"/>
      <c r="C38" s="101"/>
      <c r="D38" s="101"/>
      <c r="E38" s="101"/>
      <c r="F38" s="101"/>
      <c r="G38" s="101"/>
      <c r="H38" s="101"/>
      <c r="I38" s="104"/>
      <c r="J38" s="104"/>
      <c r="K38" s="104"/>
      <c r="L38" s="104"/>
      <c r="M38" s="104"/>
      <c r="N38" s="105"/>
    </row>
    <row r="39" spans="1:17" x14ac:dyDescent="0.25">
      <c r="A39" s="96"/>
      <c r="B39" s="122" t="s">
        <v>33</v>
      </c>
      <c r="C39" s="122" t="s">
        <v>57</v>
      </c>
      <c r="D39" s="121" t="s">
        <v>51</v>
      </c>
      <c r="E39" s="121" t="s">
        <v>16</v>
      </c>
      <c r="F39" s="101"/>
      <c r="G39" s="101"/>
      <c r="H39" s="101"/>
      <c r="I39" s="104"/>
      <c r="J39" s="104"/>
      <c r="K39" s="104"/>
      <c r="L39" s="104"/>
      <c r="M39" s="104"/>
      <c r="N39" s="105"/>
    </row>
    <row r="40" spans="1:17" ht="28.5" x14ac:dyDescent="0.25">
      <c r="A40" s="96"/>
      <c r="B40" s="102" t="s">
        <v>140</v>
      </c>
      <c r="C40" s="103">
        <v>40</v>
      </c>
      <c r="D40" s="218">
        <v>0</v>
      </c>
      <c r="E40" s="344">
        <f>+D40+D41</f>
        <v>25</v>
      </c>
      <c r="F40" s="101"/>
      <c r="G40" s="101"/>
      <c r="H40" s="101"/>
      <c r="I40" s="104"/>
      <c r="J40" s="104"/>
      <c r="K40" s="104"/>
      <c r="L40" s="104"/>
      <c r="M40" s="104"/>
      <c r="N40" s="105"/>
    </row>
    <row r="41" spans="1:17" ht="42.75" x14ac:dyDescent="0.25">
      <c r="A41" s="96"/>
      <c r="B41" s="102" t="s">
        <v>141</v>
      </c>
      <c r="C41" s="103">
        <v>60</v>
      </c>
      <c r="D41" s="218">
        <v>25</v>
      </c>
      <c r="E41" s="345"/>
      <c r="F41" s="101"/>
      <c r="G41" s="101"/>
      <c r="H41" s="101"/>
      <c r="I41" s="104"/>
      <c r="J41" s="104"/>
      <c r="K41" s="104"/>
      <c r="L41" s="104"/>
      <c r="M41" s="104"/>
      <c r="N41" s="105"/>
    </row>
    <row r="42" spans="1:17" x14ac:dyDescent="0.25">
      <c r="A42" s="96"/>
      <c r="C42" s="97"/>
      <c r="D42" s="37"/>
      <c r="E42" s="98"/>
      <c r="F42" s="38"/>
      <c r="G42" s="38"/>
      <c r="H42" s="38"/>
      <c r="I42" s="23"/>
      <c r="J42" s="23"/>
      <c r="K42" s="23"/>
      <c r="L42" s="23"/>
      <c r="M42" s="23"/>
    </row>
    <row r="43" spans="1:17" x14ac:dyDescent="0.25">
      <c r="A43" s="96"/>
      <c r="C43" s="97"/>
      <c r="D43" s="37"/>
      <c r="E43" s="98"/>
      <c r="F43" s="38"/>
      <c r="G43" s="38"/>
      <c r="H43" s="38"/>
      <c r="I43" s="23"/>
      <c r="J43" s="23"/>
      <c r="K43" s="23"/>
      <c r="L43" s="23"/>
      <c r="M43" s="23"/>
    </row>
    <row r="44" spans="1:17" x14ac:dyDescent="0.25">
      <c r="A44" s="96"/>
      <c r="C44" s="97"/>
      <c r="D44" s="37"/>
      <c r="E44" s="98"/>
      <c r="F44" s="38"/>
      <c r="G44" s="38"/>
      <c r="H44" s="38"/>
      <c r="I44" s="23"/>
      <c r="J44" s="23"/>
      <c r="K44" s="23"/>
      <c r="L44" s="23"/>
      <c r="M44" s="23"/>
    </row>
    <row r="45" spans="1:17" ht="15.75" thickBot="1" x14ac:dyDescent="0.3">
      <c r="M45" s="360" t="s">
        <v>35</v>
      </c>
      <c r="N45" s="360"/>
    </row>
    <row r="46" spans="1:17" x14ac:dyDescent="0.25">
      <c r="B46" s="119" t="s">
        <v>30</v>
      </c>
      <c r="M46" s="61"/>
      <c r="N46" s="61"/>
    </row>
    <row r="47" spans="1:17" ht="15.75" thickBot="1" x14ac:dyDescent="0.3">
      <c r="M47" s="61"/>
      <c r="N47" s="61"/>
    </row>
    <row r="48" spans="1:17" s="104" customFormat="1" ht="109.5" customHeight="1" x14ac:dyDescent="0.25">
      <c r="B48" s="115" t="s">
        <v>142</v>
      </c>
      <c r="C48" s="115" t="s">
        <v>143</v>
      </c>
      <c r="D48" s="115" t="s">
        <v>144</v>
      </c>
      <c r="E48" s="115" t="s">
        <v>45</v>
      </c>
      <c r="F48" s="115" t="s">
        <v>22</v>
      </c>
      <c r="G48" s="115" t="s">
        <v>102</v>
      </c>
      <c r="H48" s="115" t="s">
        <v>17</v>
      </c>
      <c r="I48" s="115" t="s">
        <v>10</v>
      </c>
      <c r="J48" s="115" t="s">
        <v>31</v>
      </c>
      <c r="K48" s="115" t="s">
        <v>60</v>
      </c>
      <c r="L48" s="115" t="s">
        <v>20</v>
      </c>
      <c r="M48" s="100" t="s">
        <v>26</v>
      </c>
      <c r="N48" s="115" t="s">
        <v>145</v>
      </c>
      <c r="O48" s="115" t="s">
        <v>36</v>
      </c>
      <c r="P48" s="116" t="s">
        <v>11</v>
      </c>
      <c r="Q48" s="116" t="s">
        <v>19</v>
      </c>
    </row>
    <row r="49" spans="1:26" s="280" customFormat="1" ht="30" x14ac:dyDescent="0.25">
      <c r="A49" s="268">
        <v>1</v>
      </c>
      <c r="B49" s="269" t="s">
        <v>573</v>
      </c>
      <c r="C49" s="270" t="s">
        <v>573</v>
      </c>
      <c r="D49" s="269" t="s">
        <v>296</v>
      </c>
      <c r="E49" s="271" t="s">
        <v>574</v>
      </c>
      <c r="F49" s="272" t="s">
        <v>133</v>
      </c>
      <c r="G49" s="273"/>
      <c r="H49" s="274">
        <v>39834</v>
      </c>
      <c r="I49" s="275">
        <v>40178</v>
      </c>
      <c r="J49" s="275"/>
      <c r="K49" s="275" t="s">
        <v>575</v>
      </c>
      <c r="L49" s="275" t="s">
        <v>576</v>
      </c>
      <c r="M49" s="276">
        <v>628</v>
      </c>
      <c r="N49" s="276">
        <v>20</v>
      </c>
      <c r="O49" s="277"/>
      <c r="P49" s="277">
        <v>13</v>
      </c>
      <c r="Q49" s="397" t="s">
        <v>791</v>
      </c>
      <c r="R49" s="279"/>
      <c r="S49" s="279"/>
      <c r="T49" s="279"/>
      <c r="U49" s="279"/>
      <c r="V49" s="279"/>
      <c r="W49" s="279"/>
      <c r="X49" s="279"/>
      <c r="Y49" s="279"/>
      <c r="Z49" s="279"/>
    </row>
    <row r="50" spans="1:26" s="280" customFormat="1" ht="30" x14ac:dyDescent="0.25">
      <c r="A50" s="268">
        <f>+A49+1</f>
        <v>2</v>
      </c>
      <c r="B50" s="269" t="s">
        <v>573</v>
      </c>
      <c r="C50" s="270" t="s">
        <v>573</v>
      </c>
      <c r="D50" s="269" t="s">
        <v>296</v>
      </c>
      <c r="E50" s="271" t="s">
        <v>577</v>
      </c>
      <c r="F50" s="272" t="s">
        <v>133</v>
      </c>
      <c r="G50" s="272"/>
      <c r="H50" s="274">
        <v>40207</v>
      </c>
      <c r="I50" s="275">
        <v>40543</v>
      </c>
      <c r="J50" s="275"/>
      <c r="K50" s="275" t="s">
        <v>578</v>
      </c>
      <c r="L50" s="275" t="s">
        <v>576</v>
      </c>
      <c r="M50" s="276">
        <v>103</v>
      </c>
      <c r="N50" s="276">
        <v>15</v>
      </c>
      <c r="O50" s="277"/>
      <c r="P50" s="277">
        <v>14</v>
      </c>
      <c r="Q50" s="398"/>
      <c r="R50" s="279"/>
      <c r="S50" s="279"/>
      <c r="T50" s="279"/>
      <c r="U50" s="279"/>
      <c r="V50" s="279"/>
      <c r="W50" s="279"/>
      <c r="X50" s="279"/>
      <c r="Y50" s="279"/>
      <c r="Z50" s="279"/>
    </row>
    <row r="51" spans="1:26" s="280" customFormat="1" ht="30" x14ac:dyDescent="0.25">
      <c r="A51" s="268">
        <f t="shared" ref="A51:A56" si="0">+A50+1</f>
        <v>3</v>
      </c>
      <c r="B51" s="269" t="s">
        <v>573</v>
      </c>
      <c r="C51" s="270" t="s">
        <v>573</v>
      </c>
      <c r="D51" s="269" t="s">
        <v>296</v>
      </c>
      <c r="E51" s="281" t="s">
        <v>596</v>
      </c>
      <c r="F51" s="272" t="s">
        <v>133</v>
      </c>
      <c r="G51" s="272"/>
      <c r="H51" s="274">
        <v>40557</v>
      </c>
      <c r="I51" s="275">
        <v>40907</v>
      </c>
      <c r="J51" s="275"/>
      <c r="K51" s="275" t="s">
        <v>588</v>
      </c>
      <c r="L51" s="275" t="s">
        <v>576</v>
      </c>
      <c r="M51" s="276">
        <v>135</v>
      </c>
      <c r="N51" s="276">
        <v>40</v>
      </c>
      <c r="O51" s="277"/>
      <c r="P51" s="277">
        <v>14</v>
      </c>
      <c r="Q51" s="398"/>
      <c r="R51" s="279"/>
      <c r="S51" s="279"/>
      <c r="T51" s="279"/>
      <c r="U51" s="279"/>
      <c r="V51" s="279"/>
      <c r="W51" s="279"/>
      <c r="X51" s="279"/>
      <c r="Y51" s="279"/>
      <c r="Z51" s="279"/>
    </row>
    <row r="52" spans="1:26" s="280" customFormat="1" ht="30" x14ac:dyDescent="0.25">
      <c r="A52" s="268">
        <f t="shared" si="0"/>
        <v>4</v>
      </c>
      <c r="B52" s="269" t="s">
        <v>573</v>
      </c>
      <c r="C52" s="270" t="s">
        <v>573</v>
      </c>
      <c r="D52" s="269" t="s">
        <v>296</v>
      </c>
      <c r="E52" s="271" t="s">
        <v>579</v>
      </c>
      <c r="F52" s="272" t="s">
        <v>133</v>
      </c>
      <c r="G52" s="272"/>
      <c r="H52" s="274">
        <v>40940</v>
      </c>
      <c r="I52" s="275">
        <v>41273</v>
      </c>
      <c r="J52" s="275"/>
      <c r="K52" s="275" t="s">
        <v>576</v>
      </c>
      <c r="L52" s="275" t="s">
        <v>580</v>
      </c>
      <c r="M52" s="276">
        <v>1400</v>
      </c>
      <c r="N52" s="276">
        <v>51</v>
      </c>
      <c r="O52" s="277"/>
      <c r="P52" s="277">
        <v>15</v>
      </c>
      <c r="Q52" s="398"/>
      <c r="R52" s="279"/>
      <c r="S52" s="279"/>
      <c r="T52" s="279"/>
      <c r="U52" s="279"/>
      <c r="V52" s="279"/>
      <c r="W52" s="279"/>
      <c r="X52" s="279"/>
      <c r="Y52" s="279"/>
      <c r="Z52" s="279"/>
    </row>
    <row r="53" spans="1:26" s="280" customFormat="1" ht="30" x14ac:dyDescent="0.25">
      <c r="A53" s="268">
        <f t="shared" si="0"/>
        <v>5</v>
      </c>
      <c r="B53" s="269" t="s">
        <v>573</v>
      </c>
      <c r="C53" s="270" t="s">
        <v>573</v>
      </c>
      <c r="D53" s="269" t="s">
        <v>296</v>
      </c>
      <c r="E53" s="271" t="s">
        <v>581</v>
      </c>
      <c r="F53" s="272" t="s">
        <v>133</v>
      </c>
      <c r="G53" s="272"/>
      <c r="H53" s="274">
        <v>40922</v>
      </c>
      <c r="I53" s="275">
        <v>41273</v>
      </c>
      <c r="J53" s="275"/>
      <c r="K53" s="275" t="s">
        <v>588</v>
      </c>
      <c r="L53" s="275" t="s">
        <v>576</v>
      </c>
      <c r="M53" s="276">
        <v>596</v>
      </c>
      <c r="N53" s="276">
        <v>50</v>
      </c>
      <c r="O53" s="277"/>
      <c r="P53" s="277">
        <v>16</v>
      </c>
      <c r="Q53" s="399"/>
      <c r="R53" s="279"/>
      <c r="S53" s="279"/>
      <c r="T53" s="279"/>
      <c r="U53" s="279"/>
      <c r="V53" s="279"/>
      <c r="W53" s="279"/>
      <c r="X53" s="279"/>
      <c r="Y53" s="279"/>
      <c r="Z53" s="279"/>
    </row>
    <row r="54" spans="1:26" s="280" customFormat="1" x14ac:dyDescent="0.25">
      <c r="A54" s="268">
        <f t="shared" si="0"/>
        <v>6</v>
      </c>
      <c r="B54" s="269"/>
      <c r="C54" s="270"/>
      <c r="D54" s="269"/>
      <c r="E54" s="271"/>
      <c r="F54" s="272"/>
      <c r="G54" s="272"/>
      <c r="H54" s="272"/>
      <c r="I54" s="275"/>
      <c r="J54" s="275"/>
      <c r="K54" s="275"/>
      <c r="L54" s="275"/>
      <c r="M54" s="276"/>
      <c r="N54" s="276"/>
      <c r="O54" s="277"/>
      <c r="P54" s="277"/>
      <c r="Q54" s="278"/>
      <c r="R54" s="279"/>
      <c r="S54" s="279"/>
      <c r="T54" s="279"/>
      <c r="U54" s="279"/>
      <c r="V54" s="279"/>
      <c r="W54" s="279"/>
      <c r="X54" s="279"/>
      <c r="Y54" s="279"/>
      <c r="Z54" s="279"/>
    </row>
    <row r="55" spans="1:26" s="280" customFormat="1" x14ac:dyDescent="0.25">
      <c r="A55" s="268">
        <f t="shared" si="0"/>
        <v>7</v>
      </c>
      <c r="B55" s="269"/>
      <c r="C55" s="270"/>
      <c r="D55" s="269"/>
      <c r="E55" s="271"/>
      <c r="F55" s="272"/>
      <c r="G55" s="272"/>
      <c r="H55" s="272"/>
      <c r="I55" s="275"/>
      <c r="J55" s="275"/>
      <c r="K55" s="275"/>
      <c r="L55" s="275"/>
      <c r="M55" s="276"/>
      <c r="N55" s="276"/>
      <c r="O55" s="277"/>
      <c r="P55" s="277"/>
      <c r="Q55" s="278"/>
      <c r="R55" s="279"/>
      <c r="S55" s="279"/>
      <c r="T55" s="279"/>
      <c r="U55" s="279"/>
      <c r="V55" s="279"/>
      <c r="W55" s="279"/>
      <c r="X55" s="279"/>
      <c r="Y55" s="279"/>
      <c r="Z55" s="279"/>
    </row>
    <row r="56" spans="1:26" s="110" customFormat="1" x14ac:dyDescent="0.25">
      <c r="A56" s="43">
        <f t="shared" si="0"/>
        <v>8</v>
      </c>
      <c r="B56" s="111"/>
      <c r="C56" s="112"/>
      <c r="D56" s="111"/>
      <c r="E56" s="106"/>
      <c r="F56" s="107"/>
      <c r="G56" s="107"/>
      <c r="H56" s="107"/>
      <c r="I56" s="108"/>
      <c r="J56" s="108"/>
      <c r="K56" s="108"/>
      <c r="L56" s="108"/>
      <c r="M56" s="99"/>
      <c r="N56" s="99"/>
      <c r="O56" s="27"/>
      <c r="P56" s="27"/>
      <c r="Q56" s="147"/>
      <c r="R56" s="109"/>
      <c r="S56" s="109"/>
      <c r="T56" s="109"/>
      <c r="U56" s="109"/>
      <c r="V56" s="109"/>
      <c r="W56" s="109"/>
      <c r="X56" s="109"/>
      <c r="Y56" s="109"/>
      <c r="Z56" s="109"/>
    </row>
    <row r="57" spans="1:26" s="110" customFormat="1" x14ac:dyDescent="0.25">
      <c r="A57" s="43"/>
      <c r="B57" s="46" t="s">
        <v>16</v>
      </c>
      <c r="C57" s="112"/>
      <c r="D57" s="111"/>
      <c r="E57" s="106"/>
      <c r="F57" s="107"/>
      <c r="G57" s="107"/>
      <c r="H57" s="107"/>
      <c r="I57" s="108"/>
      <c r="J57" s="108"/>
      <c r="K57" s="113" t="s">
        <v>751</v>
      </c>
      <c r="L57" s="113">
        <f t="shared" ref="L57" si="1">SUM(L49:L56)</f>
        <v>0</v>
      </c>
      <c r="M57" s="145">
        <v>101</v>
      </c>
      <c r="N57" s="113" t="s">
        <v>755</v>
      </c>
      <c r="O57" s="27"/>
      <c r="P57" s="27"/>
      <c r="Q57" s="148"/>
    </row>
    <row r="58" spans="1:26" s="28" customFormat="1" x14ac:dyDescent="0.25">
      <c r="E58" s="29"/>
    </row>
    <row r="59" spans="1:26" s="28" customFormat="1" x14ac:dyDescent="0.25">
      <c r="B59" s="361" t="s">
        <v>28</v>
      </c>
      <c r="C59" s="361" t="s">
        <v>27</v>
      </c>
      <c r="D59" s="359" t="s">
        <v>34</v>
      </c>
      <c r="E59" s="359"/>
    </row>
    <row r="60" spans="1:26" s="28" customFormat="1" x14ac:dyDescent="0.25">
      <c r="B60" s="362"/>
      <c r="C60" s="362"/>
      <c r="D60" s="220" t="s">
        <v>23</v>
      </c>
      <c r="E60" s="58" t="s">
        <v>24</v>
      </c>
    </row>
    <row r="61" spans="1:26" s="28" customFormat="1" ht="30.6" customHeight="1" x14ac:dyDescent="0.25">
      <c r="B61" s="55" t="s">
        <v>21</v>
      </c>
      <c r="C61" s="56" t="str">
        <f>+K57</f>
        <v>45 meses</v>
      </c>
      <c r="D61" s="53" t="s">
        <v>276</v>
      </c>
      <c r="E61" s="53"/>
      <c r="F61" s="30"/>
      <c r="G61" s="30"/>
      <c r="H61" s="30"/>
      <c r="I61" s="30"/>
      <c r="J61" s="30"/>
      <c r="K61" s="30"/>
      <c r="L61" s="30"/>
      <c r="M61" s="30"/>
    </row>
    <row r="62" spans="1:26" s="28" customFormat="1" ht="30" customHeight="1" x14ac:dyDescent="0.25">
      <c r="B62" s="55" t="s">
        <v>25</v>
      </c>
      <c r="C62" s="56">
        <f>+M57</f>
        <v>101</v>
      </c>
      <c r="D62" s="53"/>
      <c r="E62" s="53" t="s">
        <v>276</v>
      </c>
    </row>
    <row r="63" spans="1:26" s="28" customFormat="1" x14ac:dyDescent="0.25">
      <c r="B63" s="31"/>
      <c r="C63" s="358"/>
      <c r="D63" s="358"/>
      <c r="E63" s="358"/>
      <c r="F63" s="358"/>
      <c r="G63" s="358"/>
      <c r="H63" s="358"/>
      <c r="I63" s="358"/>
      <c r="J63" s="358"/>
      <c r="K63" s="358"/>
      <c r="L63" s="358"/>
      <c r="M63" s="358"/>
      <c r="N63" s="358"/>
    </row>
    <row r="64" spans="1:26" ht="28.15" customHeight="1" thickBot="1" x14ac:dyDescent="0.3"/>
    <row r="65" spans="2:17" ht="27" thickBot="1" x14ac:dyDescent="0.3">
      <c r="B65" s="357" t="s">
        <v>103</v>
      </c>
      <c r="C65" s="357"/>
      <c r="D65" s="357"/>
      <c r="E65" s="357"/>
      <c r="F65" s="357"/>
      <c r="G65" s="357"/>
      <c r="H65" s="357"/>
      <c r="I65" s="357"/>
      <c r="J65" s="357"/>
      <c r="K65" s="357"/>
      <c r="L65" s="357"/>
      <c r="M65" s="357"/>
      <c r="N65" s="357"/>
    </row>
    <row r="68" spans="2:17" ht="109.5" customHeight="1" x14ac:dyDescent="0.25">
      <c r="B68" s="117" t="s">
        <v>146</v>
      </c>
      <c r="C68" s="64" t="s">
        <v>2</v>
      </c>
      <c r="D68" s="64" t="s">
        <v>105</v>
      </c>
      <c r="E68" s="64" t="s">
        <v>104</v>
      </c>
      <c r="F68" s="64" t="s">
        <v>106</v>
      </c>
      <c r="G68" s="64" t="s">
        <v>107</v>
      </c>
      <c r="H68" s="64" t="s">
        <v>108</v>
      </c>
      <c r="I68" s="64" t="s">
        <v>109</v>
      </c>
      <c r="J68" s="64" t="s">
        <v>110</v>
      </c>
      <c r="K68" s="64" t="s">
        <v>111</v>
      </c>
      <c r="L68" s="64" t="s">
        <v>112</v>
      </c>
      <c r="M68" s="93" t="s">
        <v>113</v>
      </c>
      <c r="N68" s="93" t="s">
        <v>114</v>
      </c>
      <c r="O68" s="354" t="s">
        <v>3</v>
      </c>
      <c r="P68" s="355"/>
      <c r="Q68" s="64" t="s">
        <v>18</v>
      </c>
    </row>
    <row r="69" spans="2:17" x14ac:dyDescent="0.25">
      <c r="B69" s="233" t="s">
        <v>432</v>
      </c>
      <c r="C69" s="233" t="s">
        <v>475</v>
      </c>
      <c r="D69" s="233" t="s">
        <v>477</v>
      </c>
      <c r="E69" s="234">
        <v>100</v>
      </c>
      <c r="F69" s="4"/>
      <c r="G69" s="4"/>
      <c r="H69" s="4" t="s">
        <v>133</v>
      </c>
      <c r="I69" s="94"/>
      <c r="J69" s="4" t="s">
        <v>133</v>
      </c>
      <c r="K69" s="4" t="s">
        <v>133</v>
      </c>
      <c r="L69" s="4" t="s">
        <v>133</v>
      </c>
      <c r="M69" s="4" t="s">
        <v>133</v>
      </c>
      <c r="N69" s="4" t="s">
        <v>133</v>
      </c>
      <c r="O69" s="363"/>
      <c r="P69" s="364"/>
      <c r="Q69" s="118" t="s">
        <v>133</v>
      </c>
    </row>
    <row r="70" spans="2:17" x14ac:dyDescent="0.25">
      <c r="B70" s="233" t="s">
        <v>432</v>
      </c>
      <c r="C70" s="233" t="s">
        <v>476</v>
      </c>
      <c r="D70" s="233" t="s">
        <v>478</v>
      </c>
      <c r="E70" s="234">
        <v>120</v>
      </c>
      <c r="F70" s="4"/>
      <c r="G70" s="4"/>
      <c r="H70" s="4" t="s">
        <v>133</v>
      </c>
      <c r="I70" s="94"/>
      <c r="J70" s="4" t="s">
        <v>133</v>
      </c>
      <c r="K70" s="4" t="s">
        <v>133</v>
      </c>
      <c r="L70" s="4" t="s">
        <v>133</v>
      </c>
      <c r="M70" s="4" t="s">
        <v>133</v>
      </c>
      <c r="N70" s="4" t="s">
        <v>133</v>
      </c>
      <c r="O70" s="363"/>
      <c r="P70" s="364"/>
      <c r="Q70" s="118" t="s">
        <v>133</v>
      </c>
    </row>
    <row r="71" spans="2:17" x14ac:dyDescent="0.25">
      <c r="B71" s="3"/>
      <c r="C71" s="3"/>
      <c r="D71" s="5"/>
      <c r="E71" s="5"/>
      <c r="F71" s="4"/>
      <c r="G71" s="4"/>
      <c r="H71" s="4"/>
      <c r="I71" s="94"/>
      <c r="J71" s="94"/>
      <c r="K71" s="118"/>
      <c r="L71" s="118"/>
      <c r="M71" s="118"/>
      <c r="N71" s="118"/>
      <c r="O71" s="363"/>
      <c r="P71" s="364"/>
      <c r="Q71" s="118"/>
    </row>
    <row r="72" spans="2:17" x14ac:dyDescent="0.25">
      <c r="B72" s="3"/>
      <c r="C72" s="3"/>
      <c r="D72" s="5"/>
      <c r="E72" s="5"/>
      <c r="F72" s="4"/>
      <c r="G72" s="4"/>
      <c r="H72" s="4"/>
      <c r="I72" s="94"/>
      <c r="J72" s="94"/>
      <c r="K72" s="118"/>
      <c r="L72" s="118"/>
      <c r="M72" s="118"/>
      <c r="N72" s="118"/>
      <c r="O72" s="363"/>
      <c r="P72" s="364"/>
      <c r="Q72" s="118"/>
    </row>
    <row r="73" spans="2:17" x14ac:dyDescent="0.25">
      <c r="B73" s="3"/>
      <c r="C73" s="3"/>
      <c r="D73" s="5"/>
      <c r="E73" s="5"/>
      <c r="F73" s="4"/>
      <c r="G73" s="4"/>
      <c r="H73" s="4"/>
      <c r="I73" s="94"/>
      <c r="J73" s="94"/>
      <c r="K73" s="118"/>
      <c r="L73" s="118"/>
      <c r="M73" s="118"/>
      <c r="N73" s="118"/>
      <c r="O73" s="363"/>
      <c r="P73" s="364"/>
      <c r="Q73" s="118"/>
    </row>
    <row r="74" spans="2:17" x14ac:dyDescent="0.25">
      <c r="B74" s="3"/>
      <c r="C74" s="3"/>
      <c r="D74" s="5"/>
      <c r="E74" s="5"/>
      <c r="F74" s="4"/>
      <c r="G74" s="4"/>
      <c r="H74" s="4"/>
      <c r="I74" s="94"/>
      <c r="J74" s="94"/>
      <c r="K74" s="118"/>
      <c r="L74" s="118"/>
      <c r="M74" s="118"/>
      <c r="N74" s="118"/>
      <c r="O74" s="363"/>
      <c r="P74" s="364"/>
      <c r="Q74" s="118"/>
    </row>
    <row r="75" spans="2:17" x14ac:dyDescent="0.25">
      <c r="B75" s="118"/>
      <c r="C75" s="118"/>
      <c r="D75" s="118"/>
      <c r="E75" s="118"/>
      <c r="F75" s="118"/>
      <c r="G75" s="118"/>
      <c r="H75" s="118"/>
      <c r="I75" s="118"/>
      <c r="J75" s="118"/>
      <c r="K75" s="118"/>
      <c r="L75" s="118"/>
      <c r="M75" s="118"/>
      <c r="N75" s="118"/>
      <c r="O75" s="363"/>
      <c r="P75" s="364"/>
      <c r="Q75" s="118"/>
    </row>
    <row r="76" spans="2:17" x14ac:dyDescent="0.25">
      <c r="B76" s="9" t="s">
        <v>1</v>
      </c>
    </row>
    <row r="77" spans="2:17" x14ac:dyDescent="0.25">
      <c r="B77" s="9" t="s">
        <v>37</v>
      </c>
    </row>
    <row r="78" spans="2:17" x14ac:dyDescent="0.25">
      <c r="B78" s="9" t="s">
        <v>61</v>
      </c>
    </row>
    <row r="80" spans="2:17" ht="15.75" thickBot="1" x14ac:dyDescent="0.3"/>
    <row r="81" spans="2:17" ht="27" thickBot="1" x14ac:dyDescent="0.3">
      <c r="B81" s="348" t="s">
        <v>38</v>
      </c>
      <c r="C81" s="349"/>
      <c r="D81" s="349"/>
      <c r="E81" s="349"/>
      <c r="F81" s="349"/>
      <c r="G81" s="349"/>
      <c r="H81" s="349"/>
      <c r="I81" s="349"/>
      <c r="J81" s="349"/>
      <c r="K81" s="349"/>
      <c r="L81" s="349"/>
      <c r="M81" s="349"/>
      <c r="N81" s="350"/>
    </row>
    <row r="84" spans="2:17" x14ac:dyDescent="0.25">
      <c r="Q84" s="299"/>
    </row>
    <row r="85" spans="2:17" x14ac:dyDescent="0.25">
      <c r="Q85" s="299"/>
    </row>
    <row r="86" spans="2:17" ht="76.5" customHeight="1" x14ac:dyDescent="0.25">
      <c r="B86" s="117" t="s">
        <v>0</v>
      </c>
      <c r="C86" s="117" t="s">
        <v>39</v>
      </c>
      <c r="D86" s="117" t="s">
        <v>40</v>
      </c>
      <c r="E86" s="117" t="s">
        <v>115</v>
      </c>
      <c r="F86" s="117" t="s">
        <v>117</v>
      </c>
      <c r="G86" s="117" t="s">
        <v>118</v>
      </c>
      <c r="H86" s="117" t="s">
        <v>119</v>
      </c>
      <c r="I86" s="117" t="s">
        <v>116</v>
      </c>
      <c r="J86" s="354" t="s">
        <v>120</v>
      </c>
      <c r="K86" s="372"/>
      <c r="L86" s="355"/>
      <c r="M86" s="117" t="s">
        <v>121</v>
      </c>
      <c r="N86" s="117" t="s">
        <v>41</v>
      </c>
      <c r="O86" s="117" t="s">
        <v>42</v>
      </c>
      <c r="P86" s="288" t="s">
        <v>3</v>
      </c>
      <c r="Q86" s="38"/>
    </row>
    <row r="87" spans="2:17" s="245" customFormat="1" ht="60.75" customHeight="1" x14ac:dyDescent="0.25">
      <c r="B87" s="247" t="s">
        <v>43</v>
      </c>
      <c r="C87" s="248">
        <f>220/200</f>
        <v>1.1000000000000001</v>
      </c>
      <c r="D87" s="246" t="s">
        <v>597</v>
      </c>
      <c r="E87" s="246">
        <v>27088417</v>
      </c>
      <c r="F87" s="246" t="s">
        <v>598</v>
      </c>
      <c r="G87" s="246" t="s">
        <v>167</v>
      </c>
      <c r="H87" s="249">
        <v>41060</v>
      </c>
      <c r="I87" s="250" t="s">
        <v>599</v>
      </c>
      <c r="J87" s="246" t="s">
        <v>600</v>
      </c>
      <c r="K87" s="251" t="s">
        <v>601</v>
      </c>
      <c r="L87" s="250" t="s">
        <v>245</v>
      </c>
      <c r="M87" s="246" t="s">
        <v>133</v>
      </c>
      <c r="N87" s="246" t="s">
        <v>134</v>
      </c>
      <c r="O87" s="246" t="s">
        <v>133</v>
      </c>
      <c r="P87" s="307" t="s">
        <v>788</v>
      </c>
      <c r="Q87" s="308"/>
    </row>
    <row r="88" spans="2:17" s="245" customFormat="1" ht="60.75" customHeight="1" x14ac:dyDescent="0.25">
      <c r="B88" s="252" t="s">
        <v>43</v>
      </c>
      <c r="C88" s="248">
        <f t="shared" ref="C88:C91" si="2">220/200</f>
        <v>1.1000000000000001</v>
      </c>
      <c r="D88" s="246" t="s">
        <v>602</v>
      </c>
      <c r="E88" s="246">
        <v>12752566</v>
      </c>
      <c r="F88" s="246" t="s">
        <v>278</v>
      </c>
      <c r="G88" s="246" t="s">
        <v>167</v>
      </c>
      <c r="H88" s="249">
        <v>39432</v>
      </c>
      <c r="I88" s="250" t="s">
        <v>134</v>
      </c>
      <c r="J88" s="246"/>
      <c r="K88" s="251"/>
      <c r="L88" s="250"/>
      <c r="M88" s="246" t="s">
        <v>134</v>
      </c>
      <c r="N88" s="246" t="s">
        <v>134</v>
      </c>
      <c r="O88" s="246" t="s">
        <v>133</v>
      </c>
      <c r="P88" s="307" t="s">
        <v>789</v>
      </c>
      <c r="Q88" s="309"/>
    </row>
    <row r="89" spans="2:17" s="245" customFormat="1" ht="60.75" customHeight="1" x14ac:dyDescent="0.25">
      <c r="B89" s="247" t="s">
        <v>189</v>
      </c>
      <c r="C89" s="248">
        <f t="shared" si="2"/>
        <v>1.1000000000000001</v>
      </c>
      <c r="D89" s="246" t="s">
        <v>603</v>
      </c>
      <c r="E89" s="246">
        <v>27082202</v>
      </c>
      <c r="F89" s="246" t="s">
        <v>604</v>
      </c>
      <c r="G89" s="246"/>
      <c r="H89" s="249">
        <v>37190</v>
      </c>
      <c r="I89" s="250" t="s">
        <v>599</v>
      </c>
      <c r="J89" s="246" t="s">
        <v>605</v>
      </c>
      <c r="K89" s="251" t="s">
        <v>606</v>
      </c>
      <c r="L89" s="250" t="s">
        <v>245</v>
      </c>
      <c r="M89" s="246" t="s">
        <v>133</v>
      </c>
      <c r="N89" s="246" t="s">
        <v>133</v>
      </c>
      <c r="O89" s="246" t="s">
        <v>133</v>
      </c>
      <c r="P89" s="307"/>
      <c r="Q89" s="309"/>
    </row>
    <row r="90" spans="2:17" s="245" customFormat="1" ht="60.75" customHeight="1" x14ac:dyDescent="0.25">
      <c r="B90" s="247" t="s">
        <v>189</v>
      </c>
      <c r="C90" s="248">
        <f t="shared" si="2"/>
        <v>1.1000000000000001</v>
      </c>
      <c r="D90" s="246" t="s">
        <v>607</v>
      </c>
      <c r="E90" s="246">
        <v>30727103</v>
      </c>
      <c r="F90" s="246" t="s">
        <v>295</v>
      </c>
      <c r="G90" s="246" t="s">
        <v>162</v>
      </c>
      <c r="H90" s="249">
        <v>32498</v>
      </c>
      <c r="I90" s="250" t="s">
        <v>134</v>
      </c>
      <c r="J90" s="246" t="s">
        <v>608</v>
      </c>
      <c r="K90" s="253" t="s">
        <v>609</v>
      </c>
      <c r="L90" s="250" t="s">
        <v>295</v>
      </c>
      <c r="M90" s="246" t="s">
        <v>133</v>
      </c>
      <c r="N90" s="246" t="s">
        <v>133</v>
      </c>
      <c r="O90" s="246" t="s">
        <v>133</v>
      </c>
      <c r="P90" s="307" t="s">
        <v>790</v>
      </c>
      <c r="Q90" s="309"/>
    </row>
    <row r="91" spans="2:17" s="245" customFormat="1" ht="60.75" customHeight="1" x14ac:dyDescent="0.25">
      <c r="B91" s="247" t="s">
        <v>189</v>
      </c>
      <c r="C91" s="248">
        <f t="shared" si="2"/>
        <v>1.1000000000000001</v>
      </c>
      <c r="D91" s="246" t="s">
        <v>607</v>
      </c>
      <c r="E91" s="246">
        <v>30727103</v>
      </c>
      <c r="F91" s="246" t="s">
        <v>295</v>
      </c>
      <c r="G91" s="246" t="s">
        <v>162</v>
      </c>
      <c r="H91" s="249">
        <v>32498</v>
      </c>
      <c r="I91" s="250" t="s">
        <v>134</v>
      </c>
      <c r="J91" s="246" t="s">
        <v>610</v>
      </c>
      <c r="K91" s="251" t="s">
        <v>611</v>
      </c>
      <c r="L91" s="250" t="s">
        <v>295</v>
      </c>
      <c r="M91" s="246" t="s">
        <v>133</v>
      </c>
      <c r="N91" s="246" t="s">
        <v>133</v>
      </c>
      <c r="O91" s="246" t="s">
        <v>133</v>
      </c>
      <c r="P91" s="307" t="s">
        <v>790</v>
      </c>
      <c r="Q91" s="309"/>
    </row>
    <row r="92" spans="2:17" x14ac:dyDescent="0.25">
      <c r="Q92" s="299"/>
    </row>
    <row r="93" spans="2:17" ht="15.75" thickBot="1" x14ac:dyDescent="0.3">
      <c r="Q93" s="299"/>
    </row>
    <row r="94" spans="2:17" ht="27" thickBot="1" x14ac:dyDescent="0.3">
      <c r="B94" s="348" t="s">
        <v>46</v>
      </c>
      <c r="C94" s="349"/>
      <c r="D94" s="349"/>
      <c r="E94" s="349"/>
      <c r="F94" s="349"/>
      <c r="G94" s="349"/>
      <c r="H94" s="349"/>
      <c r="I94" s="349"/>
      <c r="J94" s="349"/>
      <c r="K94" s="349"/>
      <c r="L94" s="349"/>
      <c r="M94" s="349"/>
      <c r="N94" s="350"/>
      <c r="Q94" s="299"/>
    </row>
    <row r="97" spans="1:26" ht="46.15" customHeight="1" x14ac:dyDescent="0.25">
      <c r="B97" s="64" t="s">
        <v>33</v>
      </c>
      <c r="C97" s="64" t="s">
        <v>47</v>
      </c>
      <c r="D97" s="354" t="s">
        <v>3</v>
      </c>
      <c r="E97" s="355"/>
    </row>
    <row r="98" spans="1:26" ht="46.9" customHeight="1" x14ac:dyDescent="0.25">
      <c r="B98" s="65" t="s">
        <v>122</v>
      </c>
      <c r="C98" s="218" t="s">
        <v>133</v>
      </c>
      <c r="D98" s="356"/>
      <c r="E98" s="356"/>
    </row>
    <row r="101" spans="1:26" ht="26.25" x14ac:dyDescent="0.25">
      <c r="B101" s="346" t="s">
        <v>63</v>
      </c>
      <c r="C101" s="347"/>
      <c r="D101" s="347"/>
      <c r="E101" s="347"/>
      <c r="F101" s="347"/>
      <c r="G101" s="347"/>
      <c r="H101" s="347"/>
      <c r="I101" s="347"/>
      <c r="J101" s="347"/>
      <c r="K101" s="347"/>
      <c r="L101" s="347"/>
      <c r="M101" s="347"/>
      <c r="N101" s="347"/>
      <c r="O101" s="347"/>
      <c r="P101" s="347"/>
      <c r="Q101" s="347"/>
    </row>
    <row r="104" spans="1:26" ht="26.25" x14ac:dyDescent="0.25">
      <c r="B104" s="346" t="s">
        <v>256</v>
      </c>
      <c r="C104" s="347"/>
      <c r="D104" s="347"/>
      <c r="E104" s="347"/>
      <c r="F104" s="347"/>
      <c r="G104" s="347"/>
      <c r="H104" s="347"/>
      <c r="I104" s="347"/>
      <c r="J104" s="347"/>
      <c r="K104" s="347"/>
      <c r="L104" s="347"/>
      <c r="M104" s="347"/>
      <c r="N104" s="347"/>
      <c r="O104" s="347"/>
      <c r="P104" s="347"/>
      <c r="Q104" s="347"/>
    </row>
    <row r="106" spans="1:26" ht="15.75" thickBot="1" x14ac:dyDescent="0.3">
      <c r="M106" s="61"/>
      <c r="N106" s="61"/>
    </row>
    <row r="107" spans="1:26" s="104" customFormat="1" ht="109.5" customHeight="1" x14ac:dyDescent="0.25">
      <c r="B107" s="115" t="s">
        <v>142</v>
      </c>
      <c r="C107" s="115" t="s">
        <v>143</v>
      </c>
      <c r="D107" s="115" t="s">
        <v>144</v>
      </c>
      <c r="E107" s="115" t="s">
        <v>45</v>
      </c>
      <c r="F107" s="115" t="s">
        <v>22</v>
      </c>
      <c r="G107" s="115" t="s">
        <v>102</v>
      </c>
      <c r="H107" s="115" t="s">
        <v>17</v>
      </c>
      <c r="I107" s="115" t="s">
        <v>10</v>
      </c>
      <c r="J107" s="115" t="s">
        <v>31</v>
      </c>
      <c r="K107" s="115" t="s">
        <v>60</v>
      </c>
      <c r="L107" s="115" t="s">
        <v>20</v>
      </c>
      <c r="M107" s="100" t="s">
        <v>26</v>
      </c>
      <c r="N107" s="115" t="s">
        <v>145</v>
      </c>
      <c r="O107" s="115" t="s">
        <v>36</v>
      </c>
      <c r="P107" s="116" t="s">
        <v>11</v>
      </c>
      <c r="Q107" s="116" t="s">
        <v>19</v>
      </c>
    </row>
    <row r="108" spans="1:26" s="280" customFormat="1" ht="30" x14ac:dyDescent="0.25">
      <c r="A108" s="268">
        <v>1</v>
      </c>
      <c r="B108" s="269" t="s">
        <v>573</v>
      </c>
      <c r="C108" s="270" t="s">
        <v>573</v>
      </c>
      <c r="D108" s="269" t="s">
        <v>296</v>
      </c>
      <c r="E108" s="271" t="s">
        <v>574</v>
      </c>
      <c r="F108" s="272" t="s">
        <v>133</v>
      </c>
      <c r="G108" s="273"/>
      <c r="H108" s="274">
        <v>39834</v>
      </c>
      <c r="I108" s="275">
        <v>40178</v>
      </c>
      <c r="J108" s="275"/>
      <c r="K108" s="275" t="s">
        <v>576</v>
      </c>
      <c r="L108" s="275" t="s">
        <v>575</v>
      </c>
      <c r="M108" s="276">
        <v>628</v>
      </c>
      <c r="N108" s="276">
        <v>20</v>
      </c>
      <c r="O108" s="277"/>
      <c r="P108" s="277">
        <v>235</v>
      </c>
      <c r="Q108" s="278" t="s">
        <v>593</v>
      </c>
      <c r="R108" s="279"/>
      <c r="S108" s="279"/>
      <c r="T108" s="279"/>
      <c r="U108" s="279"/>
      <c r="V108" s="279"/>
      <c r="W108" s="279"/>
      <c r="X108" s="279"/>
      <c r="Y108" s="279"/>
      <c r="Z108" s="279"/>
    </row>
    <row r="109" spans="1:26" s="280" customFormat="1" ht="30" x14ac:dyDescent="0.25">
      <c r="A109" s="268">
        <f>+A108+1</f>
        <v>2</v>
      </c>
      <c r="B109" s="269" t="s">
        <v>573</v>
      </c>
      <c r="C109" s="270" t="s">
        <v>573</v>
      </c>
      <c r="D109" s="269" t="s">
        <v>296</v>
      </c>
      <c r="E109" s="271" t="s">
        <v>591</v>
      </c>
      <c r="F109" s="272" t="s">
        <v>133</v>
      </c>
      <c r="G109" s="273"/>
      <c r="H109" s="274">
        <v>40210</v>
      </c>
      <c r="I109" s="275">
        <v>40543</v>
      </c>
      <c r="J109" s="275"/>
      <c r="K109" s="275" t="s">
        <v>576</v>
      </c>
      <c r="L109" s="275" t="s">
        <v>580</v>
      </c>
      <c r="M109" s="276"/>
      <c r="N109" s="276">
        <v>20</v>
      </c>
      <c r="O109" s="277"/>
      <c r="P109" s="277">
        <v>235</v>
      </c>
      <c r="Q109" s="278" t="s">
        <v>593</v>
      </c>
      <c r="R109" s="279"/>
      <c r="S109" s="279"/>
      <c r="T109" s="279"/>
      <c r="U109" s="279"/>
      <c r="V109" s="279"/>
      <c r="W109" s="279"/>
      <c r="X109" s="279"/>
      <c r="Y109" s="279"/>
      <c r="Z109" s="279"/>
    </row>
    <row r="110" spans="1:26" s="280" customFormat="1" ht="30" x14ac:dyDescent="0.25">
      <c r="A110" s="268">
        <f t="shared" ref="A110:A115" si="3">+A109+1</f>
        <v>3</v>
      </c>
      <c r="B110" s="269" t="s">
        <v>573</v>
      </c>
      <c r="C110" s="270" t="s">
        <v>573</v>
      </c>
      <c r="D110" s="269" t="s">
        <v>296</v>
      </c>
      <c r="E110" s="271" t="s">
        <v>592</v>
      </c>
      <c r="F110" s="272" t="s">
        <v>133</v>
      </c>
      <c r="G110" s="273"/>
      <c r="H110" s="274">
        <v>40567</v>
      </c>
      <c r="I110" s="275">
        <v>40908</v>
      </c>
      <c r="J110" s="275"/>
      <c r="K110" s="275" t="s">
        <v>576</v>
      </c>
      <c r="L110" s="275" t="s">
        <v>585</v>
      </c>
      <c r="M110" s="276"/>
      <c r="N110" s="276">
        <v>40</v>
      </c>
      <c r="O110" s="277"/>
      <c r="P110" s="277">
        <v>236</v>
      </c>
      <c r="Q110" s="278" t="s">
        <v>593</v>
      </c>
      <c r="R110" s="279"/>
      <c r="S110" s="279"/>
      <c r="T110" s="279"/>
      <c r="U110" s="279"/>
      <c r="V110" s="279"/>
      <c r="W110" s="279"/>
      <c r="X110" s="279"/>
      <c r="Y110" s="279"/>
      <c r="Z110" s="279"/>
    </row>
    <row r="111" spans="1:26" s="280" customFormat="1" ht="30" x14ac:dyDescent="0.25">
      <c r="A111" s="268">
        <f t="shared" si="3"/>
        <v>4</v>
      </c>
      <c r="B111" s="269" t="s">
        <v>573</v>
      </c>
      <c r="C111" s="270" t="s">
        <v>573</v>
      </c>
      <c r="D111" s="269" t="s">
        <v>296</v>
      </c>
      <c r="E111" s="271" t="s">
        <v>579</v>
      </c>
      <c r="F111" s="272" t="s">
        <v>133</v>
      </c>
      <c r="G111" s="272"/>
      <c r="H111" s="274">
        <v>40940</v>
      </c>
      <c r="I111" s="275">
        <v>41273</v>
      </c>
      <c r="J111" s="275"/>
      <c r="K111" s="275" t="s">
        <v>576</v>
      </c>
      <c r="L111" s="275" t="s">
        <v>580</v>
      </c>
      <c r="M111" s="276">
        <v>1400</v>
      </c>
      <c r="N111" s="276">
        <v>40</v>
      </c>
      <c r="O111" s="277"/>
      <c r="P111" s="277">
        <v>237</v>
      </c>
      <c r="Q111" s="278" t="s">
        <v>593</v>
      </c>
      <c r="R111" s="279"/>
      <c r="S111" s="279"/>
      <c r="T111" s="279"/>
      <c r="U111" s="279"/>
      <c r="V111" s="279"/>
      <c r="W111" s="279"/>
      <c r="X111" s="279"/>
      <c r="Y111" s="279"/>
      <c r="Z111" s="279"/>
    </row>
    <row r="112" spans="1:26" s="280" customFormat="1" ht="30" x14ac:dyDescent="0.25">
      <c r="A112" s="268">
        <f t="shared" si="3"/>
        <v>5</v>
      </c>
      <c r="B112" s="269" t="s">
        <v>573</v>
      </c>
      <c r="C112" s="270" t="s">
        <v>573</v>
      </c>
      <c r="D112" s="269" t="s">
        <v>296</v>
      </c>
      <c r="E112" s="271" t="s">
        <v>581</v>
      </c>
      <c r="F112" s="272" t="s">
        <v>133</v>
      </c>
      <c r="G112" s="272"/>
      <c r="H112" s="274">
        <v>40922</v>
      </c>
      <c r="I112" s="275">
        <v>41273</v>
      </c>
      <c r="J112" s="275"/>
      <c r="K112" s="275" t="s">
        <v>576</v>
      </c>
      <c r="L112" s="275" t="s">
        <v>588</v>
      </c>
      <c r="M112" s="276">
        <v>596</v>
      </c>
      <c r="N112" s="276">
        <v>50</v>
      </c>
      <c r="O112" s="277"/>
      <c r="P112" s="277">
        <v>237</v>
      </c>
      <c r="Q112" s="278" t="s">
        <v>593</v>
      </c>
      <c r="R112" s="279"/>
      <c r="S112" s="279"/>
      <c r="T112" s="279"/>
      <c r="U112" s="279"/>
      <c r="V112" s="279"/>
      <c r="W112" s="279"/>
      <c r="X112" s="279"/>
      <c r="Y112" s="279"/>
      <c r="Z112" s="279"/>
    </row>
    <row r="113" spans="1:26" s="280" customFormat="1" ht="30" x14ac:dyDescent="0.25">
      <c r="A113" s="268">
        <f t="shared" si="3"/>
        <v>6</v>
      </c>
      <c r="B113" s="269" t="s">
        <v>573</v>
      </c>
      <c r="C113" s="270" t="s">
        <v>573</v>
      </c>
      <c r="D113" s="269" t="s">
        <v>296</v>
      </c>
      <c r="E113" s="271" t="s">
        <v>582</v>
      </c>
      <c r="F113" s="272" t="s">
        <v>133</v>
      </c>
      <c r="G113" s="272"/>
      <c r="H113" s="274">
        <v>40932</v>
      </c>
      <c r="I113" s="275">
        <v>41274</v>
      </c>
      <c r="J113" s="275"/>
      <c r="K113" s="275" t="s">
        <v>576</v>
      </c>
      <c r="L113" s="275" t="s">
        <v>585</v>
      </c>
      <c r="M113" s="276">
        <v>162</v>
      </c>
      <c r="N113" s="276">
        <v>17</v>
      </c>
      <c r="O113" s="277"/>
      <c r="P113" s="277">
        <v>237</v>
      </c>
      <c r="Q113" s="278" t="s">
        <v>593</v>
      </c>
      <c r="R113" s="279"/>
      <c r="S113" s="279"/>
      <c r="T113" s="279"/>
      <c r="U113" s="279"/>
      <c r="V113" s="279"/>
      <c r="W113" s="279"/>
      <c r="X113" s="279"/>
      <c r="Y113" s="279"/>
      <c r="Z113" s="279"/>
    </row>
    <row r="114" spans="1:26" s="280" customFormat="1" ht="30" x14ac:dyDescent="0.25">
      <c r="A114" s="268">
        <f t="shared" si="3"/>
        <v>7</v>
      </c>
      <c r="B114" s="269" t="s">
        <v>573</v>
      </c>
      <c r="C114" s="270" t="s">
        <v>573</v>
      </c>
      <c r="D114" s="269" t="s">
        <v>296</v>
      </c>
      <c r="E114" s="271" t="s">
        <v>583</v>
      </c>
      <c r="F114" s="272" t="s">
        <v>133</v>
      </c>
      <c r="G114" s="272"/>
      <c r="H114" s="274">
        <v>41576</v>
      </c>
      <c r="I114" s="275">
        <v>41850</v>
      </c>
      <c r="J114" s="275"/>
      <c r="K114" s="275" t="s">
        <v>576</v>
      </c>
      <c r="L114" s="275" t="s">
        <v>586</v>
      </c>
      <c r="M114" s="276">
        <v>141</v>
      </c>
      <c r="N114" s="276">
        <v>123</v>
      </c>
      <c r="O114" s="277"/>
      <c r="P114" s="277">
        <v>238</v>
      </c>
      <c r="Q114" s="278" t="s">
        <v>593</v>
      </c>
      <c r="R114" s="279"/>
      <c r="S114" s="279"/>
      <c r="T114" s="279"/>
      <c r="U114" s="279"/>
      <c r="V114" s="279"/>
      <c r="W114" s="279"/>
      <c r="X114" s="279"/>
      <c r="Y114" s="279"/>
      <c r="Z114" s="279"/>
    </row>
    <row r="115" spans="1:26" s="280" customFormat="1" x14ac:dyDescent="0.25">
      <c r="A115" s="268">
        <f t="shared" si="3"/>
        <v>8</v>
      </c>
      <c r="B115" s="269"/>
      <c r="C115" s="270"/>
      <c r="D115" s="269"/>
      <c r="E115" s="271"/>
      <c r="F115" s="272"/>
      <c r="G115" s="272"/>
      <c r="H115" s="272"/>
      <c r="I115" s="275"/>
      <c r="J115" s="275"/>
      <c r="K115" s="275"/>
      <c r="L115" s="275"/>
      <c r="M115" s="276"/>
      <c r="N115" s="276"/>
      <c r="O115" s="277"/>
      <c r="P115" s="277"/>
      <c r="Q115" s="278"/>
      <c r="R115" s="279"/>
      <c r="S115" s="279"/>
      <c r="T115" s="279"/>
      <c r="U115" s="279"/>
      <c r="V115" s="279"/>
      <c r="W115" s="279"/>
      <c r="X115" s="279"/>
      <c r="Y115" s="279"/>
      <c r="Z115" s="279"/>
    </row>
    <row r="116" spans="1:26" s="110" customFormat="1" x14ac:dyDescent="0.25">
      <c r="A116" s="43"/>
      <c r="B116" s="46" t="s">
        <v>16</v>
      </c>
      <c r="C116" s="112"/>
      <c r="D116" s="111"/>
      <c r="E116" s="106"/>
      <c r="F116" s="107"/>
      <c r="G116" s="107"/>
      <c r="H116" s="107"/>
      <c r="I116" s="108"/>
      <c r="J116" s="108"/>
      <c r="K116" s="113">
        <f t="shared" ref="K116" si="4">SUM(K108:K115)</f>
        <v>0</v>
      </c>
      <c r="L116" s="113">
        <f t="shared" ref="L116:N116" si="5">SUM(L108:L115)</f>
        <v>0</v>
      </c>
      <c r="M116" s="145">
        <f>SUM(M108:M114)</f>
        <v>2927</v>
      </c>
      <c r="N116" s="145">
        <f>SUM(N108:N114)</f>
        <v>310</v>
      </c>
      <c r="O116" s="27"/>
      <c r="P116" s="27"/>
      <c r="Q116" s="148"/>
    </row>
    <row r="117" spans="1:26" x14ac:dyDescent="0.25">
      <c r="B117" s="28"/>
      <c r="C117" s="28"/>
      <c r="D117" s="28"/>
      <c r="E117" s="29"/>
      <c r="F117" s="28"/>
      <c r="G117" s="28"/>
      <c r="H117" s="28"/>
      <c r="I117" s="28"/>
      <c r="J117" s="28"/>
      <c r="K117" s="28"/>
      <c r="L117" s="28"/>
      <c r="M117" s="28"/>
      <c r="N117" s="28"/>
      <c r="O117" s="28"/>
      <c r="P117" s="28"/>
    </row>
    <row r="118" spans="1:26" ht="18.75" x14ac:dyDescent="0.25">
      <c r="B118" s="55" t="s">
        <v>32</v>
      </c>
      <c r="C118" s="69">
        <f>+K116</f>
        <v>0</v>
      </c>
      <c r="H118" s="30"/>
      <c r="I118" s="30"/>
      <c r="J118" s="30"/>
      <c r="K118" s="30"/>
      <c r="L118" s="30"/>
      <c r="M118" s="30"/>
      <c r="N118" s="28"/>
      <c r="O118" s="28"/>
      <c r="P118" s="28"/>
    </row>
    <row r="120" spans="1:26" ht="15.75" thickBot="1" x14ac:dyDescent="0.3"/>
    <row r="121" spans="1:26" ht="37.15" customHeight="1" thickBot="1" x14ac:dyDescent="0.3">
      <c r="B121" s="72" t="s">
        <v>49</v>
      </c>
      <c r="C121" s="73" t="s">
        <v>50</v>
      </c>
      <c r="D121" s="72" t="s">
        <v>51</v>
      </c>
      <c r="E121" s="73" t="s">
        <v>54</v>
      </c>
    </row>
    <row r="122" spans="1:26" ht="41.45" customHeight="1" x14ac:dyDescent="0.25">
      <c r="B122" s="63" t="s">
        <v>123</v>
      </c>
      <c r="C122" s="66">
        <v>20</v>
      </c>
      <c r="D122" s="66">
        <v>0</v>
      </c>
      <c r="E122" s="351">
        <f>+D122+D123+D124</f>
        <v>0</v>
      </c>
    </row>
    <row r="123" spans="1:26" x14ac:dyDescent="0.25">
      <c r="B123" s="63" t="s">
        <v>124</v>
      </c>
      <c r="C123" s="53">
        <v>30</v>
      </c>
      <c r="D123" s="218">
        <v>0</v>
      </c>
      <c r="E123" s="352"/>
    </row>
    <row r="124" spans="1:26" ht="15.75" thickBot="1" x14ac:dyDescent="0.3">
      <c r="B124" s="63" t="s">
        <v>125</v>
      </c>
      <c r="C124" s="68">
        <v>40</v>
      </c>
      <c r="D124" s="68">
        <v>0</v>
      </c>
      <c r="E124" s="353"/>
    </row>
    <row r="126" spans="1:26" ht="15.75" thickBot="1" x14ac:dyDescent="0.3"/>
    <row r="127" spans="1:26" ht="27" thickBot="1" x14ac:dyDescent="0.3">
      <c r="B127" s="348" t="s">
        <v>52</v>
      </c>
      <c r="C127" s="349"/>
      <c r="D127" s="349"/>
      <c r="E127" s="349"/>
      <c r="F127" s="349"/>
      <c r="G127" s="349"/>
      <c r="H127" s="349"/>
      <c r="I127" s="349"/>
      <c r="J127" s="349"/>
      <c r="K127" s="349"/>
      <c r="L127" s="349"/>
      <c r="M127" s="349"/>
      <c r="N127" s="350"/>
    </row>
    <row r="129" spans="2:17" ht="76.5" customHeight="1" x14ac:dyDescent="0.25">
      <c r="B129" s="117" t="s">
        <v>0</v>
      </c>
      <c r="C129" s="117" t="s">
        <v>39</v>
      </c>
      <c r="D129" s="117" t="s">
        <v>40</v>
      </c>
      <c r="E129" s="117" t="s">
        <v>115</v>
      </c>
      <c r="F129" s="117" t="s">
        <v>117</v>
      </c>
      <c r="G129" s="117" t="s">
        <v>118</v>
      </c>
      <c r="H129" s="117" t="s">
        <v>119</v>
      </c>
      <c r="I129" s="117" t="s">
        <v>116</v>
      </c>
      <c r="J129" s="354" t="s">
        <v>120</v>
      </c>
      <c r="K129" s="372"/>
      <c r="L129" s="355"/>
      <c r="M129" s="117" t="s">
        <v>121</v>
      </c>
      <c r="N129" s="117" t="s">
        <v>41</v>
      </c>
      <c r="O129" s="117" t="s">
        <v>42</v>
      </c>
      <c r="P129" s="354" t="s">
        <v>3</v>
      </c>
      <c r="Q129" s="355"/>
    </row>
    <row r="130" spans="2:17" ht="60.75" customHeight="1" x14ac:dyDescent="0.25">
      <c r="B130" s="215" t="s">
        <v>612</v>
      </c>
      <c r="C130" s="215"/>
      <c r="D130" s="3" t="s">
        <v>613</v>
      </c>
      <c r="E130" s="3">
        <v>36951187</v>
      </c>
      <c r="F130" s="3" t="s">
        <v>598</v>
      </c>
      <c r="G130" s="3" t="s">
        <v>167</v>
      </c>
      <c r="H130" s="165">
        <v>37709</v>
      </c>
      <c r="I130" s="5" t="s">
        <v>599</v>
      </c>
      <c r="J130" s="1" t="s">
        <v>614</v>
      </c>
      <c r="K130" s="95" t="s">
        <v>615</v>
      </c>
      <c r="L130" s="94" t="s">
        <v>616</v>
      </c>
      <c r="M130" s="118" t="s">
        <v>133</v>
      </c>
      <c r="N130" s="118" t="s">
        <v>133</v>
      </c>
      <c r="O130" s="118" t="s">
        <v>133</v>
      </c>
      <c r="P130" s="218"/>
      <c r="Q130" s="218"/>
    </row>
    <row r="131" spans="2:17" ht="60.75" customHeight="1" x14ac:dyDescent="0.25">
      <c r="B131" s="238" t="s">
        <v>612</v>
      </c>
      <c r="C131" s="215"/>
      <c r="D131" s="3" t="s">
        <v>613</v>
      </c>
      <c r="E131" s="3">
        <v>36951187</v>
      </c>
      <c r="F131" s="3" t="s">
        <v>598</v>
      </c>
      <c r="G131" s="3" t="s">
        <v>167</v>
      </c>
      <c r="H131" s="165">
        <v>37709</v>
      </c>
      <c r="I131" s="5" t="s">
        <v>599</v>
      </c>
      <c r="J131" s="1" t="s">
        <v>617</v>
      </c>
      <c r="K131" s="95" t="s">
        <v>618</v>
      </c>
      <c r="L131" s="94" t="s">
        <v>245</v>
      </c>
      <c r="M131" s="118" t="s">
        <v>133</v>
      </c>
      <c r="N131" s="118" t="s">
        <v>133</v>
      </c>
      <c r="O131" s="118" t="s">
        <v>133</v>
      </c>
      <c r="P131" s="218"/>
      <c r="Q131" s="218"/>
    </row>
    <row r="132" spans="2:17" ht="60.75" customHeight="1" x14ac:dyDescent="0.25">
      <c r="B132" s="238" t="s">
        <v>326</v>
      </c>
      <c r="C132" s="238"/>
      <c r="D132" s="3" t="s">
        <v>619</v>
      </c>
      <c r="E132" s="3">
        <v>59817301</v>
      </c>
      <c r="F132" s="3" t="s">
        <v>295</v>
      </c>
      <c r="G132" s="3" t="s">
        <v>162</v>
      </c>
      <c r="H132" s="165">
        <v>36000</v>
      </c>
      <c r="I132" s="5" t="s">
        <v>134</v>
      </c>
      <c r="J132" s="1"/>
      <c r="K132" s="95"/>
      <c r="L132" s="94"/>
      <c r="M132" s="118" t="s">
        <v>133</v>
      </c>
      <c r="N132" s="118" t="s">
        <v>134</v>
      </c>
      <c r="O132" s="118" t="s">
        <v>133</v>
      </c>
      <c r="P132" s="239" t="s">
        <v>743</v>
      </c>
      <c r="Q132" s="239"/>
    </row>
    <row r="133" spans="2:17" ht="33.6" customHeight="1" x14ac:dyDescent="0.25">
      <c r="B133" s="215" t="s">
        <v>620</v>
      </c>
      <c r="C133" s="215"/>
      <c r="D133" s="3" t="s">
        <v>267</v>
      </c>
      <c r="E133" s="3">
        <v>12745341</v>
      </c>
      <c r="F133" s="3" t="s">
        <v>268</v>
      </c>
      <c r="G133" s="3" t="s">
        <v>162</v>
      </c>
      <c r="H133" s="165">
        <v>37596</v>
      </c>
      <c r="I133" s="5" t="s">
        <v>134</v>
      </c>
      <c r="J133" s="1" t="s">
        <v>621</v>
      </c>
      <c r="K133" s="94" t="s">
        <v>623</v>
      </c>
      <c r="L133" s="94" t="s">
        <v>622</v>
      </c>
      <c r="M133" s="118" t="s">
        <v>133</v>
      </c>
      <c r="N133" s="118" t="s">
        <v>133</v>
      </c>
      <c r="O133" s="118" t="s">
        <v>133</v>
      </c>
      <c r="P133" s="356" t="s">
        <v>211</v>
      </c>
      <c r="Q133" s="356"/>
    </row>
    <row r="136" spans="2:17" ht="15.75" thickBot="1" x14ac:dyDescent="0.3"/>
    <row r="137" spans="2:17" ht="54" customHeight="1" x14ac:dyDescent="0.25">
      <c r="B137" s="121" t="s">
        <v>33</v>
      </c>
      <c r="C137" s="121" t="s">
        <v>49</v>
      </c>
      <c r="D137" s="117" t="s">
        <v>50</v>
      </c>
      <c r="E137" s="121" t="s">
        <v>51</v>
      </c>
      <c r="F137" s="73" t="s">
        <v>55</v>
      </c>
      <c r="G137" s="91"/>
    </row>
    <row r="138" spans="2:17" ht="120.75" customHeight="1" x14ac:dyDescent="0.2">
      <c r="B138" s="340" t="s">
        <v>53</v>
      </c>
      <c r="C138" s="6" t="s">
        <v>126</v>
      </c>
      <c r="D138" s="218">
        <v>25</v>
      </c>
      <c r="E138" s="218">
        <v>0</v>
      </c>
      <c r="F138" s="341">
        <f>+E138+E139+E140</f>
        <v>25</v>
      </c>
      <c r="G138" s="92"/>
    </row>
    <row r="139" spans="2:17" ht="76.150000000000006" customHeight="1" x14ac:dyDescent="0.2">
      <c r="B139" s="340"/>
      <c r="C139" s="6" t="s">
        <v>127</v>
      </c>
      <c r="D139" s="70">
        <v>25</v>
      </c>
      <c r="E139" s="218">
        <v>25</v>
      </c>
      <c r="F139" s="342"/>
      <c r="G139" s="92"/>
    </row>
    <row r="140" spans="2:17" ht="69" customHeight="1" x14ac:dyDescent="0.2">
      <c r="B140" s="340"/>
      <c r="C140" s="6" t="s">
        <v>128</v>
      </c>
      <c r="D140" s="218">
        <v>10</v>
      </c>
      <c r="E140" s="218">
        <v>0</v>
      </c>
      <c r="F140" s="343"/>
      <c r="G140" s="92"/>
    </row>
    <row r="141" spans="2:17" x14ac:dyDescent="0.25">
      <c r="C141" s="101"/>
    </row>
    <row r="144" spans="2:17" x14ac:dyDescent="0.25">
      <c r="B144" s="119" t="s">
        <v>56</v>
      </c>
    </row>
    <row r="147" spans="2:5" x14ac:dyDescent="0.25">
      <c r="B147" s="122" t="s">
        <v>33</v>
      </c>
      <c r="C147" s="122" t="s">
        <v>57</v>
      </c>
      <c r="D147" s="121" t="s">
        <v>51</v>
      </c>
      <c r="E147" s="121" t="s">
        <v>16</v>
      </c>
    </row>
    <row r="148" spans="2:5" ht="28.5" x14ac:dyDescent="0.25">
      <c r="B148" s="102" t="s">
        <v>58</v>
      </c>
      <c r="C148" s="103">
        <v>40</v>
      </c>
      <c r="D148" s="218">
        <f>+E122</f>
        <v>0</v>
      </c>
      <c r="E148" s="344">
        <f>+D148+D149</f>
        <v>25</v>
      </c>
    </row>
    <row r="149" spans="2:5" ht="42.75" x14ac:dyDescent="0.25">
      <c r="B149" s="102" t="s">
        <v>59</v>
      </c>
      <c r="C149" s="103">
        <v>60</v>
      </c>
      <c r="D149" s="218">
        <f>+F138</f>
        <v>25</v>
      </c>
      <c r="E149" s="345"/>
    </row>
  </sheetData>
  <mergeCells count="40">
    <mergeCell ref="Q49:Q5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4:Q104"/>
    <mergeCell ref="O72:P72"/>
    <mergeCell ref="O73:P73"/>
    <mergeCell ref="O74:P74"/>
    <mergeCell ref="O75:P75"/>
    <mergeCell ref="B81:N81"/>
    <mergeCell ref="J86:L86"/>
    <mergeCell ref="B94:N94"/>
    <mergeCell ref="D97:E97"/>
    <mergeCell ref="D98:E98"/>
    <mergeCell ref="B101:Q101"/>
    <mergeCell ref="E148:E149"/>
    <mergeCell ref="E122:E124"/>
    <mergeCell ref="B127:N127"/>
    <mergeCell ref="J129:L129"/>
    <mergeCell ref="P129:Q129"/>
    <mergeCell ref="P133:Q133"/>
    <mergeCell ref="B138:B140"/>
    <mergeCell ref="F138:F140"/>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4"/>
  <sheetViews>
    <sheetView workbookViewId="0">
      <selection activeCell="B16" sqref="B16"/>
    </sheetView>
  </sheetViews>
  <sheetFormatPr baseColWidth="10" defaultRowHeight="15.75" x14ac:dyDescent="0.25"/>
  <cols>
    <col min="1" max="1" width="11.42578125" style="143" customWidth="1"/>
    <col min="2" max="2" width="55.5703125" style="143" customWidth="1"/>
    <col min="3" max="3" width="41.28515625" style="143" customWidth="1"/>
    <col min="4" max="4" width="29.42578125" style="143" customWidth="1"/>
    <col min="5" max="5" width="29.140625" style="143" customWidth="1"/>
    <col min="6" max="16384" width="11.42578125" style="101"/>
  </cols>
  <sheetData>
    <row r="1" spans="1:5" x14ac:dyDescent="0.25">
      <c r="A1" s="388" t="s">
        <v>90</v>
      </c>
      <c r="B1" s="389"/>
      <c r="C1" s="389"/>
      <c r="D1" s="389"/>
      <c r="E1" s="124"/>
    </row>
    <row r="2" spans="1:5" ht="27.75" customHeight="1" x14ac:dyDescent="0.25">
      <c r="A2" s="125"/>
      <c r="B2" s="390" t="s">
        <v>76</v>
      </c>
      <c r="C2" s="390"/>
      <c r="D2" s="390"/>
      <c r="E2" s="126"/>
    </row>
    <row r="3" spans="1:5" ht="21" customHeight="1" x14ac:dyDescent="0.25">
      <c r="A3" s="127"/>
      <c r="B3" s="390" t="s">
        <v>147</v>
      </c>
      <c r="C3" s="390"/>
      <c r="D3" s="390"/>
      <c r="E3" s="128"/>
    </row>
    <row r="4" spans="1:5" thickBot="1" x14ac:dyDescent="0.3">
      <c r="A4" s="129"/>
      <c r="B4" s="130"/>
      <c r="C4" s="130"/>
      <c r="D4" s="130"/>
      <c r="E4" s="131"/>
    </row>
    <row r="5" spans="1:5" ht="26.25" customHeight="1" thickBot="1" x14ac:dyDescent="0.3">
      <c r="A5" s="129"/>
      <c r="B5" s="132" t="s">
        <v>77</v>
      </c>
      <c r="C5" s="391" t="s">
        <v>155</v>
      </c>
      <c r="D5" s="391"/>
      <c r="E5" s="159" t="s">
        <v>3</v>
      </c>
    </row>
    <row r="6" spans="1:5" ht="27.75" customHeight="1" thickBot="1" x14ac:dyDescent="0.3">
      <c r="A6" s="129"/>
      <c r="B6" s="149" t="s">
        <v>78</v>
      </c>
      <c r="C6" s="391" t="s">
        <v>156</v>
      </c>
      <c r="D6" s="391"/>
      <c r="E6" s="392" t="s">
        <v>157</v>
      </c>
    </row>
    <row r="7" spans="1:5" ht="29.25" customHeight="1" thickBot="1" x14ac:dyDescent="0.3">
      <c r="A7" s="129"/>
      <c r="B7" s="149" t="s">
        <v>148</v>
      </c>
      <c r="C7" s="395" t="s">
        <v>149</v>
      </c>
      <c r="D7" s="395"/>
      <c r="E7" s="393"/>
    </row>
    <row r="8" spans="1:5" ht="16.5" thickBot="1" x14ac:dyDescent="0.3">
      <c r="A8" s="129"/>
      <c r="B8" s="150">
        <v>23</v>
      </c>
      <c r="C8" s="394">
        <v>2522605373</v>
      </c>
      <c r="D8" s="394"/>
      <c r="E8" s="393"/>
    </row>
    <row r="9" spans="1:5" ht="23.25" customHeight="1" thickBot="1" x14ac:dyDescent="0.3">
      <c r="A9" s="129"/>
      <c r="B9" s="150">
        <v>24</v>
      </c>
      <c r="C9" s="394">
        <v>1087256383</v>
      </c>
      <c r="D9" s="394"/>
      <c r="E9" s="393"/>
    </row>
    <row r="10" spans="1:5" ht="26.25" customHeight="1" thickBot="1" x14ac:dyDescent="0.3">
      <c r="A10" s="129"/>
      <c r="B10" s="150">
        <v>32</v>
      </c>
      <c r="C10" s="394">
        <v>1475612178</v>
      </c>
      <c r="D10" s="394"/>
      <c r="E10" s="152"/>
    </row>
    <row r="11" spans="1:5" ht="21.75" customHeight="1" thickBot="1" x14ac:dyDescent="0.3">
      <c r="A11" s="129"/>
      <c r="B11" s="150">
        <v>33</v>
      </c>
      <c r="C11" s="394">
        <v>1754292826</v>
      </c>
      <c r="D11" s="394"/>
      <c r="E11" s="152"/>
    </row>
    <row r="12" spans="1:5" ht="21.75" customHeight="1" thickBot="1" x14ac:dyDescent="0.3">
      <c r="A12" s="129"/>
      <c r="B12" s="150">
        <v>34</v>
      </c>
      <c r="C12" s="394">
        <v>1575810708</v>
      </c>
      <c r="D12" s="396"/>
      <c r="E12" s="152"/>
    </row>
    <row r="13" spans="1:5" ht="21.75" customHeight="1" thickBot="1" x14ac:dyDescent="0.3">
      <c r="A13" s="129"/>
      <c r="B13" s="150">
        <v>35</v>
      </c>
      <c r="C13" s="394">
        <v>1633705550</v>
      </c>
      <c r="D13" s="396"/>
      <c r="E13" s="152"/>
    </row>
    <row r="14" spans="1:5" ht="21.75" customHeight="1" thickBot="1" x14ac:dyDescent="0.3">
      <c r="A14" s="129"/>
      <c r="B14" s="150">
        <v>36</v>
      </c>
      <c r="C14" s="394">
        <v>602546930</v>
      </c>
      <c r="D14" s="396"/>
      <c r="E14" s="152"/>
    </row>
    <row r="15" spans="1:5" ht="21.75" customHeight="1" thickBot="1" x14ac:dyDescent="0.3">
      <c r="A15" s="129"/>
      <c r="B15" s="150">
        <v>37</v>
      </c>
      <c r="C15" s="394">
        <v>462525460</v>
      </c>
      <c r="D15" s="396"/>
      <c r="E15" s="152"/>
    </row>
    <row r="16" spans="1:5" ht="21.75" customHeight="1" thickBot="1" x14ac:dyDescent="0.3">
      <c r="A16" s="129"/>
      <c r="B16" s="150">
        <v>38</v>
      </c>
      <c r="C16" s="394">
        <v>598562360</v>
      </c>
      <c r="D16" s="396"/>
      <c r="E16" s="152"/>
    </row>
    <row r="17" spans="1:6" ht="32.25" thickBot="1" x14ac:dyDescent="0.3">
      <c r="A17" s="129"/>
      <c r="B17" s="151" t="s">
        <v>150</v>
      </c>
      <c r="C17" s="394">
        <f>SUM(C8:D16)</f>
        <v>11712917768</v>
      </c>
      <c r="D17" s="394"/>
      <c r="E17" s="152"/>
    </row>
    <row r="18" spans="1:6" ht="26.25" customHeight="1" thickBot="1" x14ac:dyDescent="0.3">
      <c r="A18" s="129"/>
      <c r="B18" s="151" t="s">
        <v>151</v>
      </c>
      <c r="C18" s="394">
        <f>+C17/616000</f>
        <v>19014.476896103897</v>
      </c>
      <c r="D18" s="394"/>
      <c r="E18" s="393" t="s">
        <v>158</v>
      </c>
    </row>
    <row r="19" spans="1:6" ht="24.75" customHeight="1" x14ac:dyDescent="0.25">
      <c r="A19" s="129"/>
      <c r="B19" s="130"/>
      <c r="C19" s="134"/>
      <c r="D19" s="153"/>
      <c r="E19" s="393"/>
    </row>
    <row r="20" spans="1:6" ht="28.5" customHeight="1" thickBot="1" x14ac:dyDescent="0.3">
      <c r="A20" s="129"/>
      <c r="B20" s="130" t="s">
        <v>152</v>
      </c>
      <c r="C20" s="134"/>
      <c r="D20" s="153"/>
      <c r="E20" s="152"/>
    </row>
    <row r="21" spans="1:6" ht="27" customHeight="1" x14ac:dyDescent="0.25">
      <c r="A21" s="129"/>
      <c r="B21" s="135" t="s">
        <v>79</v>
      </c>
      <c r="C21" s="160">
        <v>4383656646</v>
      </c>
      <c r="D21" s="154"/>
      <c r="E21" s="152"/>
    </row>
    <row r="22" spans="1:6" ht="28.5" customHeight="1" x14ac:dyDescent="0.25">
      <c r="A22" s="129"/>
      <c r="B22" s="129" t="s">
        <v>80</v>
      </c>
      <c r="C22" s="161">
        <v>4941576907</v>
      </c>
      <c r="D22" s="155"/>
      <c r="E22" s="152"/>
    </row>
    <row r="23" spans="1:6" ht="15" x14ac:dyDescent="0.25">
      <c r="A23" s="129"/>
      <c r="B23" s="129" t="s">
        <v>81</v>
      </c>
      <c r="C23" s="161">
        <v>1481629406</v>
      </c>
      <c r="D23" s="155"/>
      <c r="E23" s="152"/>
    </row>
    <row r="24" spans="1:6" ht="27" customHeight="1" thickBot="1" x14ac:dyDescent="0.3">
      <c r="A24" s="129"/>
      <c r="B24" s="136" t="s">
        <v>82</v>
      </c>
      <c r="C24" s="161">
        <v>1481629406</v>
      </c>
      <c r="D24" s="156"/>
      <c r="E24" s="152"/>
    </row>
    <row r="25" spans="1:6" ht="27" customHeight="1" thickBot="1" x14ac:dyDescent="0.3">
      <c r="A25" s="129"/>
      <c r="B25" s="380" t="s">
        <v>83</v>
      </c>
      <c r="C25" s="381"/>
      <c r="D25" s="381"/>
      <c r="E25" s="152"/>
    </row>
    <row r="26" spans="1:6" ht="16.5" thickBot="1" x14ac:dyDescent="0.3">
      <c r="A26" s="129"/>
      <c r="B26" s="380" t="s">
        <v>84</v>
      </c>
      <c r="C26" s="381"/>
      <c r="D26" s="381"/>
      <c r="E26" s="152"/>
    </row>
    <row r="27" spans="1:6" x14ac:dyDescent="0.25">
      <c r="A27" s="129"/>
      <c r="B27" s="138" t="s">
        <v>153</v>
      </c>
      <c r="C27" s="291">
        <f>+C21/C23</f>
        <v>2.9586728153801234</v>
      </c>
      <c r="D27" s="153" t="s">
        <v>68</v>
      </c>
      <c r="E27" s="152"/>
    </row>
    <row r="28" spans="1:6" ht="16.5" thickBot="1" x14ac:dyDescent="0.3">
      <c r="A28" s="129"/>
      <c r="B28" s="133" t="s">
        <v>85</v>
      </c>
      <c r="C28" s="163">
        <f>+C24/C22</f>
        <v>0.29982927188711667</v>
      </c>
      <c r="D28" s="157" t="s">
        <v>765</v>
      </c>
      <c r="E28" s="158"/>
    </row>
    <row r="29" spans="1:6" ht="16.5" thickBot="1" x14ac:dyDescent="0.3">
      <c r="A29" s="129"/>
      <c r="B29" s="139"/>
      <c r="C29" s="140"/>
      <c r="D29" s="130"/>
      <c r="E29" s="141"/>
    </row>
    <row r="30" spans="1:6" x14ac:dyDescent="0.25">
      <c r="A30" s="382"/>
      <c r="B30" s="383" t="s">
        <v>86</v>
      </c>
      <c r="C30" s="385" t="s">
        <v>159</v>
      </c>
      <c r="D30" s="386"/>
      <c r="E30" s="387"/>
      <c r="F30" s="377"/>
    </row>
    <row r="31" spans="1:6" ht="16.5" thickBot="1" x14ac:dyDescent="0.3">
      <c r="A31" s="382"/>
      <c r="B31" s="384"/>
      <c r="C31" s="378" t="s">
        <v>87</v>
      </c>
      <c r="D31" s="379"/>
      <c r="E31" s="387"/>
      <c r="F31" s="377"/>
    </row>
    <row r="32" spans="1:6" thickBot="1" x14ac:dyDescent="0.3">
      <c r="A32" s="136"/>
      <c r="B32" s="142"/>
      <c r="C32" s="142"/>
      <c r="D32" s="142"/>
      <c r="E32" s="137"/>
      <c r="F32" s="123"/>
    </row>
    <row r="33" spans="2:3" x14ac:dyDescent="0.25">
      <c r="B33" s="144" t="s">
        <v>154</v>
      </c>
    </row>
    <row r="34" spans="2:3" x14ac:dyDescent="0.25">
      <c r="C34" s="162"/>
    </row>
  </sheetData>
  <customSheetViews>
    <customSheetView guid="{0D27272C-8AE0-4052-801F-A315617EF63A}" fitToPage="1">
      <selection activeCell="H23" sqref="H23"/>
      <pageMargins left="0.7" right="0.7" top="0.75" bottom="0.75" header="0.3" footer="0.3"/>
      <pageSetup scale="63" orientation="landscape" horizontalDpi="4294967295" verticalDpi="4294967295" r:id="rId1"/>
    </customSheetView>
    <customSheetView guid="{FAFEC9F5-BF18-4E84-806B-6B835B574CEB}" fitToPage="1">
      <selection activeCell="H23" sqref="H23"/>
      <pageMargins left="0.7" right="0.7" top="0.75" bottom="0.75" header="0.3" footer="0.3"/>
      <pageSetup scale="63" orientation="landscape" horizontalDpi="4294967295" verticalDpi="4294967295" r:id="rId2"/>
    </customSheetView>
  </customSheetViews>
  <mergeCells count="27">
    <mergeCell ref="E6:E9"/>
    <mergeCell ref="C18:D18"/>
    <mergeCell ref="B25:D25"/>
    <mergeCell ref="C8:D8"/>
    <mergeCell ref="C7:D7"/>
    <mergeCell ref="C9:D9"/>
    <mergeCell ref="C10:D10"/>
    <mergeCell ref="C11:D11"/>
    <mergeCell ref="C17:D17"/>
    <mergeCell ref="C12:D12"/>
    <mergeCell ref="C13:D13"/>
    <mergeCell ref="C14:D14"/>
    <mergeCell ref="C15:D15"/>
    <mergeCell ref="C16:D16"/>
    <mergeCell ref="E18:E19"/>
    <mergeCell ref="A1:D1"/>
    <mergeCell ref="B2:D2"/>
    <mergeCell ref="B3:D3"/>
    <mergeCell ref="C5:D5"/>
    <mergeCell ref="C6:D6"/>
    <mergeCell ref="F30:F31"/>
    <mergeCell ref="C31:D31"/>
    <mergeCell ref="B26:D26"/>
    <mergeCell ref="A30:A31"/>
    <mergeCell ref="B30:B31"/>
    <mergeCell ref="C30:D30"/>
    <mergeCell ref="E30:E31"/>
  </mergeCells>
  <pageMargins left="0.70866141732283472" right="0.70866141732283472" top="0.74803149606299213" bottom="0.74803149606299213" header="0.31496062992125984" footer="0.31496062992125984"/>
  <pageSetup scale="51" orientation="portrait" horizontalDpi="300" verticalDpi="3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83"/>
  <sheetViews>
    <sheetView topLeftCell="M43" zoomScale="55" zoomScaleNormal="55" workbookViewId="0">
      <selection activeCell="Q49" sqref="Q49:Q54"/>
    </sheetView>
  </sheetViews>
  <sheetFormatPr baseColWidth="10" defaultRowHeight="15" x14ac:dyDescent="0.25"/>
  <cols>
    <col min="1" max="1" width="3.140625" style="9" bestFit="1" customWidth="1"/>
    <col min="2" max="2" width="102.7109375" style="9" bestFit="1" customWidth="1"/>
    <col min="3" max="3" width="31.140625" style="9" customWidth="1"/>
    <col min="4" max="4" width="62.42578125" style="9" bestFit="1" customWidth="1"/>
    <col min="5" max="5" width="25" style="9" customWidth="1"/>
    <col min="6" max="6" width="43.5703125" style="9" customWidth="1"/>
    <col min="7" max="7" width="52.85546875" style="9" bestFit="1" customWidth="1"/>
    <col min="8" max="8" width="24.5703125" style="9" customWidth="1"/>
    <col min="9" max="9" width="24" style="9" customWidth="1"/>
    <col min="10" max="10" width="100.140625" style="9" bestFit="1" customWidth="1"/>
    <col min="11" max="11" width="26.42578125" style="9" bestFit="1" customWidth="1"/>
    <col min="12" max="12" width="158.42578125" style="9" customWidth="1"/>
    <col min="13" max="13" width="34.140625" style="9" bestFit="1" customWidth="1"/>
    <col min="14" max="14" width="22.140625" style="9" customWidth="1"/>
    <col min="15" max="15" width="26.140625" style="9" customWidth="1"/>
    <col min="16" max="16" width="145.28515625" style="9" bestFit="1" customWidth="1"/>
    <col min="17" max="17" width="126.7109375" style="9" customWidth="1"/>
    <col min="18" max="18" width="27.28515625" style="299" customWidth="1"/>
    <col min="19" max="22" width="6.42578125" style="299" customWidth="1"/>
    <col min="23" max="251" width="11.42578125" style="299"/>
    <col min="252" max="252" width="1" style="299" customWidth="1"/>
    <col min="253" max="253" width="4.28515625" style="299" customWidth="1"/>
    <col min="254" max="254" width="34.7109375" style="299" customWidth="1"/>
    <col min="255" max="255" width="11.42578125" style="299" hidden="1" customWidth="1"/>
    <col min="256" max="256" width="20" style="299" customWidth="1"/>
    <col min="257" max="257" width="20.85546875" style="299" customWidth="1"/>
    <col min="258" max="258" width="25" style="299" customWidth="1"/>
    <col min="259" max="259" width="18.7109375" style="299" customWidth="1"/>
    <col min="260" max="260" width="29.7109375" style="299" customWidth="1"/>
    <col min="261" max="261" width="13.42578125" style="299" customWidth="1"/>
    <col min="262" max="262" width="13.85546875" style="299" customWidth="1"/>
    <col min="263" max="267" width="16.5703125" style="299" customWidth="1"/>
    <col min="268" max="268" width="20.5703125" style="299" customWidth="1"/>
    <col min="269" max="269" width="21.140625" style="299" customWidth="1"/>
    <col min="270" max="270" width="9.5703125" style="299" customWidth="1"/>
    <col min="271" max="271" width="0.42578125" style="299" customWidth="1"/>
    <col min="272" max="278" width="6.42578125" style="299" customWidth="1"/>
    <col min="279" max="507" width="11.42578125" style="299"/>
    <col min="508" max="508" width="1" style="299" customWidth="1"/>
    <col min="509" max="509" width="4.28515625" style="299" customWidth="1"/>
    <col min="510" max="510" width="34.7109375" style="299" customWidth="1"/>
    <col min="511" max="511" width="11.42578125" style="299" hidden="1" customWidth="1"/>
    <col min="512" max="512" width="20" style="299" customWidth="1"/>
    <col min="513" max="513" width="20.85546875" style="299" customWidth="1"/>
    <col min="514" max="514" width="25" style="299" customWidth="1"/>
    <col min="515" max="515" width="18.7109375" style="299" customWidth="1"/>
    <col min="516" max="516" width="29.7109375" style="299" customWidth="1"/>
    <col min="517" max="517" width="13.42578125" style="299" customWidth="1"/>
    <col min="518" max="518" width="13.85546875" style="299" customWidth="1"/>
    <col min="519" max="523" width="16.5703125" style="299" customWidth="1"/>
    <col min="524" max="524" width="20.5703125" style="299" customWidth="1"/>
    <col min="525" max="525" width="21.140625" style="299" customWidth="1"/>
    <col min="526" max="526" width="9.5703125" style="299" customWidth="1"/>
    <col min="527" max="527" width="0.42578125" style="299" customWidth="1"/>
    <col min="528" max="534" width="6.42578125" style="299" customWidth="1"/>
    <col min="535" max="763" width="11.42578125" style="299"/>
    <col min="764" max="764" width="1" style="299" customWidth="1"/>
    <col min="765" max="765" width="4.28515625" style="299" customWidth="1"/>
    <col min="766" max="766" width="34.7109375" style="299" customWidth="1"/>
    <col min="767" max="767" width="11.42578125" style="299" hidden="1" customWidth="1"/>
    <col min="768" max="768" width="20" style="299" customWidth="1"/>
    <col min="769" max="769" width="20.85546875" style="299" customWidth="1"/>
    <col min="770" max="770" width="25" style="299" customWidth="1"/>
    <col min="771" max="771" width="18.7109375" style="299" customWidth="1"/>
    <col min="772" max="772" width="29.7109375" style="299" customWidth="1"/>
    <col min="773" max="773" width="13.42578125" style="299" customWidth="1"/>
    <col min="774" max="774" width="13.85546875" style="299" customWidth="1"/>
    <col min="775" max="779" width="16.5703125" style="299" customWidth="1"/>
    <col min="780" max="780" width="20.5703125" style="299" customWidth="1"/>
    <col min="781" max="781" width="21.140625" style="299" customWidth="1"/>
    <col min="782" max="782" width="9.5703125" style="299" customWidth="1"/>
    <col min="783" max="783" width="0.42578125" style="299" customWidth="1"/>
    <col min="784" max="790" width="6.42578125" style="299" customWidth="1"/>
    <col min="791" max="1019" width="11.42578125" style="299"/>
    <col min="1020" max="1020" width="1" style="299" customWidth="1"/>
    <col min="1021" max="1021" width="4.28515625" style="299" customWidth="1"/>
    <col min="1022" max="1022" width="34.7109375" style="299" customWidth="1"/>
    <col min="1023" max="1023" width="11.42578125" style="299" hidden="1" customWidth="1"/>
    <col min="1024" max="1024" width="20" style="299" customWidth="1"/>
    <col min="1025" max="1025" width="20.85546875" style="299" customWidth="1"/>
    <col min="1026" max="1026" width="25" style="299" customWidth="1"/>
    <col min="1027" max="1027" width="18.7109375" style="299" customWidth="1"/>
    <col min="1028" max="1028" width="29.7109375" style="299" customWidth="1"/>
    <col min="1029" max="1029" width="13.42578125" style="299" customWidth="1"/>
    <col min="1030" max="1030" width="13.85546875" style="299" customWidth="1"/>
    <col min="1031" max="1035" width="16.5703125" style="299" customWidth="1"/>
    <col min="1036" max="1036" width="20.5703125" style="299" customWidth="1"/>
    <col min="1037" max="1037" width="21.140625" style="299" customWidth="1"/>
    <col min="1038" max="1038" width="9.5703125" style="299" customWidth="1"/>
    <col min="1039" max="1039" width="0.42578125" style="299" customWidth="1"/>
    <col min="1040" max="1046" width="6.42578125" style="299" customWidth="1"/>
    <col min="1047" max="1275" width="11.42578125" style="299"/>
    <col min="1276" max="1276" width="1" style="299" customWidth="1"/>
    <col min="1277" max="1277" width="4.28515625" style="299" customWidth="1"/>
    <col min="1278" max="1278" width="34.7109375" style="299" customWidth="1"/>
    <col min="1279" max="1279" width="11.42578125" style="299" hidden="1" customWidth="1"/>
    <col min="1280" max="1280" width="20" style="299" customWidth="1"/>
    <col min="1281" max="1281" width="20.85546875" style="299" customWidth="1"/>
    <col min="1282" max="1282" width="25" style="299" customWidth="1"/>
    <col min="1283" max="1283" width="18.7109375" style="299" customWidth="1"/>
    <col min="1284" max="1284" width="29.7109375" style="299" customWidth="1"/>
    <col min="1285" max="1285" width="13.42578125" style="299" customWidth="1"/>
    <col min="1286" max="1286" width="13.85546875" style="299" customWidth="1"/>
    <col min="1287" max="1291" width="16.5703125" style="299" customWidth="1"/>
    <col min="1292" max="1292" width="20.5703125" style="299" customWidth="1"/>
    <col min="1293" max="1293" width="21.140625" style="299" customWidth="1"/>
    <col min="1294" max="1294" width="9.5703125" style="299" customWidth="1"/>
    <col min="1295" max="1295" width="0.42578125" style="299" customWidth="1"/>
    <col min="1296" max="1302" width="6.42578125" style="299" customWidth="1"/>
    <col min="1303" max="1531" width="11.42578125" style="299"/>
    <col min="1532" max="1532" width="1" style="299" customWidth="1"/>
    <col min="1533" max="1533" width="4.28515625" style="299" customWidth="1"/>
    <col min="1534" max="1534" width="34.7109375" style="299" customWidth="1"/>
    <col min="1535" max="1535" width="11.42578125" style="299" hidden="1" customWidth="1"/>
    <col min="1536" max="1536" width="20" style="299" customWidth="1"/>
    <col min="1537" max="1537" width="20.85546875" style="299" customWidth="1"/>
    <col min="1538" max="1538" width="25" style="299" customWidth="1"/>
    <col min="1539" max="1539" width="18.7109375" style="299" customWidth="1"/>
    <col min="1540" max="1540" width="29.7109375" style="299" customWidth="1"/>
    <col min="1541" max="1541" width="13.42578125" style="299" customWidth="1"/>
    <col min="1542" max="1542" width="13.85546875" style="299" customWidth="1"/>
    <col min="1543" max="1547" width="16.5703125" style="299" customWidth="1"/>
    <col min="1548" max="1548" width="20.5703125" style="299" customWidth="1"/>
    <col min="1549" max="1549" width="21.140625" style="299" customWidth="1"/>
    <col min="1550" max="1550" width="9.5703125" style="299" customWidth="1"/>
    <col min="1551" max="1551" width="0.42578125" style="299" customWidth="1"/>
    <col min="1552" max="1558" width="6.42578125" style="299" customWidth="1"/>
    <col min="1559" max="1787" width="11.42578125" style="299"/>
    <col min="1788" max="1788" width="1" style="299" customWidth="1"/>
    <col min="1789" max="1789" width="4.28515625" style="299" customWidth="1"/>
    <col min="1790" max="1790" width="34.7109375" style="299" customWidth="1"/>
    <col min="1791" max="1791" width="11.42578125" style="299" hidden="1" customWidth="1"/>
    <col min="1792" max="1792" width="20" style="299" customWidth="1"/>
    <col min="1793" max="1793" width="20.85546875" style="299" customWidth="1"/>
    <col min="1794" max="1794" width="25" style="299" customWidth="1"/>
    <col min="1795" max="1795" width="18.7109375" style="299" customWidth="1"/>
    <col min="1796" max="1796" width="29.7109375" style="299" customWidth="1"/>
    <col min="1797" max="1797" width="13.42578125" style="299" customWidth="1"/>
    <col min="1798" max="1798" width="13.85546875" style="299" customWidth="1"/>
    <col min="1799" max="1803" width="16.5703125" style="299" customWidth="1"/>
    <col min="1804" max="1804" width="20.5703125" style="299" customWidth="1"/>
    <col min="1805" max="1805" width="21.140625" style="299" customWidth="1"/>
    <col min="1806" max="1806" width="9.5703125" style="299" customWidth="1"/>
    <col min="1807" max="1807" width="0.42578125" style="299" customWidth="1"/>
    <col min="1808" max="1814" width="6.42578125" style="299" customWidth="1"/>
    <col min="1815" max="2043" width="11.42578125" style="299"/>
    <col min="2044" max="2044" width="1" style="299" customWidth="1"/>
    <col min="2045" max="2045" width="4.28515625" style="299" customWidth="1"/>
    <col min="2046" max="2046" width="34.7109375" style="299" customWidth="1"/>
    <col min="2047" max="2047" width="11.42578125" style="299" hidden="1" customWidth="1"/>
    <col min="2048" max="2048" width="20" style="299" customWidth="1"/>
    <col min="2049" max="2049" width="20.85546875" style="299" customWidth="1"/>
    <col min="2050" max="2050" width="25" style="299" customWidth="1"/>
    <col min="2051" max="2051" width="18.7109375" style="299" customWidth="1"/>
    <col min="2052" max="2052" width="29.7109375" style="299" customWidth="1"/>
    <col min="2053" max="2053" width="13.42578125" style="299" customWidth="1"/>
    <col min="2054" max="2054" width="13.85546875" style="299" customWidth="1"/>
    <col min="2055" max="2059" width="16.5703125" style="299" customWidth="1"/>
    <col min="2060" max="2060" width="20.5703125" style="299" customWidth="1"/>
    <col min="2061" max="2061" width="21.140625" style="299" customWidth="1"/>
    <col min="2062" max="2062" width="9.5703125" style="299" customWidth="1"/>
    <col min="2063" max="2063" width="0.42578125" style="299" customWidth="1"/>
    <col min="2064" max="2070" width="6.42578125" style="299" customWidth="1"/>
    <col min="2071" max="2299" width="11.42578125" style="299"/>
    <col min="2300" max="2300" width="1" style="299" customWidth="1"/>
    <col min="2301" max="2301" width="4.28515625" style="299" customWidth="1"/>
    <col min="2302" max="2302" width="34.7109375" style="299" customWidth="1"/>
    <col min="2303" max="2303" width="11.42578125" style="299" hidden="1" customWidth="1"/>
    <col min="2304" max="2304" width="20" style="299" customWidth="1"/>
    <col min="2305" max="2305" width="20.85546875" style="299" customWidth="1"/>
    <col min="2306" max="2306" width="25" style="299" customWidth="1"/>
    <col min="2307" max="2307" width="18.7109375" style="299" customWidth="1"/>
    <col min="2308" max="2308" width="29.7109375" style="299" customWidth="1"/>
    <col min="2309" max="2309" width="13.42578125" style="299" customWidth="1"/>
    <col min="2310" max="2310" width="13.85546875" style="299" customWidth="1"/>
    <col min="2311" max="2315" width="16.5703125" style="299" customWidth="1"/>
    <col min="2316" max="2316" width="20.5703125" style="299" customWidth="1"/>
    <col min="2317" max="2317" width="21.140625" style="299" customWidth="1"/>
    <col min="2318" max="2318" width="9.5703125" style="299" customWidth="1"/>
    <col min="2319" max="2319" width="0.42578125" style="299" customWidth="1"/>
    <col min="2320" max="2326" width="6.42578125" style="299" customWidth="1"/>
    <col min="2327" max="2555" width="11.42578125" style="299"/>
    <col min="2556" max="2556" width="1" style="299" customWidth="1"/>
    <col min="2557" max="2557" width="4.28515625" style="299" customWidth="1"/>
    <col min="2558" max="2558" width="34.7109375" style="299" customWidth="1"/>
    <col min="2559" max="2559" width="11.42578125" style="299" hidden="1" customWidth="1"/>
    <col min="2560" max="2560" width="20" style="299" customWidth="1"/>
    <col min="2561" max="2561" width="20.85546875" style="299" customWidth="1"/>
    <col min="2562" max="2562" width="25" style="299" customWidth="1"/>
    <col min="2563" max="2563" width="18.7109375" style="299" customWidth="1"/>
    <col min="2564" max="2564" width="29.7109375" style="299" customWidth="1"/>
    <col min="2565" max="2565" width="13.42578125" style="299" customWidth="1"/>
    <col min="2566" max="2566" width="13.85546875" style="299" customWidth="1"/>
    <col min="2567" max="2571" width="16.5703125" style="299" customWidth="1"/>
    <col min="2572" max="2572" width="20.5703125" style="299" customWidth="1"/>
    <col min="2573" max="2573" width="21.140625" style="299" customWidth="1"/>
    <col min="2574" max="2574" width="9.5703125" style="299" customWidth="1"/>
    <col min="2575" max="2575" width="0.42578125" style="299" customWidth="1"/>
    <col min="2576" max="2582" width="6.42578125" style="299" customWidth="1"/>
    <col min="2583" max="2811" width="11.42578125" style="299"/>
    <col min="2812" max="2812" width="1" style="299" customWidth="1"/>
    <col min="2813" max="2813" width="4.28515625" style="299" customWidth="1"/>
    <col min="2814" max="2814" width="34.7109375" style="299" customWidth="1"/>
    <col min="2815" max="2815" width="11.42578125" style="299" hidden="1" customWidth="1"/>
    <col min="2816" max="2816" width="20" style="299" customWidth="1"/>
    <col min="2817" max="2817" width="20.85546875" style="299" customWidth="1"/>
    <col min="2818" max="2818" width="25" style="299" customWidth="1"/>
    <col min="2819" max="2819" width="18.7109375" style="299" customWidth="1"/>
    <col min="2820" max="2820" width="29.7109375" style="299" customWidth="1"/>
    <col min="2821" max="2821" width="13.42578125" style="299" customWidth="1"/>
    <col min="2822" max="2822" width="13.85546875" style="299" customWidth="1"/>
    <col min="2823" max="2827" width="16.5703125" style="299" customWidth="1"/>
    <col min="2828" max="2828" width="20.5703125" style="299" customWidth="1"/>
    <col min="2829" max="2829" width="21.140625" style="299" customWidth="1"/>
    <col min="2830" max="2830" width="9.5703125" style="299" customWidth="1"/>
    <col min="2831" max="2831" width="0.42578125" style="299" customWidth="1"/>
    <col min="2832" max="2838" width="6.42578125" style="299" customWidth="1"/>
    <col min="2839" max="3067" width="11.42578125" style="299"/>
    <col min="3068" max="3068" width="1" style="299" customWidth="1"/>
    <col min="3069" max="3069" width="4.28515625" style="299" customWidth="1"/>
    <col min="3070" max="3070" width="34.7109375" style="299" customWidth="1"/>
    <col min="3071" max="3071" width="11.42578125" style="299" hidden="1" customWidth="1"/>
    <col min="3072" max="3072" width="20" style="299" customWidth="1"/>
    <col min="3073" max="3073" width="20.85546875" style="299" customWidth="1"/>
    <col min="3074" max="3074" width="25" style="299" customWidth="1"/>
    <col min="3075" max="3075" width="18.7109375" style="299" customWidth="1"/>
    <col min="3076" max="3076" width="29.7109375" style="299" customWidth="1"/>
    <col min="3077" max="3077" width="13.42578125" style="299" customWidth="1"/>
    <col min="3078" max="3078" width="13.85546875" style="299" customWidth="1"/>
    <col min="3079" max="3083" width="16.5703125" style="299" customWidth="1"/>
    <col min="3084" max="3084" width="20.5703125" style="299" customWidth="1"/>
    <col min="3085" max="3085" width="21.140625" style="299" customWidth="1"/>
    <col min="3086" max="3086" width="9.5703125" style="299" customWidth="1"/>
    <col min="3087" max="3087" width="0.42578125" style="299" customWidth="1"/>
    <col min="3088" max="3094" width="6.42578125" style="299" customWidth="1"/>
    <col min="3095" max="3323" width="11.42578125" style="299"/>
    <col min="3324" max="3324" width="1" style="299" customWidth="1"/>
    <col min="3325" max="3325" width="4.28515625" style="299" customWidth="1"/>
    <col min="3326" max="3326" width="34.7109375" style="299" customWidth="1"/>
    <col min="3327" max="3327" width="11.42578125" style="299" hidden="1" customWidth="1"/>
    <col min="3328" max="3328" width="20" style="299" customWidth="1"/>
    <col min="3329" max="3329" width="20.85546875" style="299" customWidth="1"/>
    <col min="3330" max="3330" width="25" style="299" customWidth="1"/>
    <col min="3331" max="3331" width="18.7109375" style="299" customWidth="1"/>
    <col min="3332" max="3332" width="29.7109375" style="299" customWidth="1"/>
    <col min="3333" max="3333" width="13.42578125" style="299" customWidth="1"/>
    <col min="3334" max="3334" width="13.85546875" style="299" customWidth="1"/>
    <col min="3335" max="3339" width="16.5703125" style="299" customWidth="1"/>
    <col min="3340" max="3340" width="20.5703125" style="299" customWidth="1"/>
    <col min="3341" max="3341" width="21.140625" style="299" customWidth="1"/>
    <col min="3342" max="3342" width="9.5703125" style="299" customWidth="1"/>
    <col min="3343" max="3343" width="0.42578125" style="299" customWidth="1"/>
    <col min="3344" max="3350" width="6.42578125" style="299" customWidth="1"/>
    <col min="3351" max="3579" width="11.42578125" style="299"/>
    <col min="3580" max="3580" width="1" style="299" customWidth="1"/>
    <col min="3581" max="3581" width="4.28515625" style="299" customWidth="1"/>
    <col min="3582" max="3582" width="34.7109375" style="299" customWidth="1"/>
    <col min="3583" max="3583" width="11.42578125" style="299" hidden="1" customWidth="1"/>
    <col min="3584" max="3584" width="20" style="299" customWidth="1"/>
    <col min="3585" max="3585" width="20.85546875" style="299" customWidth="1"/>
    <col min="3586" max="3586" width="25" style="299" customWidth="1"/>
    <col min="3587" max="3587" width="18.7109375" style="299" customWidth="1"/>
    <col min="3588" max="3588" width="29.7109375" style="299" customWidth="1"/>
    <col min="3589" max="3589" width="13.42578125" style="299" customWidth="1"/>
    <col min="3590" max="3590" width="13.85546875" style="299" customWidth="1"/>
    <col min="3591" max="3595" width="16.5703125" style="299" customWidth="1"/>
    <col min="3596" max="3596" width="20.5703125" style="299" customWidth="1"/>
    <col min="3597" max="3597" width="21.140625" style="299" customWidth="1"/>
    <col min="3598" max="3598" width="9.5703125" style="299" customWidth="1"/>
    <col min="3599" max="3599" width="0.42578125" style="299" customWidth="1"/>
    <col min="3600" max="3606" width="6.42578125" style="299" customWidth="1"/>
    <col min="3607" max="3835" width="11.42578125" style="299"/>
    <col min="3836" max="3836" width="1" style="299" customWidth="1"/>
    <col min="3837" max="3837" width="4.28515625" style="299" customWidth="1"/>
    <col min="3838" max="3838" width="34.7109375" style="299" customWidth="1"/>
    <col min="3839" max="3839" width="11.42578125" style="299" hidden="1" customWidth="1"/>
    <col min="3840" max="3840" width="20" style="299" customWidth="1"/>
    <col min="3841" max="3841" width="20.85546875" style="299" customWidth="1"/>
    <col min="3842" max="3842" width="25" style="299" customWidth="1"/>
    <col min="3843" max="3843" width="18.7109375" style="299" customWidth="1"/>
    <col min="3844" max="3844" width="29.7109375" style="299" customWidth="1"/>
    <col min="3845" max="3845" width="13.42578125" style="299" customWidth="1"/>
    <col min="3846" max="3846" width="13.85546875" style="299" customWidth="1"/>
    <col min="3847" max="3851" width="16.5703125" style="299" customWidth="1"/>
    <col min="3852" max="3852" width="20.5703125" style="299" customWidth="1"/>
    <col min="3853" max="3853" width="21.140625" style="299" customWidth="1"/>
    <col min="3854" max="3854" width="9.5703125" style="299" customWidth="1"/>
    <col min="3855" max="3855" width="0.42578125" style="299" customWidth="1"/>
    <col min="3856" max="3862" width="6.42578125" style="299" customWidth="1"/>
    <col min="3863" max="4091" width="11.42578125" style="299"/>
    <col min="4092" max="4092" width="1" style="299" customWidth="1"/>
    <col min="4093" max="4093" width="4.28515625" style="299" customWidth="1"/>
    <col min="4094" max="4094" width="34.7109375" style="299" customWidth="1"/>
    <col min="4095" max="4095" width="11.42578125" style="299" hidden="1" customWidth="1"/>
    <col min="4096" max="4096" width="20" style="299" customWidth="1"/>
    <col min="4097" max="4097" width="20.85546875" style="299" customWidth="1"/>
    <col min="4098" max="4098" width="25" style="299" customWidth="1"/>
    <col min="4099" max="4099" width="18.7109375" style="299" customWidth="1"/>
    <col min="4100" max="4100" width="29.7109375" style="299" customWidth="1"/>
    <col min="4101" max="4101" width="13.42578125" style="299" customWidth="1"/>
    <col min="4102" max="4102" width="13.85546875" style="299" customWidth="1"/>
    <col min="4103" max="4107" width="16.5703125" style="299" customWidth="1"/>
    <col min="4108" max="4108" width="20.5703125" style="299" customWidth="1"/>
    <col min="4109" max="4109" width="21.140625" style="299" customWidth="1"/>
    <col min="4110" max="4110" width="9.5703125" style="299" customWidth="1"/>
    <col min="4111" max="4111" width="0.42578125" style="299" customWidth="1"/>
    <col min="4112" max="4118" width="6.42578125" style="299" customWidth="1"/>
    <col min="4119" max="4347" width="11.42578125" style="299"/>
    <col min="4348" max="4348" width="1" style="299" customWidth="1"/>
    <col min="4349" max="4349" width="4.28515625" style="299" customWidth="1"/>
    <col min="4350" max="4350" width="34.7109375" style="299" customWidth="1"/>
    <col min="4351" max="4351" width="11.42578125" style="299" hidden="1" customWidth="1"/>
    <col min="4352" max="4352" width="20" style="299" customWidth="1"/>
    <col min="4353" max="4353" width="20.85546875" style="299" customWidth="1"/>
    <col min="4354" max="4354" width="25" style="299" customWidth="1"/>
    <col min="4355" max="4355" width="18.7109375" style="299" customWidth="1"/>
    <col min="4356" max="4356" width="29.7109375" style="299" customWidth="1"/>
    <col min="4357" max="4357" width="13.42578125" style="299" customWidth="1"/>
    <col min="4358" max="4358" width="13.85546875" style="299" customWidth="1"/>
    <col min="4359" max="4363" width="16.5703125" style="299" customWidth="1"/>
    <col min="4364" max="4364" width="20.5703125" style="299" customWidth="1"/>
    <col min="4365" max="4365" width="21.140625" style="299" customWidth="1"/>
    <col min="4366" max="4366" width="9.5703125" style="299" customWidth="1"/>
    <col min="4367" max="4367" width="0.42578125" style="299" customWidth="1"/>
    <col min="4368" max="4374" width="6.42578125" style="299" customWidth="1"/>
    <col min="4375" max="4603" width="11.42578125" style="299"/>
    <col min="4604" max="4604" width="1" style="299" customWidth="1"/>
    <col min="4605" max="4605" width="4.28515625" style="299" customWidth="1"/>
    <col min="4606" max="4606" width="34.7109375" style="299" customWidth="1"/>
    <col min="4607" max="4607" width="11.42578125" style="299" hidden="1" customWidth="1"/>
    <col min="4608" max="4608" width="20" style="299" customWidth="1"/>
    <col min="4609" max="4609" width="20.85546875" style="299" customWidth="1"/>
    <col min="4610" max="4610" width="25" style="299" customWidth="1"/>
    <col min="4611" max="4611" width="18.7109375" style="299" customWidth="1"/>
    <col min="4612" max="4612" width="29.7109375" style="299" customWidth="1"/>
    <col min="4613" max="4613" width="13.42578125" style="299" customWidth="1"/>
    <col min="4614" max="4614" width="13.85546875" style="299" customWidth="1"/>
    <col min="4615" max="4619" width="16.5703125" style="299" customWidth="1"/>
    <col min="4620" max="4620" width="20.5703125" style="299" customWidth="1"/>
    <col min="4621" max="4621" width="21.140625" style="299" customWidth="1"/>
    <col min="4622" max="4622" width="9.5703125" style="299" customWidth="1"/>
    <col min="4623" max="4623" width="0.42578125" style="299" customWidth="1"/>
    <col min="4624" max="4630" width="6.42578125" style="299" customWidth="1"/>
    <col min="4631" max="4859" width="11.42578125" style="299"/>
    <col min="4860" max="4860" width="1" style="299" customWidth="1"/>
    <col min="4861" max="4861" width="4.28515625" style="299" customWidth="1"/>
    <col min="4862" max="4862" width="34.7109375" style="299" customWidth="1"/>
    <col min="4863" max="4863" width="11.42578125" style="299" hidden="1" customWidth="1"/>
    <col min="4864" max="4864" width="20" style="299" customWidth="1"/>
    <col min="4865" max="4865" width="20.85546875" style="299" customWidth="1"/>
    <col min="4866" max="4866" width="25" style="299" customWidth="1"/>
    <col min="4867" max="4867" width="18.7109375" style="299" customWidth="1"/>
    <col min="4868" max="4868" width="29.7109375" style="299" customWidth="1"/>
    <col min="4869" max="4869" width="13.42578125" style="299" customWidth="1"/>
    <col min="4870" max="4870" width="13.85546875" style="299" customWidth="1"/>
    <col min="4871" max="4875" width="16.5703125" style="299" customWidth="1"/>
    <col min="4876" max="4876" width="20.5703125" style="299" customWidth="1"/>
    <col min="4877" max="4877" width="21.140625" style="299" customWidth="1"/>
    <col min="4878" max="4878" width="9.5703125" style="299" customWidth="1"/>
    <col min="4879" max="4879" width="0.42578125" style="299" customWidth="1"/>
    <col min="4880" max="4886" width="6.42578125" style="299" customWidth="1"/>
    <col min="4887" max="5115" width="11.42578125" style="299"/>
    <col min="5116" max="5116" width="1" style="299" customWidth="1"/>
    <col min="5117" max="5117" width="4.28515625" style="299" customWidth="1"/>
    <col min="5118" max="5118" width="34.7109375" style="299" customWidth="1"/>
    <col min="5119" max="5119" width="11.42578125" style="299" hidden="1" customWidth="1"/>
    <col min="5120" max="5120" width="20" style="299" customWidth="1"/>
    <col min="5121" max="5121" width="20.85546875" style="299" customWidth="1"/>
    <col min="5122" max="5122" width="25" style="299" customWidth="1"/>
    <col min="5123" max="5123" width="18.7109375" style="299" customWidth="1"/>
    <col min="5124" max="5124" width="29.7109375" style="299" customWidth="1"/>
    <col min="5125" max="5125" width="13.42578125" style="299" customWidth="1"/>
    <col min="5126" max="5126" width="13.85546875" style="299" customWidth="1"/>
    <col min="5127" max="5131" width="16.5703125" style="299" customWidth="1"/>
    <col min="5132" max="5132" width="20.5703125" style="299" customWidth="1"/>
    <col min="5133" max="5133" width="21.140625" style="299" customWidth="1"/>
    <col min="5134" max="5134" width="9.5703125" style="299" customWidth="1"/>
    <col min="5135" max="5135" width="0.42578125" style="299" customWidth="1"/>
    <col min="5136" max="5142" width="6.42578125" style="299" customWidth="1"/>
    <col min="5143" max="5371" width="11.42578125" style="299"/>
    <col min="5372" max="5372" width="1" style="299" customWidth="1"/>
    <col min="5373" max="5373" width="4.28515625" style="299" customWidth="1"/>
    <col min="5374" max="5374" width="34.7109375" style="299" customWidth="1"/>
    <col min="5375" max="5375" width="11.42578125" style="299" hidden="1" customWidth="1"/>
    <col min="5376" max="5376" width="20" style="299" customWidth="1"/>
    <col min="5377" max="5377" width="20.85546875" style="299" customWidth="1"/>
    <col min="5378" max="5378" width="25" style="299" customWidth="1"/>
    <col min="5379" max="5379" width="18.7109375" style="299" customWidth="1"/>
    <col min="5380" max="5380" width="29.7109375" style="299" customWidth="1"/>
    <col min="5381" max="5381" width="13.42578125" style="299" customWidth="1"/>
    <col min="5382" max="5382" width="13.85546875" style="299" customWidth="1"/>
    <col min="5383" max="5387" width="16.5703125" style="299" customWidth="1"/>
    <col min="5388" max="5388" width="20.5703125" style="299" customWidth="1"/>
    <col min="5389" max="5389" width="21.140625" style="299" customWidth="1"/>
    <col min="5390" max="5390" width="9.5703125" style="299" customWidth="1"/>
    <col min="5391" max="5391" width="0.42578125" style="299" customWidth="1"/>
    <col min="5392" max="5398" width="6.42578125" style="299" customWidth="1"/>
    <col min="5399" max="5627" width="11.42578125" style="299"/>
    <col min="5628" max="5628" width="1" style="299" customWidth="1"/>
    <col min="5629" max="5629" width="4.28515625" style="299" customWidth="1"/>
    <col min="5630" max="5630" width="34.7109375" style="299" customWidth="1"/>
    <col min="5631" max="5631" width="11.42578125" style="299" hidden="1" customWidth="1"/>
    <col min="5632" max="5632" width="20" style="299" customWidth="1"/>
    <col min="5633" max="5633" width="20.85546875" style="299" customWidth="1"/>
    <col min="5634" max="5634" width="25" style="299" customWidth="1"/>
    <col min="5635" max="5635" width="18.7109375" style="299" customWidth="1"/>
    <col min="5636" max="5636" width="29.7109375" style="299" customWidth="1"/>
    <col min="5637" max="5637" width="13.42578125" style="299" customWidth="1"/>
    <col min="5638" max="5638" width="13.85546875" style="299" customWidth="1"/>
    <col min="5639" max="5643" width="16.5703125" style="299" customWidth="1"/>
    <col min="5644" max="5644" width="20.5703125" style="299" customWidth="1"/>
    <col min="5645" max="5645" width="21.140625" style="299" customWidth="1"/>
    <col min="5646" max="5646" width="9.5703125" style="299" customWidth="1"/>
    <col min="5647" max="5647" width="0.42578125" style="299" customWidth="1"/>
    <col min="5648" max="5654" width="6.42578125" style="299" customWidth="1"/>
    <col min="5655" max="5883" width="11.42578125" style="299"/>
    <col min="5884" max="5884" width="1" style="299" customWidth="1"/>
    <col min="5885" max="5885" width="4.28515625" style="299" customWidth="1"/>
    <col min="5886" max="5886" width="34.7109375" style="299" customWidth="1"/>
    <col min="5887" max="5887" width="11.42578125" style="299" hidden="1" customWidth="1"/>
    <col min="5888" max="5888" width="20" style="299" customWidth="1"/>
    <col min="5889" max="5889" width="20.85546875" style="299" customWidth="1"/>
    <col min="5890" max="5890" width="25" style="299" customWidth="1"/>
    <col min="5891" max="5891" width="18.7109375" style="299" customWidth="1"/>
    <col min="5892" max="5892" width="29.7109375" style="299" customWidth="1"/>
    <col min="5893" max="5893" width="13.42578125" style="299" customWidth="1"/>
    <col min="5894" max="5894" width="13.85546875" style="299" customWidth="1"/>
    <col min="5895" max="5899" width="16.5703125" style="299" customWidth="1"/>
    <col min="5900" max="5900" width="20.5703125" style="299" customWidth="1"/>
    <col min="5901" max="5901" width="21.140625" style="299" customWidth="1"/>
    <col min="5902" max="5902" width="9.5703125" style="299" customWidth="1"/>
    <col min="5903" max="5903" width="0.42578125" style="299" customWidth="1"/>
    <col min="5904" max="5910" width="6.42578125" style="299" customWidth="1"/>
    <col min="5911" max="6139" width="11.42578125" style="299"/>
    <col min="6140" max="6140" width="1" style="299" customWidth="1"/>
    <col min="6141" max="6141" width="4.28515625" style="299" customWidth="1"/>
    <col min="6142" max="6142" width="34.7109375" style="299" customWidth="1"/>
    <col min="6143" max="6143" width="11.42578125" style="299" hidden="1" customWidth="1"/>
    <col min="6144" max="6144" width="20" style="299" customWidth="1"/>
    <col min="6145" max="6145" width="20.85546875" style="299" customWidth="1"/>
    <col min="6146" max="6146" width="25" style="299" customWidth="1"/>
    <col min="6147" max="6147" width="18.7109375" style="299" customWidth="1"/>
    <col min="6148" max="6148" width="29.7109375" style="299" customWidth="1"/>
    <col min="6149" max="6149" width="13.42578125" style="299" customWidth="1"/>
    <col min="6150" max="6150" width="13.85546875" style="299" customWidth="1"/>
    <col min="6151" max="6155" width="16.5703125" style="299" customWidth="1"/>
    <col min="6156" max="6156" width="20.5703125" style="299" customWidth="1"/>
    <col min="6157" max="6157" width="21.140625" style="299" customWidth="1"/>
    <col min="6158" max="6158" width="9.5703125" style="299" customWidth="1"/>
    <col min="6159" max="6159" width="0.42578125" style="299" customWidth="1"/>
    <col min="6160" max="6166" width="6.42578125" style="299" customWidth="1"/>
    <col min="6167" max="6395" width="11.42578125" style="299"/>
    <col min="6396" max="6396" width="1" style="299" customWidth="1"/>
    <col min="6397" max="6397" width="4.28515625" style="299" customWidth="1"/>
    <col min="6398" max="6398" width="34.7109375" style="299" customWidth="1"/>
    <col min="6399" max="6399" width="11.42578125" style="299" hidden="1" customWidth="1"/>
    <col min="6400" max="6400" width="20" style="299" customWidth="1"/>
    <col min="6401" max="6401" width="20.85546875" style="299" customWidth="1"/>
    <col min="6402" max="6402" width="25" style="299" customWidth="1"/>
    <col min="6403" max="6403" width="18.7109375" style="299" customWidth="1"/>
    <col min="6404" max="6404" width="29.7109375" style="299" customWidth="1"/>
    <col min="6405" max="6405" width="13.42578125" style="299" customWidth="1"/>
    <col min="6406" max="6406" width="13.85546875" style="299" customWidth="1"/>
    <col min="6407" max="6411" width="16.5703125" style="299" customWidth="1"/>
    <col min="6412" max="6412" width="20.5703125" style="299" customWidth="1"/>
    <col min="6413" max="6413" width="21.140625" style="299" customWidth="1"/>
    <col min="6414" max="6414" width="9.5703125" style="299" customWidth="1"/>
    <col min="6415" max="6415" width="0.42578125" style="299" customWidth="1"/>
    <col min="6416" max="6422" width="6.42578125" style="299" customWidth="1"/>
    <col min="6423" max="6651" width="11.42578125" style="299"/>
    <col min="6652" max="6652" width="1" style="299" customWidth="1"/>
    <col min="6653" max="6653" width="4.28515625" style="299" customWidth="1"/>
    <col min="6654" max="6654" width="34.7109375" style="299" customWidth="1"/>
    <col min="6655" max="6655" width="11.42578125" style="299" hidden="1" customWidth="1"/>
    <col min="6656" max="6656" width="20" style="299" customWidth="1"/>
    <col min="6657" max="6657" width="20.85546875" style="299" customWidth="1"/>
    <col min="6658" max="6658" width="25" style="299" customWidth="1"/>
    <col min="6659" max="6659" width="18.7109375" style="299" customWidth="1"/>
    <col min="6660" max="6660" width="29.7109375" style="299" customWidth="1"/>
    <col min="6661" max="6661" width="13.42578125" style="299" customWidth="1"/>
    <col min="6662" max="6662" width="13.85546875" style="299" customWidth="1"/>
    <col min="6663" max="6667" width="16.5703125" style="299" customWidth="1"/>
    <col min="6668" max="6668" width="20.5703125" style="299" customWidth="1"/>
    <col min="6669" max="6669" width="21.140625" style="299" customWidth="1"/>
    <col min="6670" max="6670" width="9.5703125" style="299" customWidth="1"/>
    <col min="6671" max="6671" width="0.42578125" style="299" customWidth="1"/>
    <col min="6672" max="6678" width="6.42578125" style="299" customWidth="1"/>
    <col min="6679" max="6907" width="11.42578125" style="299"/>
    <col min="6908" max="6908" width="1" style="299" customWidth="1"/>
    <col min="6909" max="6909" width="4.28515625" style="299" customWidth="1"/>
    <col min="6910" max="6910" width="34.7109375" style="299" customWidth="1"/>
    <col min="6911" max="6911" width="11.42578125" style="299" hidden="1" customWidth="1"/>
    <col min="6912" max="6912" width="20" style="299" customWidth="1"/>
    <col min="6913" max="6913" width="20.85546875" style="299" customWidth="1"/>
    <col min="6914" max="6914" width="25" style="299" customWidth="1"/>
    <col min="6915" max="6915" width="18.7109375" style="299" customWidth="1"/>
    <col min="6916" max="6916" width="29.7109375" style="299" customWidth="1"/>
    <col min="6917" max="6917" width="13.42578125" style="299" customWidth="1"/>
    <col min="6918" max="6918" width="13.85546875" style="299" customWidth="1"/>
    <col min="6919" max="6923" width="16.5703125" style="299" customWidth="1"/>
    <col min="6924" max="6924" width="20.5703125" style="299" customWidth="1"/>
    <col min="6925" max="6925" width="21.140625" style="299" customWidth="1"/>
    <col min="6926" max="6926" width="9.5703125" style="299" customWidth="1"/>
    <col min="6927" max="6927" width="0.42578125" style="299" customWidth="1"/>
    <col min="6928" max="6934" width="6.42578125" style="299" customWidth="1"/>
    <col min="6935" max="7163" width="11.42578125" style="299"/>
    <col min="7164" max="7164" width="1" style="299" customWidth="1"/>
    <col min="7165" max="7165" width="4.28515625" style="299" customWidth="1"/>
    <col min="7166" max="7166" width="34.7109375" style="299" customWidth="1"/>
    <col min="7167" max="7167" width="11.42578125" style="299" hidden="1" customWidth="1"/>
    <col min="7168" max="7168" width="20" style="299" customWidth="1"/>
    <col min="7169" max="7169" width="20.85546875" style="299" customWidth="1"/>
    <col min="7170" max="7170" width="25" style="299" customWidth="1"/>
    <col min="7171" max="7171" width="18.7109375" style="299" customWidth="1"/>
    <col min="7172" max="7172" width="29.7109375" style="299" customWidth="1"/>
    <col min="7173" max="7173" width="13.42578125" style="299" customWidth="1"/>
    <col min="7174" max="7174" width="13.85546875" style="299" customWidth="1"/>
    <col min="7175" max="7179" width="16.5703125" style="299" customWidth="1"/>
    <col min="7180" max="7180" width="20.5703125" style="299" customWidth="1"/>
    <col min="7181" max="7181" width="21.140625" style="299" customWidth="1"/>
    <col min="7182" max="7182" width="9.5703125" style="299" customWidth="1"/>
    <col min="7183" max="7183" width="0.42578125" style="299" customWidth="1"/>
    <col min="7184" max="7190" width="6.42578125" style="299" customWidth="1"/>
    <col min="7191" max="7419" width="11.42578125" style="299"/>
    <col min="7420" max="7420" width="1" style="299" customWidth="1"/>
    <col min="7421" max="7421" width="4.28515625" style="299" customWidth="1"/>
    <col min="7422" max="7422" width="34.7109375" style="299" customWidth="1"/>
    <col min="7423" max="7423" width="11.42578125" style="299" hidden="1" customWidth="1"/>
    <col min="7424" max="7424" width="20" style="299" customWidth="1"/>
    <col min="7425" max="7425" width="20.85546875" style="299" customWidth="1"/>
    <col min="7426" max="7426" width="25" style="299" customWidth="1"/>
    <col min="7427" max="7427" width="18.7109375" style="299" customWidth="1"/>
    <col min="7428" max="7428" width="29.7109375" style="299" customWidth="1"/>
    <col min="7429" max="7429" width="13.42578125" style="299" customWidth="1"/>
    <col min="7430" max="7430" width="13.85546875" style="299" customWidth="1"/>
    <col min="7431" max="7435" width="16.5703125" style="299" customWidth="1"/>
    <col min="7436" max="7436" width="20.5703125" style="299" customWidth="1"/>
    <col min="7437" max="7437" width="21.140625" style="299" customWidth="1"/>
    <col min="7438" max="7438" width="9.5703125" style="299" customWidth="1"/>
    <col min="7439" max="7439" width="0.42578125" style="299" customWidth="1"/>
    <col min="7440" max="7446" width="6.42578125" style="299" customWidth="1"/>
    <col min="7447" max="7675" width="11.42578125" style="299"/>
    <col min="7676" max="7676" width="1" style="299" customWidth="1"/>
    <col min="7677" max="7677" width="4.28515625" style="299" customWidth="1"/>
    <col min="7678" max="7678" width="34.7109375" style="299" customWidth="1"/>
    <col min="7679" max="7679" width="11.42578125" style="299" hidden="1" customWidth="1"/>
    <col min="7680" max="7680" width="20" style="299" customWidth="1"/>
    <col min="7681" max="7681" width="20.85546875" style="299" customWidth="1"/>
    <col min="7682" max="7682" width="25" style="299" customWidth="1"/>
    <col min="7683" max="7683" width="18.7109375" style="299" customWidth="1"/>
    <col min="7684" max="7684" width="29.7109375" style="299" customWidth="1"/>
    <col min="7685" max="7685" width="13.42578125" style="299" customWidth="1"/>
    <col min="7686" max="7686" width="13.85546875" style="299" customWidth="1"/>
    <col min="7687" max="7691" width="16.5703125" style="299" customWidth="1"/>
    <col min="7692" max="7692" width="20.5703125" style="299" customWidth="1"/>
    <col min="7693" max="7693" width="21.140625" style="299" customWidth="1"/>
    <col min="7694" max="7694" width="9.5703125" style="299" customWidth="1"/>
    <col min="7695" max="7695" width="0.42578125" style="299" customWidth="1"/>
    <col min="7696" max="7702" width="6.42578125" style="299" customWidth="1"/>
    <col min="7703" max="7931" width="11.42578125" style="299"/>
    <col min="7932" max="7932" width="1" style="299" customWidth="1"/>
    <col min="7933" max="7933" width="4.28515625" style="299" customWidth="1"/>
    <col min="7934" max="7934" width="34.7109375" style="299" customWidth="1"/>
    <col min="7935" max="7935" width="11.42578125" style="299" hidden="1" customWidth="1"/>
    <col min="7936" max="7936" width="20" style="299" customWidth="1"/>
    <col min="7937" max="7937" width="20.85546875" style="299" customWidth="1"/>
    <col min="7938" max="7938" width="25" style="299" customWidth="1"/>
    <col min="7939" max="7939" width="18.7109375" style="299" customWidth="1"/>
    <col min="7940" max="7940" width="29.7109375" style="299" customWidth="1"/>
    <col min="7941" max="7941" width="13.42578125" style="299" customWidth="1"/>
    <col min="7942" max="7942" width="13.85546875" style="299" customWidth="1"/>
    <col min="7943" max="7947" width="16.5703125" style="299" customWidth="1"/>
    <col min="7948" max="7948" width="20.5703125" style="299" customWidth="1"/>
    <col min="7949" max="7949" width="21.140625" style="299" customWidth="1"/>
    <col min="7950" max="7950" width="9.5703125" style="299" customWidth="1"/>
    <col min="7951" max="7951" width="0.42578125" style="299" customWidth="1"/>
    <col min="7952" max="7958" width="6.42578125" style="299" customWidth="1"/>
    <col min="7959" max="8187" width="11.42578125" style="299"/>
    <col min="8188" max="8188" width="1" style="299" customWidth="1"/>
    <col min="8189" max="8189" width="4.28515625" style="299" customWidth="1"/>
    <col min="8190" max="8190" width="34.7109375" style="299" customWidth="1"/>
    <col min="8191" max="8191" width="11.42578125" style="299" hidden="1" customWidth="1"/>
    <col min="8192" max="8192" width="20" style="299" customWidth="1"/>
    <col min="8193" max="8193" width="20.85546875" style="299" customWidth="1"/>
    <col min="8194" max="8194" width="25" style="299" customWidth="1"/>
    <col min="8195" max="8195" width="18.7109375" style="299" customWidth="1"/>
    <col min="8196" max="8196" width="29.7109375" style="299" customWidth="1"/>
    <col min="8197" max="8197" width="13.42578125" style="299" customWidth="1"/>
    <col min="8198" max="8198" width="13.85546875" style="299" customWidth="1"/>
    <col min="8199" max="8203" width="16.5703125" style="299" customWidth="1"/>
    <col min="8204" max="8204" width="20.5703125" style="299" customWidth="1"/>
    <col min="8205" max="8205" width="21.140625" style="299" customWidth="1"/>
    <col min="8206" max="8206" width="9.5703125" style="299" customWidth="1"/>
    <col min="8207" max="8207" width="0.42578125" style="299" customWidth="1"/>
    <col min="8208" max="8214" width="6.42578125" style="299" customWidth="1"/>
    <col min="8215" max="8443" width="11.42578125" style="299"/>
    <col min="8444" max="8444" width="1" style="299" customWidth="1"/>
    <col min="8445" max="8445" width="4.28515625" style="299" customWidth="1"/>
    <col min="8446" max="8446" width="34.7109375" style="299" customWidth="1"/>
    <col min="8447" max="8447" width="11.42578125" style="299" hidden="1" customWidth="1"/>
    <col min="8448" max="8448" width="20" style="299" customWidth="1"/>
    <col min="8449" max="8449" width="20.85546875" style="299" customWidth="1"/>
    <col min="8450" max="8450" width="25" style="299" customWidth="1"/>
    <col min="8451" max="8451" width="18.7109375" style="299" customWidth="1"/>
    <col min="8452" max="8452" width="29.7109375" style="299" customWidth="1"/>
    <col min="8453" max="8453" width="13.42578125" style="299" customWidth="1"/>
    <col min="8454" max="8454" width="13.85546875" style="299" customWidth="1"/>
    <col min="8455" max="8459" width="16.5703125" style="299" customWidth="1"/>
    <col min="8460" max="8460" width="20.5703125" style="299" customWidth="1"/>
    <col min="8461" max="8461" width="21.140625" style="299" customWidth="1"/>
    <col min="8462" max="8462" width="9.5703125" style="299" customWidth="1"/>
    <col min="8463" max="8463" width="0.42578125" style="299" customWidth="1"/>
    <col min="8464" max="8470" width="6.42578125" style="299" customWidth="1"/>
    <col min="8471" max="8699" width="11.42578125" style="299"/>
    <col min="8700" max="8700" width="1" style="299" customWidth="1"/>
    <col min="8701" max="8701" width="4.28515625" style="299" customWidth="1"/>
    <col min="8702" max="8702" width="34.7109375" style="299" customWidth="1"/>
    <col min="8703" max="8703" width="11.42578125" style="299" hidden="1" customWidth="1"/>
    <col min="8704" max="8704" width="20" style="299" customWidth="1"/>
    <col min="8705" max="8705" width="20.85546875" style="299" customWidth="1"/>
    <col min="8706" max="8706" width="25" style="299" customWidth="1"/>
    <col min="8707" max="8707" width="18.7109375" style="299" customWidth="1"/>
    <col min="8708" max="8708" width="29.7109375" style="299" customWidth="1"/>
    <col min="8709" max="8709" width="13.42578125" style="299" customWidth="1"/>
    <col min="8710" max="8710" width="13.85546875" style="299" customWidth="1"/>
    <col min="8711" max="8715" width="16.5703125" style="299" customWidth="1"/>
    <col min="8716" max="8716" width="20.5703125" style="299" customWidth="1"/>
    <col min="8717" max="8717" width="21.140625" style="299" customWidth="1"/>
    <col min="8718" max="8718" width="9.5703125" style="299" customWidth="1"/>
    <col min="8719" max="8719" width="0.42578125" style="299" customWidth="1"/>
    <col min="8720" max="8726" width="6.42578125" style="299" customWidth="1"/>
    <col min="8727" max="8955" width="11.42578125" style="299"/>
    <col min="8956" max="8956" width="1" style="299" customWidth="1"/>
    <col min="8957" max="8957" width="4.28515625" style="299" customWidth="1"/>
    <col min="8958" max="8958" width="34.7109375" style="299" customWidth="1"/>
    <col min="8959" max="8959" width="11.42578125" style="299" hidden="1" customWidth="1"/>
    <col min="8960" max="8960" width="20" style="299" customWidth="1"/>
    <col min="8961" max="8961" width="20.85546875" style="299" customWidth="1"/>
    <col min="8962" max="8962" width="25" style="299" customWidth="1"/>
    <col min="8963" max="8963" width="18.7109375" style="299" customWidth="1"/>
    <col min="8964" max="8964" width="29.7109375" style="299" customWidth="1"/>
    <col min="8965" max="8965" width="13.42578125" style="299" customWidth="1"/>
    <col min="8966" max="8966" width="13.85546875" style="299" customWidth="1"/>
    <col min="8967" max="8971" width="16.5703125" style="299" customWidth="1"/>
    <col min="8972" max="8972" width="20.5703125" style="299" customWidth="1"/>
    <col min="8973" max="8973" width="21.140625" style="299" customWidth="1"/>
    <col min="8974" max="8974" width="9.5703125" style="299" customWidth="1"/>
    <col min="8975" max="8975" width="0.42578125" style="299" customWidth="1"/>
    <col min="8976" max="8982" width="6.42578125" style="299" customWidth="1"/>
    <col min="8983" max="9211" width="11.42578125" style="299"/>
    <col min="9212" max="9212" width="1" style="299" customWidth="1"/>
    <col min="9213" max="9213" width="4.28515625" style="299" customWidth="1"/>
    <col min="9214" max="9214" width="34.7109375" style="299" customWidth="1"/>
    <col min="9215" max="9215" width="11.42578125" style="299" hidden="1" customWidth="1"/>
    <col min="9216" max="9216" width="20" style="299" customWidth="1"/>
    <col min="9217" max="9217" width="20.85546875" style="299" customWidth="1"/>
    <col min="9218" max="9218" width="25" style="299" customWidth="1"/>
    <col min="9219" max="9219" width="18.7109375" style="299" customWidth="1"/>
    <col min="9220" max="9220" width="29.7109375" style="299" customWidth="1"/>
    <col min="9221" max="9221" width="13.42578125" style="299" customWidth="1"/>
    <col min="9222" max="9222" width="13.85546875" style="299" customWidth="1"/>
    <col min="9223" max="9227" width="16.5703125" style="299" customWidth="1"/>
    <col min="9228" max="9228" width="20.5703125" style="299" customWidth="1"/>
    <col min="9229" max="9229" width="21.140625" style="299" customWidth="1"/>
    <col min="9230" max="9230" width="9.5703125" style="299" customWidth="1"/>
    <col min="9231" max="9231" width="0.42578125" style="299" customWidth="1"/>
    <col min="9232" max="9238" width="6.42578125" style="299" customWidth="1"/>
    <col min="9239" max="9467" width="11.42578125" style="299"/>
    <col min="9468" max="9468" width="1" style="299" customWidth="1"/>
    <col min="9469" max="9469" width="4.28515625" style="299" customWidth="1"/>
    <col min="9470" max="9470" width="34.7109375" style="299" customWidth="1"/>
    <col min="9471" max="9471" width="11.42578125" style="299" hidden="1" customWidth="1"/>
    <col min="9472" max="9472" width="20" style="299" customWidth="1"/>
    <col min="9473" max="9473" width="20.85546875" style="299" customWidth="1"/>
    <col min="9474" max="9474" width="25" style="299" customWidth="1"/>
    <col min="9475" max="9475" width="18.7109375" style="299" customWidth="1"/>
    <col min="9476" max="9476" width="29.7109375" style="299" customWidth="1"/>
    <col min="9477" max="9477" width="13.42578125" style="299" customWidth="1"/>
    <col min="9478" max="9478" width="13.85546875" style="299" customWidth="1"/>
    <col min="9479" max="9483" width="16.5703125" style="299" customWidth="1"/>
    <col min="9484" max="9484" width="20.5703125" style="299" customWidth="1"/>
    <col min="9485" max="9485" width="21.140625" style="299" customWidth="1"/>
    <col min="9486" max="9486" width="9.5703125" style="299" customWidth="1"/>
    <col min="9487" max="9487" width="0.42578125" style="299" customWidth="1"/>
    <col min="9488" max="9494" width="6.42578125" style="299" customWidth="1"/>
    <col min="9495" max="9723" width="11.42578125" style="299"/>
    <col min="9724" max="9724" width="1" style="299" customWidth="1"/>
    <col min="9725" max="9725" width="4.28515625" style="299" customWidth="1"/>
    <col min="9726" max="9726" width="34.7109375" style="299" customWidth="1"/>
    <col min="9727" max="9727" width="11.42578125" style="299" hidden="1" customWidth="1"/>
    <col min="9728" max="9728" width="20" style="299" customWidth="1"/>
    <col min="9729" max="9729" width="20.85546875" style="299" customWidth="1"/>
    <col min="9730" max="9730" width="25" style="299" customWidth="1"/>
    <col min="9731" max="9731" width="18.7109375" style="299" customWidth="1"/>
    <col min="9732" max="9732" width="29.7109375" style="299" customWidth="1"/>
    <col min="9733" max="9733" width="13.42578125" style="299" customWidth="1"/>
    <col min="9734" max="9734" width="13.85546875" style="299" customWidth="1"/>
    <col min="9735" max="9739" width="16.5703125" style="299" customWidth="1"/>
    <col min="9740" max="9740" width="20.5703125" style="299" customWidth="1"/>
    <col min="9741" max="9741" width="21.140625" style="299" customWidth="1"/>
    <col min="9742" max="9742" width="9.5703125" style="299" customWidth="1"/>
    <col min="9743" max="9743" width="0.42578125" style="299" customWidth="1"/>
    <col min="9744" max="9750" width="6.42578125" style="299" customWidth="1"/>
    <col min="9751" max="9979" width="11.42578125" style="299"/>
    <col min="9980" max="9980" width="1" style="299" customWidth="1"/>
    <col min="9981" max="9981" width="4.28515625" style="299" customWidth="1"/>
    <col min="9982" max="9982" width="34.7109375" style="299" customWidth="1"/>
    <col min="9983" max="9983" width="11.42578125" style="299" hidden="1" customWidth="1"/>
    <col min="9984" max="9984" width="20" style="299" customWidth="1"/>
    <col min="9985" max="9985" width="20.85546875" style="299" customWidth="1"/>
    <col min="9986" max="9986" width="25" style="299" customWidth="1"/>
    <col min="9987" max="9987" width="18.7109375" style="299" customWidth="1"/>
    <col min="9988" max="9988" width="29.7109375" style="299" customWidth="1"/>
    <col min="9989" max="9989" width="13.42578125" style="299" customWidth="1"/>
    <col min="9990" max="9990" width="13.85546875" style="299" customWidth="1"/>
    <col min="9991" max="9995" width="16.5703125" style="299" customWidth="1"/>
    <col min="9996" max="9996" width="20.5703125" style="299" customWidth="1"/>
    <col min="9997" max="9997" width="21.140625" style="299" customWidth="1"/>
    <col min="9998" max="9998" width="9.5703125" style="299" customWidth="1"/>
    <col min="9999" max="9999" width="0.42578125" style="299" customWidth="1"/>
    <col min="10000" max="10006" width="6.42578125" style="299" customWidth="1"/>
    <col min="10007" max="10235" width="11.42578125" style="299"/>
    <col min="10236" max="10236" width="1" style="299" customWidth="1"/>
    <col min="10237" max="10237" width="4.28515625" style="299" customWidth="1"/>
    <col min="10238" max="10238" width="34.7109375" style="299" customWidth="1"/>
    <col min="10239" max="10239" width="11.42578125" style="299" hidden="1" customWidth="1"/>
    <col min="10240" max="10240" width="20" style="299" customWidth="1"/>
    <col min="10241" max="10241" width="20.85546875" style="299" customWidth="1"/>
    <col min="10242" max="10242" width="25" style="299" customWidth="1"/>
    <col min="10243" max="10243" width="18.7109375" style="299" customWidth="1"/>
    <col min="10244" max="10244" width="29.7109375" style="299" customWidth="1"/>
    <col min="10245" max="10245" width="13.42578125" style="299" customWidth="1"/>
    <col min="10246" max="10246" width="13.85546875" style="299" customWidth="1"/>
    <col min="10247" max="10251" width="16.5703125" style="299" customWidth="1"/>
    <col min="10252" max="10252" width="20.5703125" style="299" customWidth="1"/>
    <col min="10253" max="10253" width="21.140625" style="299" customWidth="1"/>
    <col min="10254" max="10254" width="9.5703125" style="299" customWidth="1"/>
    <col min="10255" max="10255" width="0.42578125" style="299" customWidth="1"/>
    <col min="10256" max="10262" width="6.42578125" style="299" customWidth="1"/>
    <col min="10263" max="10491" width="11.42578125" style="299"/>
    <col min="10492" max="10492" width="1" style="299" customWidth="1"/>
    <col min="10493" max="10493" width="4.28515625" style="299" customWidth="1"/>
    <col min="10494" max="10494" width="34.7109375" style="299" customWidth="1"/>
    <col min="10495" max="10495" width="11.42578125" style="299" hidden="1" customWidth="1"/>
    <col min="10496" max="10496" width="20" style="299" customWidth="1"/>
    <col min="10497" max="10497" width="20.85546875" style="299" customWidth="1"/>
    <col min="10498" max="10498" width="25" style="299" customWidth="1"/>
    <col min="10499" max="10499" width="18.7109375" style="299" customWidth="1"/>
    <col min="10500" max="10500" width="29.7109375" style="299" customWidth="1"/>
    <col min="10501" max="10501" width="13.42578125" style="299" customWidth="1"/>
    <col min="10502" max="10502" width="13.85546875" style="299" customWidth="1"/>
    <col min="10503" max="10507" width="16.5703125" style="299" customWidth="1"/>
    <col min="10508" max="10508" width="20.5703125" style="299" customWidth="1"/>
    <col min="10509" max="10509" width="21.140625" style="299" customWidth="1"/>
    <col min="10510" max="10510" width="9.5703125" style="299" customWidth="1"/>
    <col min="10511" max="10511" width="0.42578125" style="299" customWidth="1"/>
    <col min="10512" max="10518" width="6.42578125" style="299" customWidth="1"/>
    <col min="10519" max="10747" width="11.42578125" style="299"/>
    <col min="10748" max="10748" width="1" style="299" customWidth="1"/>
    <col min="10749" max="10749" width="4.28515625" style="299" customWidth="1"/>
    <col min="10750" max="10750" width="34.7109375" style="299" customWidth="1"/>
    <col min="10751" max="10751" width="11.42578125" style="299" hidden="1" customWidth="1"/>
    <col min="10752" max="10752" width="20" style="299" customWidth="1"/>
    <col min="10753" max="10753" width="20.85546875" style="299" customWidth="1"/>
    <col min="10754" max="10754" width="25" style="299" customWidth="1"/>
    <col min="10755" max="10755" width="18.7109375" style="299" customWidth="1"/>
    <col min="10756" max="10756" width="29.7109375" style="299" customWidth="1"/>
    <col min="10757" max="10757" width="13.42578125" style="299" customWidth="1"/>
    <col min="10758" max="10758" width="13.85546875" style="299" customWidth="1"/>
    <col min="10759" max="10763" width="16.5703125" style="299" customWidth="1"/>
    <col min="10764" max="10764" width="20.5703125" style="299" customWidth="1"/>
    <col min="10765" max="10765" width="21.140625" style="299" customWidth="1"/>
    <col min="10766" max="10766" width="9.5703125" style="299" customWidth="1"/>
    <col min="10767" max="10767" width="0.42578125" style="299" customWidth="1"/>
    <col min="10768" max="10774" width="6.42578125" style="299" customWidth="1"/>
    <col min="10775" max="11003" width="11.42578125" style="299"/>
    <col min="11004" max="11004" width="1" style="299" customWidth="1"/>
    <col min="11005" max="11005" width="4.28515625" style="299" customWidth="1"/>
    <col min="11006" max="11006" width="34.7109375" style="299" customWidth="1"/>
    <col min="11007" max="11007" width="11.42578125" style="299" hidden="1" customWidth="1"/>
    <col min="11008" max="11008" width="20" style="299" customWidth="1"/>
    <col min="11009" max="11009" width="20.85546875" style="299" customWidth="1"/>
    <col min="11010" max="11010" width="25" style="299" customWidth="1"/>
    <col min="11011" max="11011" width="18.7109375" style="299" customWidth="1"/>
    <col min="11012" max="11012" width="29.7109375" style="299" customWidth="1"/>
    <col min="11013" max="11013" width="13.42578125" style="299" customWidth="1"/>
    <col min="11014" max="11014" width="13.85546875" style="299" customWidth="1"/>
    <col min="11015" max="11019" width="16.5703125" style="299" customWidth="1"/>
    <col min="11020" max="11020" width="20.5703125" style="299" customWidth="1"/>
    <col min="11021" max="11021" width="21.140625" style="299" customWidth="1"/>
    <col min="11022" max="11022" width="9.5703125" style="299" customWidth="1"/>
    <col min="11023" max="11023" width="0.42578125" style="299" customWidth="1"/>
    <col min="11024" max="11030" width="6.42578125" style="299" customWidth="1"/>
    <col min="11031" max="11259" width="11.42578125" style="299"/>
    <col min="11260" max="11260" width="1" style="299" customWidth="1"/>
    <col min="11261" max="11261" width="4.28515625" style="299" customWidth="1"/>
    <col min="11262" max="11262" width="34.7109375" style="299" customWidth="1"/>
    <col min="11263" max="11263" width="11.42578125" style="299" hidden="1" customWidth="1"/>
    <col min="11264" max="11264" width="20" style="299" customWidth="1"/>
    <col min="11265" max="11265" width="20.85546875" style="299" customWidth="1"/>
    <col min="11266" max="11266" width="25" style="299" customWidth="1"/>
    <col min="11267" max="11267" width="18.7109375" style="299" customWidth="1"/>
    <col min="11268" max="11268" width="29.7109375" style="299" customWidth="1"/>
    <col min="11269" max="11269" width="13.42578125" style="299" customWidth="1"/>
    <col min="11270" max="11270" width="13.85546875" style="299" customWidth="1"/>
    <col min="11271" max="11275" width="16.5703125" style="299" customWidth="1"/>
    <col min="11276" max="11276" width="20.5703125" style="299" customWidth="1"/>
    <col min="11277" max="11277" width="21.140625" style="299" customWidth="1"/>
    <col min="11278" max="11278" width="9.5703125" style="299" customWidth="1"/>
    <col min="11279" max="11279" width="0.42578125" style="299" customWidth="1"/>
    <col min="11280" max="11286" width="6.42578125" style="299" customWidth="1"/>
    <col min="11287" max="11515" width="11.42578125" style="299"/>
    <col min="11516" max="11516" width="1" style="299" customWidth="1"/>
    <col min="11517" max="11517" width="4.28515625" style="299" customWidth="1"/>
    <col min="11518" max="11518" width="34.7109375" style="299" customWidth="1"/>
    <col min="11519" max="11519" width="11.42578125" style="299" hidden="1" customWidth="1"/>
    <col min="11520" max="11520" width="20" style="299" customWidth="1"/>
    <col min="11521" max="11521" width="20.85546875" style="299" customWidth="1"/>
    <col min="11522" max="11522" width="25" style="299" customWidth="1"/>
    <col min="11523" max="11523" width="18.7109375" style="299" customWidth="1"/>
    <col min="11524" max="11524" width="29.7109375" style="299" customWidth="1"/>
    <col min="11525" max="11525" width="13.42578125" style="299" customWidth="1"/>
    <col min="11526" max="11526" width="13.85546875" style="299" customWidth="1"/>
    <col min="11527" max="11531" width="16.5703125" style="299" customWidth="1"/>
    <col min="11532" max="11532" width="20.5703125" style="299" customWidth="1"/>
    <col min="11533" max="11533" width="21.140625" style="299" customWidth="1"/>
    <col min="11534" max="11534" width="9.5703125" style="299" customWidth="1"/>
    <col min="11535" max="11535" width="0.42578125" style="299" customWidth="1"/>
    <col min="11536" max="11542" width="6.42578125" style="299" customWidth="1"/>
    <col min="11543" max="11771" width="11.42578125" style="299"/>
    <col min="11772" max="11772" width="1" style="299" customWidth="1"/>
    <col min="11773" max="11773" width="4.28515625" style="299" customWidth="1"/>
    <col min="11774" max="11774" width="34.7109375" style="299" customWidth="1"/>
    <col min="11775" max="11775" width="11.42578125" style="299" hidden="1" customWidth="1"/>
    <col min="11776" max="11776" width="20" style="299" customWidth="1"/>
    <col min="11777" max="11777" width="20.85546875" style="299" customWidth="1"/>
    <col min="11778" max="11778" width="25" style="299" customWidth="1"/>
    <col min="11779" max="11779" width="18.7109375" style="299" customWidth="1"/>
    <col min="11780" max="11780" width="29.7109375" style="299" customWidth="1"/>
    <col min="11781" max="11781" width="13.42578125" style="299" customWidth="1"/>
    <col min="11782" max="11782" width="13.85546875" style="299" customWidth="1"/>
    <col min="11783" max="11787" width="16.5703125" style="299" customWidth="1"/>
    <col min="11788" max="11788" width="20.5703125" style="299" customWidth="1"/>
    <col min="11789" max="11789" width="21.140625" style="299" customWidth="1"/>
    <col min="11790" max="11790" width="9.5703125" style="299" customWidth="1"/>
    <col min="11791" max="11791" width="0.42578125" style="299" customWidth="1"/>
    <col min="11792" max="11798" width="6.42578125" style="299" customWidth="1"/>
    <col min="11799" max="12027" width="11.42578125" style="299"/>
    <col min="12028" max="12028" width="1" style="299" customWidth="1"/>
    <col min="12029" max="12029" width="4.28515625" style="299" customWidth="1"/>
    <col min="12030" max="12030" width="34.7109375" style="299" customWidth="1"/>
    <col min="12031" max="12031" width="11.42578125" style="299" hidden="1" customWidth="1"/>
    <col min="12032" max="12032" width="20" style="299" customWidth="1"/>
    <col min="12033" max="12033" width="20.85546875" style="299" customWidth="1"/>
    <col min="12034" max="12034" width="25" style="299" customWidth="1"/>
    <col min="12035" max="12035" width="18.7109375" style="299" customWidth="1"/>
    <col min="12036" max="12036" width="29.7109375" style="299" customWidth="1"/>
    <col min="12037" max="12037" width="13.42578125" style="299" customWidth="1"/>
    <col min="12038" max="12038" width="13.85546875" style="299" customWidth="1"/>
    <col min="12039" max="12043" width="16.5703125" style="299" customWidth="1"/>
    <col min="12044" max="12044" width="20.5703125" style="299" customWidth="1"/>
    <col min="12045" max="12045" width="21.140625" style="299" customWidth="1"/>
    <col min="12046" max="12046" width="9.5703125" style="299" customWidth="1"/>
    <col min="12047" max="12047" width="0.42578125" style="299" customWidth="1"/>
    <col min="12048" max="12054" width="6.42578125" style="299" customWidth="1"/>
    <col min="12055" max="12283" width="11.42578125" style="299"/>
    <col min="12284" max="12284" width="1" style="299" customWidth="1"/>
    <col min="12285" max="12285" width="4.28515625" style="299" customWidth="1"/>
    <col min="12286" max="12286" width="34.7109375" style="299" customWidth="1"/>
    <col min="12287" max="12287" width="11.42578125" style="299" hidden="1" customWidth="1"/>
    <col min="12288" max="12288" width="20" style="299" customWidth="1"/>
    <col min="12289" max="12289" width="20.85546875" style="299" customWidth="1"/>
    <col min="12290" max="12290" width="25" style="299" customWidth="1"/>
    <col min="12291" max="12291" width="18.7109375" style="299" customWidth="1"/>
    <col min="12292" max="12292" width="29.7109375" style="299" customWidth="1"/>
    <col min="12293" max="12293" width="13.42578125" style="299" customWidth="1"/>
    <col min="12294" max="12294" width="13.85546875" style="299" customWidth="1"/>
    <col min="12295" max="12299" width="16.5703125" style="299" customWidth="1"/>
    <col min="12300" max="12300" width="20.5703125" style="299" customWidth="1"/>
    <col min="12301" max="12301" width="21.140625" style="299" customWidth="1"/>
    <col min="12302" max="12302" width="9.5703125" style="299" customWidth="1"/>
    <col min="12303" max="12303" width="0.42578125" style="299" customWidth="1"/>
    <col min="12304" max="12310" width="6.42578125" style="299" customWidth="1"/>
    <col min="12311" max="12539" width="11.42578125" style="299"/>
    <col min="12540" max="12540" width="1" style="299" customWidth="1"/>
    <col min="12541" max="12541" width="4.28515625" style="299" customWidth="1"/>
    <col min="12542" max="12542" width="34.7109375" style="299" customWidth="1"/>
    <col min="12543" max="12543" width="11.42578125" style="299" hidden="1" customWidth="1"/>
    <col min="12544" max="12544" width="20" style="299" customWidth="1"/>
    <col min="12545" max="12545" width="20.85546875" style="299" customWidth="1"/>
    <col min="12546" max="12546" width="25" style="299" customWidth="1"/>
    <col min="12547" max="12547" width="18.7109375" style="299" customWidth="1"/>
    <col min="12548" max="12548" width="29.7109375" style="299" customWidth="1"/>
    <col min="12549" max="12549" width="13.42578125" style="299" customWidth="1"/>
    <col min="12550" max="12550" width="13.85546875" style="299" customWidth="1"/>
    <col min="12551" max="12555" width="16.5703125" style="299" customWidth="1"/>
    <col min="12556" max="12556" width="20.5703125" style="299" customWidth="1"/>
    <col min="12557" max="12557" width="21.140625" style="299" customWidth="1"/>
    <col min="12558" max="12558" width="9.5703125" style="299" customWidth="1"/>
    <col min="12559" max="12559" width="0.42578125" style="299" customWidth="1"/>
    <col min="12560" max="12566" width="6.42578125" style="299" customWidth="1"/>
    <col min="12567" max="12795" width="11.42578125" style="299"/>
    <col min="12796" max="12796" width="1" style="299" customWidth="1"/>
    <col min="12797" max="12797" width="4.28515625" style="299" customWidth="1"/>
    <col min="12798" max="12798" width="34.7109375" style="299" customWidth="1"/>
    <col min="12799" max="12799" width="11.42578125" style="299" hidden="1" customWidth="1"/>
    <col min="12800" max="12800" width="20" style="299" customWidth="1"/>
    <col min="12801" max="12801" width="20.85546875" style="299" customWidth="1"/>
    <col min="12802" max="12802" width="25" style="299" customWidth="1"/>
    <col min="12803" max="12803" width="18.7109375" style="299" customWidth="1"/>
    <col min="12804" max="12804" width="29.7109375" style="299" customWidth="1"/>
    <col min="12805" max="12805" width="13.42578125" style="299" customWidth="1"/>
    <col min="12806" max="12806" width="13.85546875" style="299" customWidth="1"/>
    <col min="12807" max="12811" width="16.5703125" style="299" customWidth="1"/>
    <col min="12812" max="12812" width="20.5703125" style="299" customWidth="1"/>
    <col min="12813" max="12813" width="21.140625" style="299" customWidth="1"/>
    <col min="12814" max="12814" width="9.5703125" style="299" customWidth="1"/>
    <col min="12815" max="12815" width="0.42578125" style="299" customWidth="1"/>
    <col min="12816" max="12822" width="6.42578125" style="299" customWidth="1"/>
    <col min="12823" max="13051" width="11.42578125" style="299"/>
    <col min="13052" max="13052" width="1" style="299" customWidth="1"/>
    <col min="13053" max="13053" width="4.28515625" style="299" customWidth="1"/>
    <col min="13054" max="13054" width="34.7109375" style="299" customWidth="1"/>
    <col min="13055" max="13055" width="11.42578125" style="299" hidden="1" customWidth="1"/>
    <col min="13056" max="13056" width="20" style="299" customWidth="1"/>
    <col min="13057" max="13057" width="20.85546875" style="299" customWidth="1"/>
    <col min="13058" max="13058" width="25" style="299" customWidth="1"/>
    <col min="13059" max="13059" width="18.7109375" style="299" customWidth="1"/>
    <col min="13060" max="13060" width="29.7109375" style="299" customWidth="1"/>
    <col min="13061" max="13061" width="13.42578125" style="299" customWidth="1"/>
    <col min="13062" max="13062" width="13.85546875" style="299" customWidth="1"/>
    <col min="13063" max="13067" width="16.5703125" style="299" customWidth="1"/>
    <col min="13068" max="13068" width="20.5703125" style="299" customWidth="1"/>
    <col min="13069" max="13069" width="21.140625" style="299" customWidth="1"/>
    <col min="13070" max="13070" width="9.5703125" style="299" customWidth="1"/>
    <col min="13071" max="13071" width="0.42578125" style="299" customWidth="1"/>
    <col min="13072" max="13078" width="6.42578125" style="299" customWidth="1"/>
    <col min="13079" max="13307" width="11.42578125" style="299"/>
    <col min="13308" max="13308" width="1" style="299" customWidth="1"/>
    <col min="13309" max="13309" width="4.28515625" style="299" customWidth="1"/>
    <col min="13310" max="13310" width="34.7109375" style="299" customWidth="1"/>
    <col min="13311" max="13311" width="11.42578125" style="299" hidden="1" customWidth="1"/>
    <col min="13312" max="13312" width="20" style="299" customWidth="1"/>
    <col min="13313" max="13313" width="20.85546875" style="299" customWidth="1"/>
    <col min="13314" max="13314" width="25" style="299" customWidth="1"/>
    <col min="13315" max="13315" width="18.7109375" style="299" customWidth="1"/>
    <col min="13316" max="13316" width="29.7109375" style="299" customWidth="1"/>
    <col min="13317" max="13317" width="13.42578125" style="299" customWidth="1"/>
    <col min="13318" max="13318" width="13.85546875" style="299" customWidth="1"/>
    <col min="13319" max="13323" width="16.5703125" style="299" customWidth="1"/>
    <col min="13324" max="13324" width="20.5703125" style="299" customWidth="1"/>
    <col min="13325" max="13325" width="21.140625" style="299" customWidth="1"/>
    <col min="13326" max="13326" width="9.5703125" style="299" customWidth="1"/>
    <col min="13327" max="13327" width="0.42578125" style="299" customWidth="1"/>
    <col min="13328" max="13334" width="6.42578125" style="299" customWidth="1"/>
    <col min="13335" max="13563" width="11.42578125" style="299"/>
    <col min="13564" max="13564" width="1" style="299" customWidth="1"/>
    <col min="13565" max="13565" width="4.28515625" style="299" customWidth="1"/>
    <col min="13566" max="13566" width="34.7109375" style="299" customWidth="1"/>
    <col min="13567" max="13567" width="11.42578125" style="299" hidden="1" customWidth="1"/>
    <col min="13568" max="13568" width="20" style="299" customWidth="1"/>
    <col min="13569" max="13569" width="20.85546875" style="299" customWidth="1"/>
    <col min="13570" max="13570" width="25" style="299" customWidth="1"/>
    <col min="13571" max="13571" width="18.7109375" style="299" customWidth="1"/>
    <col min="13572" max="13572" width="29.7109375" style="299" customWidth="1"/>
    <col min="13573" max="13573" width="13.42578125" style="299" customWidth="1"/>
    <col min="13574" max="13574" width="13.85546875" style="299" customWidth="1"/>
    <col min="13575" max="13579" width="16.5703125" style="299" customWidth="1"/>
    <col min="13580" max="13580" width="20.5703125" style="299" customWidth="1"/>
    <col min="13581" max="13581" width="21.140625" style="299" customWidth="1"/>
    <col min="13582" max="13582" width="9.5703125" style="299" customWidth="1"/>
    <col min="13583" max="13583" width="0.42578125" style="299" customWidth="1"/>
    <col min="13584" max="13590" width="6.42578125" style="299" customWidth="1"/>
    <col min="13591" max="13819" width="11.42578125" style="299"/>
    <col min="13820" max="13820" width="1" style="299" customWidth="1"/>
    <col min="13821" max="13821" width="4.28515625" style="299" customWidth="1"/>
    <col min="13822" max="13822" width="34.7109375" style="299" customWidth="1"/>
    <col min="13823" max="13823" width="11.42578125" style="299" hidden="1" customWidth="1"/>
    <col min="13824" max="13824" width="20" style="299" customWidth="1"/>
    <col min="13825" max="13825" width="20.85546875" style="299" customWidth="1"/>
    <col min="13826" max="13826" width="25" style="299" customWidth="1"/>
    <col min="13827" max="13827" width="18.7109375" style="299" customWidth="1"/>
    <col min="13828" max="13828" width="29.7109375" style="299" customWidth="1"/>
    <col min="13829" max="13829" width="13.42578125" style="299" customWidth="1"/>
    <col min="13830" max="13830" width="13.85546875" style="299" customWidth="1"/>
    <col min="13831" max="13835" width="16.5703125" style="299" customWidth="1"/>
    <col min="13836" max="13836" width="20.5703125" style="299" customWidth="1"/>
    <col min="13837" max="13837" width="21.140625" style="299" customWidth="1"/>
    <col min="13838" max="13838" width="9.5703125" style="299" customWidth="1"/>
    <col min="13839" max="13839" width="0.42578125" style="299" customWidth="1"/>
    <col min="13840" max="13846" width="6.42578125" style="299" customWidth="1"/>
    <col min="13847" max="14075" width="11.42578125" style="299"/>
    <col min="14076" max="14076" width="1" style="299" customWidth="1"/>
    <col min="14077" max="14077" width="4.28515625" style="299" customWidth="1"/>
    <col min="14078" max="14078" width="34.7109375" style="299" customWidth="1"/>
    <col min="14079" max="14079" width="11.42578125" style="299" hidden="1" customWidth="1"/>
    <col min="14080" max="14080" width="20" style="299" customWidth="1"/>
    <col min="14081" max="14081" width="20.85546875" style="299" customWidth="1"/>
    <col min="14082" max="14082" width="25" style="299" customWidth="1"/>
    <col min="14083" max="14083" width="18.7109375" style="299" customWidth="1"/>
    <col min="14084" max="14084" width="29.7109375" style="299" customWidth="1"/>
    <col min="14085" max="14085" width="13.42578125" style="299" customWidth="1"/>
    <col min="14086" max="14086" width="13.85546875" style="299" customWidth="1"/>
    <col min="14087" max="14091" width="16.5703125" style="299" customWidth="1"/>
    <col min="14092" max="14092" width="20.5703125" style="299" customWidth="1"/>
    <col min="14093" max="14093" width="21.140625" style="299" customWidth="1"/>
    <col min="14094" max="14094" width="9.5703125" style="299" customWidth="1"/>
    <col min="14095" max="14095" width="0.42578125" style="299" customWidth="1"/>
    <col min="14096" max="14102" width="6.42578125" style="299" customWidth="1"/>
    <col min="14103" max="14331" width="11.42578125" style="299"/>
    <col min="14332" max="14332" width="1" style="299" customWidth="1"/>
    <col min="14333" max="14333" width="4.28515625" style="299" customWidth="1"/>
    <col min="14334" max="14334" width="34.7109375" style="299" customWidth="1"/>
    <col min="14335" max="14335" width="11.42578125" style="299" hidden="1" customWidth="1"/>
    <col min="14336" max="14336" width="20" style="299" customWidth="1"/>
    <col min="14337" max="14337" width="20.85546875" style="299" customWidth="1"/>
    <col min="14338" max="14338" width="25" style="299" customWidth="1"/>
    <col min="14339" max="14339" width="18.7109375" style="299" customWidth="1"/>
    <col min="14340" max="14340" width="29.7109375" style="299" customWidth="1"/>
    <col min="14341" max="14341" width="13.42578125" style="299" customWidth="1"/>
    <col min="14342" max="14342" width="13.85546875" style="299" customWidth="1"/>
    <col min="14343" max="14347" width="16.5703125" style="299" customWidth="1"/>
    <col min="14348" max="14348" width="20.5703125" style="299" customWidth="1"/>
    <col min="14349" max="14349" width="21.140625" style="299" customWidth="1"/>
    <col min="14350" max="14350" width="9.5703125" style="299" customWidth="1"/>
    <col min="14351" max="14351" width="0.42578125" style="299" customWidth="1"/>
    <col min="14352" max="14358" width="6.42578125" style="299" customWidth="1"/>
    <col min="14359" max="14587" width="11.42578125" style="299"/>
    <col min="14588" max="14588" width="1" style="299" customWidth="1"/>
    <col min="14589" max="14589" width="4.28515625" style="299" customWidth="1"/>
    <col min="14590" max="14590" width="34.7109375" style="299" customWidth="1"/>
    <col min="14591" max="14591" width="11.42578125" style="299" hidden="1" customWidth="1"/>
    <col min="14592" max="14592" width="20" style="299" customWidth="1"/>
    <col min="14593" max="14593" width="20.85546875" style="299" customWidth="1"/>
    <col min="14594" max="14594" width="25" style="299" customWidth="1"/>
    <col min="14595" max="14595" width="18.7109375" style="299" customWidth="1"/>
    <col min="14596" max="14596" width="29.7109375" style="299" customWidth="1"/>
    <col min="14597" max="14597" width="13.42578125" style="299" customWidth="1"/>
    <col min="14598" max="14598" width="13.85546875" style="299" customWidth="1"/>
    <col min="14599" max="14603" width="16.5703125" style="299" customWidth="1"/>
    <col min="14604" max="14604" width="20.5703125" style="299" customWidth="1"/>
    <col min="14605" max="14605" width="21.140625" style="299" customWidth="1"/>
    <col min="14606" max="14606" width="9.5703125" style="299" customWidth="1"/>
    <col min="14607" max="14607" width="0.42578125" style="299" customWidth="1"/>
    <col min="14608" max="14614" width="6.42578125" style="299" customWidth="1"/>
    <col min="14615" max="14843" width="11.42578125" style="299"/>
    <col min="14844" max="14844" width="1" style="299" customWidth="1"/>
    <col min="14845" max="14845" width="4.28515625" style="299" customWidth="1"/>
    <col min="14846" max="14846" width="34.7109375" style="299" customWidth="1"/>
    <col min="14847" max="14847" width="11.42578125" style="299" hidden="1" customWidth="1"/>
    <col min="14848" max="14848" width="20" style="299" customWidth="1"/>
    <col min="14849" max="14849" width="20.85546875" style="299" customWidth="1"/>
    <col min="14850" max="14850" width="25" style="299" customWidth="1"/>
    <col min="14851" max="14851" width="18.7109375" style="299" customWidth="1"/>
    <col min="14852" max="14852" width="29.7109375" style="299" customWidth="1"/>
    <col min="14853" max="14853" width="13.42578125" style="299" customWidth="1"/>
    <col min="14854" max="14854" width="13.85546875" style="299" customWidth="1"/>
    <col min="14855" max="14859" width="16.5703125" style="299" customWidth="1"/>
    <col min="14860" max="14860" width="20.5703125" style="299" customWidth="1"/>
    <col min="14861" max="14861" width="21.140625" style="299" customWidth="1"/>
    <col min="14862" max="14862" width="9.5703125" style="299" customWidth="1"/>
    <col min="14863" max="14863" width="0.42578125" style="299" customWidth="1"/>
    <col min="14864" max="14870" width="6.42578125" style="299" customWidth="1"/>
    <col min="14871" max="15099" width="11.42578125" style="299"/>
    <col min="15100" max="15100" width="1" style="299" customWidth="1"/>
    <col min="15101" max="15101" width="4.28515625" style="299" customWidth="1"/>
    <col min="15102" max="15102" width="34.7109375" style="299" customWidth="1"/>
    <col min="15103" max="15103" width="11.42578125" style="299" hidden="1" customWidth="1"/>
    <col min="15104" max="15104" width="20" style="299" customWidth="1"/>
    <col min="15105" max="15105" width="20.85546875" style="299" customWidth="1"/>
    <col min="15106" max="15106" width="25" style="299" customWidth="1"/>
    <col min="15107" max="15107" width="18.7109375" style="299" customWidth="1"/>
    <col min="15108" max="15108" width="29.7109375" style="299" customWidth="1"/>
    <col min="15109" max="15109" width="13.42578125" style="299" customWidth="1"/>
    <col min="15110" max="15110" width="13.85546875" style="299" customWidth="1"/>
    <col min="15111" max="15115" width="16.5703125" style="299" customWidth="1"/>
    <col min="15116" max="15116" width="20.5703125" style="299" customWidth="1"/>
    <col min="15117" max="15117" width="21.140625" style="299" customWidth="1"/>
    <col min="15118" max="15118" width="9.5703125" style="299" customWidth="1"/>
    <col min="15119" max="15119" width="0.42578125" style="299" customWidth="1"/>
    <col min="15120" max="15126" width="6.42578125" style="299" customWidth="1"/>
    <col min="15127" max="15355" width="11.42578125" style="299"/>
    <col min="15356" max="15356" width="1" style="299" customWidth="1"/>
    <col min="15357" max="15357" width="4.28515625" style="299" customWidth="1"/>
    <col min="15358" max="15358" width="34.7109375" style="299" customWidth="1"/>
    <col min="15359" max="15359" width="11.42578125" style="299" hidden="1" customWidth="1"/>
    <col min="15360" max="15360" width="20" style="299" customWidth="1"/>
    <col min="15361" max="15361" width="20.85546875" style="299" customWidth="1"/>
    <col min="15362" max="15362" width="25" style="299" customWidth="1"/>
    <col min="15363" max="15363" width="18.7109375" style="299" customWidth="1"/>
    <col min="15364" max="15364" width="29.7109375" style="299" customWidth="1"/>
    <col min="15365" max="15365" width="13.42578125" style="299" customWidth="1"/>
    <col min="15366" max="15366" width="13.85546875" style="299" customWidth="1"/>
    <col min="15367" max="15371" width="16.5703125" style="299" customWidth="1"/>
    <col min="15372" max="15372" width="20.5703125" style="299" customWidth="1"/>
    <col min="15373" max="15373" width="21.140625" style="299" customWidth="1"/>
    <col min="15374" max="15374" width="9.5703125" style="299" customWidth="1"/>
    <col min="15375" max="15375" width="0.42578125" style="299" customWidth="1"/>
    <col min="15376" max="15382" width="6.42578125" style="299" customWidth="1"/>
    <col min="15383" max="15611" width="11.42578125" style="299"/>
    <col min="15612" max="15612" width="1" style="299" customWidth="1"/>
    <col min="15613" max="15613" width="4.28515625" style="299" customWidth="1"/>
    <col min="15614" max="15614" width="34.7109375" style="299" customWidth="1"/>
    <col min="15615" max="15615" width="11.42578125" style="299" hidden="1" customWidth="1"/>
    <col min="15616" max="15616" width="20" style="299" customWidth="1"/>
    <col min="15617" max="15617" width="20.85546875" style="299" customWidth="1"/>
    <col min="15618" max="15618" width="25" style="299" customWidth="1"/>
    <col min="15619" max="15619" width="18.7109375" style="299" customWidth="1"/>
    <col min="15620" max="15620" width="29.7109375" style="299" customWidth="1"/>
    <col min="15621" max="15621" width="13.42578125" style="299" customWidth="1"/>
    <col min="15622" max="15622" width="13.85546875" style="299" customWidth="1"/>
    <col min="15623" max="15627" width="16.5703125" style="299" customWidth="1"/>
    <col min="15628" max="15628" width="20.5703125" style="299" customWidth="1"/>
    <col min="15629" max="15629" width="21.140625" style="299" customWidth="1"/>
    <col min="15630" max="15630" width="9.5703125" style="299" customWidth="1"/>
    <col min="15631" max="15631" width="0.42578125" style="299" customWidth="1"/>
    <col min="15632" max="15638" width="6.42578125" style="299" customWidth="1"/>
    <col min="15639" max="15867" width="11.42578125" style="299"/>
    <col min="15868" max="15868" width="1" style="299" customWidth="1"/>
    <col min="15869" max="15869" width="4.28515625" style="299" customWidth="1"/>
    <col min="15870" max="15870" width="34.7109375" style="299" customWidth="1"/>
    <col min="15871" max="15871" width="11.42578125" style="299" hidden="1" customWidth="1"/>
    <col min="15872" max="15872" width="20" style="299" customWidth="1"/>
    <col min="15873" max="15873" width="20.85546875" style="299" customWidth="1"/>
    <col min="15874" max="15874" width="25" style="299" customWidth="1"/>
    <col min="15875" max="15875" width="18.7109375" style="299" customWidth="1"/>
    <col min="15876" max="15876" width="29.7109375" style="299" customWidth="1"/>
    <col min="15877" max="15877" width="13.42578125" style="299" customWidth="1"/>
    <col min="15878" max="15878" width="13.85546875" style="299" customWidth="1"/>
    <col min="15879" max="15883" width="16.5703125" style="299" customWidth="1"/>
    <col min="15884" max="15884" width="20.5703125" style="299" customWidth="1"/>
    <col min="15885" max="15885" width="21.140625" style="299" customWidth="1"/>
    <col min="15886" max="15886" width="9.5703125" style="299" customWidth="1"/>
    <col min="15887" max="15887" width="0.42578125" style="299" customWidth="1"/>
    <col min="15888" max="15894" width="6.42578125" style="299" customWidth="1"/>
    <col min="15895" max="16123" width="11.42578125" style="299"/>
    <col min="16124" max="16124" width="1" style="299" customWidth="1"/>
    <col min="16125" max="16125" width="4.28515625" style="299" customWidth="1"/>
    <col min="16126" max="16126" width="34.7109375" style="299" customWidth="1"/>
    <col min="16127" max="16127" width="11.42578125" style="299" hidden="1" customWidth="1"/>
    <col min="16128" max="16128" width="20" style="299" customWidth="1"/>
    <col min="16129" max="16129" width="20.85546875" style="299" customWidth="1"/>
    <col min="16130" max="16130" width="25" style="299" customWidth="1"/>
    <col min="16131" max="16131" width="18.7109375" style="299" customWidth="1"/>
    <col min="16132" max="16132" width="29.7109375" style="299" customWidth="1"/>
    <col min="16133" max="16133" width="13.42578125" style="299" customWidth="1"/>
    <col min="16134" max="16134" width="13.85546875" style="299" customWidth="1"/>
    <col min="16135" max="16139" width="16.5703125" style="299" customWidth="1"/>
    <col min="16140" max="16140" width="20.5703125" style="299" customWidth="1"/>
    <col min="16141" max="16141" width="21.140625" style="299" customWidth="1"/>
    <col min="16142" max="16142" width="9.5703125" style="299" customWidth="1"/>
    <col min="16143" max="16143" width="0.42578125" style="299" customWidth="1"/>
    <col min="16144" max="16150" width="6.42578125" style="299" customWidth="1"/>
    <col min="16151" max="16371" width="11.42578125" style="299"/>
    <col min="16372" max="16384" width="11.42578125" style="299" customWidth="1"/>
  </cols>
  <sheetData>
    <row r="2" spans="2:16" ht="26.25" x14ac:dyDescent="0.25">
      <c r="B2" s="346" t="s">
        <v>62</v>
      </c>
      <c r="C2" s="347"/>
      <c r="D2" s="347"/>
      <c r="E2" s="347"/>
      <c r="F2" s="347"/>
      <c r="G2" s="347"/>
      <c r="H2" s="347"/>
      <c r="I2" s="347"/>
      <c r="J2" s="347"/>
      <c r="K2" s="347"/>
      <c r="L2" s="347"/>
      <c r="M2" s="347"/>
      <c r="N2" s="347"/>
      <c r="O2" s="347"/>
      <c r="P2" s="347"/>
    </row>
    <row r="4" spans="2:16" ht="26.25" x14ac:dyDescent="0.25">
      <c r="B4" s="346" t="s">
        <v>48</v>
      </c>
      <c r="C4" s="347"/>
      <c r="D4" s="347"/>
      <c r="E4" s="347"/>
      <c r="F4" s="347"/>
      <c r="G4" s="347"/>
      <c r="H4" s="347"/>
      <c r="I4" s="347"/>
      <c r="J4" s="347"/>
      <c r="K4" s="347"/>
      <c r="L4" s="347"/>
      <c r="M4" s="347"/>
      <c r="N4" s="347"/>
      <c r="O4" s="347"/>
      <c r="P4" s="347"/>
    </row>
    <row r="5" spans="2:16" ht="15.75" thickBot="1" x14ac:dyDescent="0.3"/>
    <row r="6" spans="2:16" ht="21.75" thickBot="1" x14ac:dyDescent="0.3">
      <c r="B6" s="11" t="s">
        <v>4</v>
      </c>
      <c r="C6" s="367" t="s">
        <v>573</v>
      </c>
      <c r="D6" s="367"/>
      <c r="E6" s="367"/>
      <c r="F6" s="367"/>
      <c r="G6" s="367"/>
      <c r="H6" s="367"/>
      <c r="I6" s="367"/>
      <c r="J6" s="367"/>
      <c r="K6" s="367"/>
      <c r="L6" s="367"/>
      <c r="M6" s="367"/>
      <c r="N6" s="368"/>
    </row>
    <row r="7" spans="2:16" ht="16.5" thickBot="1" x14ac:dyDescent="0.3">
      <c r="B7" s="12" t="s">
        <v>5</v>
      </c>
      <c r="C7" s="367"/>
      <c r="D7" s="367"/>
      <c r="E7" s="367"/>
      <c r="F7" s="367"/>
      <c r="G7" s="367"/>
      <c r="H7" s="367"/>
      <c r="I7" s="367"/>
      <c r="J7" s="367"/>
      <c r="K7" s="367"/>
      <c r="L7" s="367"/>
      <c r="M7" s="367"/>
      <c r="N7" s="368"/>
    </row>
    <row r="8" spans="2:16" ht="16.5" thickBot="1" x14ac:dyDescent="0.3">
      <c r="B8" s="12" t="s">
        <v>6</v>
      </c>
      <c r="C8" s="367"/>
      <c r="D8" s="367"/>
      <c r="E8" s="367"/>
      <c r="F8" s="367"/>
      <c r="G8" s="367"/>
      <c r="H8" s="367"/>
      <c r="I8" s="367"/>
      <c r="J8" s="367"/>
      <c r="K8" s="367"/>
      <c r="L8" s="367"/>
      <c r="M8" s="367"/>
      <c r="N8" s="368"/>
    </row>
    <row r="9" spans="2:16" ht="16.5" thickBot="1" x14ac:dyDescent="0.3">
      <c r="B9" s="12" t="s">
        <v>7</v>
      </c>
      <c r="C9" s="367"/>
      <c r="D9" s="367"/>
      <c r="E9" s="367"/>
      <c r="F9" s="367"/>
      <c r="G9" s="367"/>
      <c r="H9" s="367"/>
      <c r="I9" s="367"/>
      <c r="J9" s="367"/>
      <c r="K9" s="367"/>
      <c r="L9" s="367"/>
      <c r="M9" s="367"/>
      <c r="N9" s="368"/>
    </row>
    <row r="10" spans="2:16" ht="16.5" thickBot="1" x14ac:dyDescent="0.3">
      <c r="B10" s="12" t="s">
        <v>8</v>
      </c>
      <c r="C10" s="369"/>
      <c r="D10" s="369"/>
      <c r="E10" s="370"/>
      <c r="F10" s="32"/>
      <c r="G10" s="32"/>
      <c r="H10" s="32"/>
      <c r="I10" s="32"/>
      <c r="J10" s="32"/>
      <c r="K10" s="32"/>
      <c r="L10" s="32"/>
      <c r="M10" s="32"/>
      <c r="N10" s="33"/>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371" t="s">
        <v>100</v>
      </c>
      <c r="C14" s="371"/>
      <c r="D14" s="48" t="s">
        <v>12</v>
      </c>
      <c r="E14" s="48" t="s">
        <v>13</v>
      </c>
      <c r="F14" s="48" t="s">
        <v>29</v>
      </c>
      <c r="G14" s="89"/>
      <c r="I14" s="36"/>
      <c r="J14" s="36"/>
      <c r="K14" s="36"/>
      <c r="L14" s="36"/>
      <c r="M14" s="36"/>
      <c r="N14" s="21"/>
    </row>
    <row r="15" spans="2:16" x14ac:dyDescent="0.25">
      <c r="B15" s="371"/>
      <c r="C15" s="371"/>
      <c r="D15" s="48">
        <v>23</v>
      </c>
      <c r="E15" s="34">
        <v>2522605373</v>
      </c>
      <c r="F15" s="237">
        <f>985+36+126</f>
        <v>1147</v>
      </c>
      <c r="G15" s="90"/>
      <c r="I15" s="37"/>
      <c r="J15" s="37"/>
      <c r="K15" s="37"/>
      <c r="L15" s="37"/>
      <c r="M15" s="37"/>
      <c r="N15" s="21"/>
    </row>
    <row r="16" spans="2:16" x14ac:dyDescent="0.25">
      <c r="B16" s="371"/>
      <c r="C16" s="371"/>
      <c r="D16" s="48"/>
      <c r="E16" s="34"/>
      <c r="F16" s="34"/>
      <c r="G16" s="90"/>
      <c r="I16" s="37"/>
      <c r="J16" s="37"/>
      <c r="K16" s="37"/>
      <c r="L16" s="37"/>
      <c r="M16" s="37"/>
      <c r="N16" s="21"/>
    </row>
    <row r="17" spans="1:14" x14ac:dyDescent="0.25">
      <c r="B17" s="371"/>
      <c r="C17" s="371"/>
      <c r="D17" s="48"/>
      <c r="E17" s="34"/>
      <c r="F17" s="34"/>
      <c r="G17" s="90"/>
      <c r="I17" s="37"/>
      <c r="J17" s="37"/>
      <c r="K17" s="37"/>
      <c r="L17" s="37"/>
      <c r="M17" s="37"/>
      <c r="N17" s="21"/>
    </row>
    <row r="18" spans="1:14" x14ac:dyDescent="0.25">
      <c r="B18" s="371"/>
      <c r="C18" s="371"/>
      <c r="D18" s="48"/>
      <c r="E18" s="35"/>
      <c r="F18" s="34"/>
      <c r="G18" s="90"/>
      <c r="H18" s="22"/>
      <c r="I18" s="37"/>
      <c r="J18" s="37"/>
      <c r="K18" s="37"/>
      <c r="L18" s="37"/>
      <c r="M18" s="37"/>
      <c r="N18" s="20"/>
    </row>
    <row r="19" spans="1:14" x14ac:dyDescent="0.25">
      <c r="B19" s="371"/>
      <c r="C19" s="371"/>
      <c r="D19" s="48"/>
      <c r="E19" s="35"/>
      <c r="F19" s="34"/>
      <c r="G19" s="90"/>
      <c r="H19" s="22"/>
      <c r="I19" s="39"/>
      <c r="J19" s="39"/>
      <c r="K19" s="39"/>
      <c r="L19" s="39"/>
      <c r="M19" s="39"/>
      <c r="N19" s="20"/>
    </row>
    <row r="20" spans="1:14" x14ac:dyDescent="0.25">
      <c r="B20" s="371"/>
      <c r="C20" s="371"/>
      <c r="D20" s="48"/>
      <c r="E20" s="35"/>
      <c r="F20" s="34"/>
      <c r="G20" s="90"/>
      <c r="H20" s="22"/>
      <c r="I20" s="8"/>
      <c r="J20" s="8"/>
      <c r="K20" s="8"/>
      <c r="L20" s="8"/>
      <c r="M20" s="8"/>
      <c r="N20" s="20"/>
    </row>
    <row r="21" spans="1:14" x14ac:dyDescent="0.25">
      <c r="B21" s="371"/>
      <c r="C21" s="371"/>
      <c r="D21" s="48"/>
      <c r="E21" s="35"/>
      <c r="F21" s="34"/>
      <c r="G21" s="90"/>
      <c r="H21" s="22"/>
      <c r="I21" s="8"/>
      <c r="J21" s="8"/>
      <c r="K21" s="8"/>
      <c r="L21" s="8"/>
      <c r="M21" s="8"/>
      <c r="N21" s="20"/>
    </row>
    <row r="22" spans="1:14" ht="15.75" thickBot="1" x14ac:dyDescent="0.3">
      <c r="B22" s="365" t="s">
        <v>14</v>
      </c>
      <c r="C22" s="366"/>
      <c r="D22" s="48"/>
      <c r="E22" s="60"/>
      <c r="F22" s="34"/>
      <c r="G22" s="90"/>
      <c r="H22" s="22"/>
      <c r="I22" s="8"/>
      <c r="J22" s="8"/>
      <c r="K22" s="8"/>
      <c r="L22" s="8"/>
      <c r="M22" s="8"/>
      <c r="N22" s="20"/>
    </row>
    <row r="23" spans="1:14" ht="45.75" thickBot="1" x14ac:dyDescent="0.3">
      <c r="A23" s="41"/>
      <c r="B23" s="49" t="s">
        <v>15</v>
      </c>
      <c r="C23" s="49" t="s">
        <v>101</v>
      </c>
      <c r="E23" s="36"/>
      <c r="F23" s="36"/>
      <c r="G23" s="36"/>
      <c r="H23" s="36"/>
      <c r="I23" s="10"/>
      <c r="J23" s="10"/>
      <c r="K23" s="10"/>
      <c r="L23" s="10"/>
      <c r="M23" s="10"/>
    </row>
    <row r="24" spans="1:14" ht="15.75" thickBot="1" x14ac:dyDescent="0.3">
      <c r="A24" s="42">
        <v>1</v>
      </c>
      <c r="C24" s="292">
        <f>F15*80%</f>
        <v>917.6</v>
      </c>
      <c r="D24" s="40"/>
      <c r="E24" s="293">
        <f>E15</f>
        <v>2522605373</v>
      </c>
      <c r="F24" s="38"/>
      <c r="G24" s="38"/>
      <c r="H24" s="38"/>
      <c r="I24" s="23"/>
      <c r="J24" s="23"/>
      <c r="K24" s="23"/>
      <c r="L24" s="23"/>
      <c r="M24" s="23"/>
    </row>
    <row r="25" spans="1:14" x14ac:dyDescent="0.25">
      <c r="A25" s="96"/>
      <c r="C25" s="97"/>
      <c r="D25" s="37"/>
      <c r="E25" s="98"/>
      <c r="F25" s="38"/>
      <c r="G25" s="38"/>
      <c r="H25" s="38"/>
      <c r="I25" s="23"/>
      <c r="J25" s="23"/>
      <c r="K25" s="23"/>
      <c r="L25" s="23"/>
      <c r="M25" s="23"/>
    </row>
    <row r="26" spans="1:14" x14ac:dyDescent="0.25">
      <c r="A26" s="96"/>
      <c r="C26" s="97"/>
      <c r="D26" s="37"/>
      <c r="E26" s="98"/>
      <c r="F26" s="38"/>
      <c r="G26" s="38"/>
      <c r="H26" s="38"/>
      <c r="I26" s="23"/>
      <c r="J26" s="23"/>
      <c r="K26" s="23"/>
      <c r="L26" s="23"/>
      <c r="M26" s="23"/>
    </row>
    <row r="27" spans="1:14" x14ac:dyDescent="0.25">
      <c r="A27" s="96"/>
      <c r="B27" s="119" t="s">
        <v>132</v>
      </c>
      <c r="C27" s="101"/>
      <c r="D27" s="101"/>
      <c r="E27" s="101"/>
      <c r="F27" s="101"/>
      <c r="G27" s="101"/>
      <c r="H27" s="101"/>
      <c r="I27" s="104"/>
      <c r="J27" s="104"/>
      <c r="K27" s="104"/>
      <c r="L27" s="104"/>
      <c r="M27" s="104"/>
      <c r="N27" s="105"/>
    </row>
    <row r="28" spans="1:14" x14ac:dyDescent="0.25">
      <c r="A28" s="96"/>
      <c r="B28" s="101"/>
      <c r="C28" s="101"/>
      <c r="D28" s="101"/>
      <c r="E28" s="101"/>
      <c r="F28" s="101"/>
      <c r="G28" s="101"/>
      <c r="H28" s="101"/>
      <c r="I28" s="104"/>
      <c r="J28" s="104"/>
      <c r="K28" s="104"/>
      <c r="L28" s="104"/>
      <c r="M28" s="104"/>
      <c r="N28" s="105"/>
    </row>
    <row r="29" spans="1:14" x14ac:dyDescent="0.25">
      <c r="A29" s="96"/>
      <c r="B29" s="122" t="s">
        <v>33</v>
      </c>
      <c r="C29" s="122" t="s">
        <v>133</v>
      </c>
      <c r="D29" s="122" t="s">
        <v>134</v>
      </c>
      <c r="E29" s="101"/>
      <c r="F29" s="101"/>
      <c r="G29" s="101"/>
      <c r="H29" s="101"/>
      <c r="I29" s="104"/>
      <c r="J29" s="104"/>
      <c r="K29" s="104"/>
      <c r="L29" s="104"/>
      <c r="M29" s="104"/>
      <c r="N29" s="105"/>
    </row>
    <row r="30" spans="1:14" x14ac:dyDescent="0.25">
      <c r="A30" s="96"/>
      <c r="B30" s="118" t="s">
        <v>135</v>
      </c>
      <c r="C30" s="192" t="s">
        <v>276</v>
      </c>
      <c r="D30" s="192"/>
      <c r="E30" s="101"/>
      <c r="F30" s="101"/>
      <c r="G30" s="101"/>
      <c r="H30" s="101"/>
      <c r="I30" s="104"/>
      <c r="J30" s="104"/>
      <c r="K30" s="104"/>
      <c r="L30" s="104"/>
      <c r="M30" s="104"/>
      <c r="N30" s="105"/>
    </row>
    <row r="31" spans="1:14" x14ac:dyDescent="0.25">
      <c r="A31" s="96"/>
      <c r="B31" s="118" t="s">
        <v>136</v>
      </c>
      <c r="C31" s="192"/>
      <c r="D31" s="192" t="s">
        <v>276</v>
      </c>
      <c r="E31" s="101"/>
      <c r="F31" s="101"/>
      <c r="G31" s="101"/>
      <c r="H31" s="101"/>
      <c r="I31" s="104"/>
      <c r="J31" s="104"/>
      <c r="K31" s="104"/>
      <c r="L31" s="104"/>
      <c r="M31" s="104"/>
      <c r="N31" s="105"/>
    </row>
    <row r="32" spans="1:14" x14ac:dyDescent="0.25">
      <c r="A32" s="96"/>
      <c r="B32" s="118" t="s">
        <v>137</v>
      </c>
      <c r="C32" s="289" t="s">
        <v>276</v>
      </c>
      <c r="D32" s="289"/>
      <c r="E32" s="101"/>
      <c r="F32" s="101"/>
      <c r="G32" s="101"/>
      <c r="H32" s="101"/>
      <c r="I32" s="104"/>
      <c r="J32" s="104"/>
      <c r="K32" s="104"/>
      <c r="L32" s="104"/>
      <c r="M32" s="104"/>
      <c r="N32" s="105"/>
    </row>
    <row r="33" spans="1:17" x14ac:dyDescent="0.25">
      <c r="A33" s="96"/>
      <c r="B33" s="118" t="s">
        <v>138</v>
      </c>
      <c r="C33" s="289"/>
      <c r="D33" s="289" t="s">
        <v>276</v>
      </c>
      <c r="E33" s="101"/>
      <c r="F33" s="101"/>
      <c r="G33" s="101"/>
      <c r="H33" s="101"/>
      <c r="I33" s="104"/>
      <c r="J33" s="104"/>
      <c r="K33" s="104"/>
      <c r="L33" s="104"/>
      <c r="M33" s="104"/>
      <c r="N33" s="105"/>
    </row>
    <row r="34" spans="1:17" x14ac:dyDescent="0.25">
      <c r="A34" s="96"/>
      <c r="B34" s="101"/>
      <c r="C34" s="101"/>
      <c r="D34" s="101"/>
      <c r="E34" s="101"/>
      <c r="F34" s="101"/>
      <c r="G34" s="101"/>
      <c r="H34" s="101"/>
      <c r="I34" s="104"/>
      <c r="J34" s="104"/>
      <c r="K34" s="104"/>
      <c r="L34" s="104"/>
      <c r="M34" s="104"/>
      <c r="N34" s="105"/>
    </row>
    <row r="35" spans="1:17" x14ac:dyDescent="0.25">
      <c r="A35" s="96"/>
      <c r="B35" s="101"/>
      <c r="C35" s="101"/>
      <c r="D35" s="101"/>
      <c r="E35" s="101"/>
      <c r="F35" s="101"/>
      <c r="G35" s="101"/>
      <c r="H35" s="101"/>
      <c r="I35" s="104"/>
      <c r="J35" s="104"/>
      <c r="K35" s="104"/>
      <c r="L35" s="104"/>
      <c r="M35" s="104"/>
      <c r="N35" s="105"/>
    </row>
    <row r="36" spans="1:17" x14ac:dyDescent="0.25">
      <c r="A36" s="96"/>
      <c r="B36" s="119" t="s">
        <v>139</v>
      </c>
      <c r="C36" s="101"/>
      <c r="D36" s="101"/>
      <c r="E36" s="101"/>
      <c r="F36" s="101"/>
      <c r="G36" s="101"/>
      <c r="H36" s="101"/>
      <c r="I36" s="104"/>
      <c r="J36" s="104"/>
      <c r="K36" s="104"/>
      <c r="L36" s="104"/>
      <c r="M36" s="104"/>
      <c r="N36" s="105"/>
    </row>
    <row r="37" spans="1:17" x14ac:dyDescent="0.25">
      <c r="A37" s="96"/>
      <c r="B37" s="101"/>
      <c r="C37" s="101"/>
      <c r="D37" s="101"/>
      <c r="E37" s="101"/>
      <c r="F37" s="101"/>
      <c r="G37" s="101"/>
      <c r="H37" s="101"/>
      <c r="I37" s="104"/>
      <c r="J37" s="104"/>
      <c r="K37" s="104"/>
      <c r="L37" s="104"/>
      <c r="M37" s="104"/>
      <c r="N37" s="105"/>
    </row>
    <row r="38" spans="1:17" x14ac:dyDescent="0.25">
      <c r="A38" s="96"/>
      <c r="B38" s="101"/>
      <c r="C38" s="101"/>
      <c r="D38" s="101"/>
      <c r="E38" s="101"/>
      <c r="F38" s="101"/>
      <c r="G38" s="101"/>
      <c r="H38" s="101"/>
      <c r="I38" s="104"/>
      <c r="J38" s="104"/>
      <c r="K38" s="104"/>
      <c r="L38" s="104"/>
      <c r="M38" s="104"/>
      <c r="N38" s="105"/>
    </row>
    <row r="39" spans="1:17" x14ac:dyDescent="0.25">
      <c r="A39" s="96"/>
      <c r="B39" s="122" t="s">
        <v>33</v>
      </c>
      <c r="C39" s="122" t="s">
        <v>57</v>
      </c>
      <c r="D39" s="121" t="s">
        <v>51</v>
      </c>
      <c r="E39" s="121" t="s">
        <v>16</v>
      </c>
      <c r="F39" s="101"/>
      <c r="G39" s="101"/>
      <c r="H39" s="101"/>
      <c r="I39" s="104"/>
      <c r="J39" s="104"/>
      <c r="K39" s="104"/>
      <c r="L39" s="104"/>
      <c r="M39" s="104"/>
      <c r="N39" s="105"/>
    </row>
    <row r="40" spans="1:17" ht="28.5" x14ac:dyDescent="0.25">
      <c r="A40" s="96"/>
      <c r="B40" s="102" t="s">
        <v>140</v>
      </c>
      <c r="C40" s="103">
        <v>40</v>
      </c>
      <c r="D40" s="266">
        <f>+E13</f>
        <v>0</v>
      </c>
      <c r="E40" s="344">
        <f>+D40+D41</f>
        <v>0</v>
      </c>
      <c r="F40" s="101"/>
      <c r="G40" s="101"/>
      <c r="H40" s="101"/>
      <c r="I40" s="104"/>
      <c r="J40" s="104"/>
      <c r="K40" s="104"/>
      <c r="L40" s="104"/>
      <c r="M40" s="104"/>
      <c r="N40" s="105"/>
    </row>
    <row r="41" spans="1:17" ht="42.75" x14ac:dyDescent="0.25">
      <c r="A41" s="96"/>
      <c r="B41" s="102" t="s">
        <v>141</v>
      </c>
      <c r="C41" s="103">
        <v>60</v>
      </c>
      <c r="D41" s="266">
        <f>+F30</f>
        <v>0</v>
      </c>
      <c r="E41" s="345"/>
      <c r="F41" s="101"/>
      <c r="G41" s="101"/>
      <c r="H41" s="101"/>
      <c r="I41" s="104"/>
      <c r="J41" s="104"/>
      <c r="K41" s="104"/>
      <c r="L41" s="104"/>
      <c r="M41" s="104"/>
      <c r="N41" s="105"/>
    </row>
    <row r="42" spans="1:17" x14ac:dyDescent="0.25">
      <c r="A42" s="96"/>
      <c r="C42" s="97"/>
      <c r="D42" s="37"/>
      <c r="E42" s="98"/>
      <c r="F42" s="38"/>
      <c r="G42" s="38"/>
      <c r="H42" s="38"/>
      <c r="I42" s="23"/>
      <c r="J42" s="23"/>
      <c r="K42" s="23"/>
      <c r="L42" s="23"/>
      <c r="M42" s="23"/>
    </row>
    <row r="43" spans="1:17" x14ac:dyDescent="0.25">
      <c r="A43" s="96"/>
      <c r="C43" s="97"/>
      <c r="D43" s="37"/>
      <c r="E43" s="98"/>
      <c r="F43" s="38"/>
      <c r="G43" s="38"/>
      <c r="H43" s="38"/>
      <c r="I43" s="23"/>
      <c r="J43" s="23"/>
      <c r="K43" s="23"/>
      <c r="L43" s="23"/>
      <c r="M43" s="23"/>
    </row>
    <row r="44" spans="1:17" x14ac:dyDescent="0.25">
      <c r="A44" s="96"/>
      <c r="C44" s="97"/>
      <c r="D44" s="37"/>
      <c r="E44" s="98"/>
      <c r="F44" s="38"/>
      <c r="G44" s="38"/>
      <c r="H44" s="38"/>
      <c r="I44" s="23"/>
      <c r="J44" s="23"/>
      <c r="K44" s="23"/>
      <c r="L44" s="23"/>
      <c r="M44" s="23"/>
    </row>
    <row r="45" spans="1:17" ht="15.75" thickBot="1" x14ac:dyDescent="0.3">
      <c r="M45" s="360" t="s">
        <v>35</v>
      </c>
      <c r="N45" s="360"/>
    </row>
    <row r="46" spans="1:17" x14ac:dyDescent="0.25">
      <c r="B46" s="62" t="s">
        <v>30</v>
      </c>
      <c r="L46" s="242"/>
      <c r="M46" s="61"/>
      <c r="N46" s="61"/>
    </row>
    <row r="47" spans="1:17" ht="15.75" thickBot="1" x14ac:dyDescent="0.3">
      <c r="M47" s="61"/>
      <c r="N47" s="61"/>
    </row>
    <row r="48" spans="1:17" s="39" customFormat="1" ht="109.5" customHeight="1" x14ac:dyDescent="0.25">
      <c r="A48" s="8"/>
      <c r="B48" s="115" t="s">
        <v>142</v>
      </c>
      <c r="C48" s="115" t="s">
        <v>143</v>
      </c>
      <c r="D48" s="115" t="s">
        <v>144</v>
      </c>
      <c r="E48" s="50" t="s">
        <v>45</v>
      </c>
      <c r="F48" s="50" t="s">
        <v>22</v>
      </c>
      <c r="G48" s="50" t="s">
        <v>102</v>
      </c>
      <c r="H48" s="50" t="s">
        <v>17</v>
      </c>
      <c r="I48" s="50" t="s">
        <v>10</v>
      </c>
      <c r="J48" s="50" t="s">
        <v>31</v>
      </c>
      <c r="K48" s="50" t="s">
        <v>60</v>
      </c>
      <c r="L48" s="50" t="s">
        <v>20</v>
      </c>
      <c r="M48" s="100" t="s">
        <v>26</v>
      </c>
      <c r="N48" s="115" t="s">
        <v>145</v>
      </c>
      <c r="O48" s="50" t="s">
        <v>36</v>
      </c>
      <c r="P48" s="51" t="s">
        <v>11</v>
      </c>
      <c r="Q48" s="294" t="s">
        <v>19</v>
      </c>
    </row>
    <row r="49" spans="1:26" s="300" customFormat="1" ht="30" x14ac:dyDescent="0.25">
      <c r="A49" s="268">
        <v>1</v>
      </c>
      <c r="B49" s="269" t="s">
        <v>573</v>
      </c>
      <c r="C49" s="270" t="s">
        <v>573</v>
      </c>
      <c r="D49" s="269" t="s">
        <v>296</v>
      </c>
      <c r="E49" s="271" t="s">
        <v>574</v>
      </c>
      <c r="F49" s="272" t="s">
        <v>133</v>
      </c>
      <c r="G49" s="273"/>
      <c r="H49" s="274">
        <v>39834</v>
      </c>
      <c r="I49" s="275">
        <v>40178</v>
      </c>
      <c r="J49" s="275"/>
      <c r="K49" s="275" t="s">
        <v>575</v>
      </c>
      <c r="L49" s="275" t="s">
        <v>576</v>
      </c>
      <c r="M49" s="276">
        <v>628</v>
      </c>
      <c r="N49" s="276">
        <v>108</v>
      </c>
      <c r="O49" s="277"/>
      <c r="P49" s="277">
        <v>12</v>
      </c>
      <c r="Q49" s="400" t="s">
        <v>791</v>
      </c>
      <c r="R49" s="109"/>
      <c r="S49" s="109"/>
      <c r="T49" s="109"/>
      <c r="U49" s="109"/>
      <c r="V49" s="109"/>
      <c r="W49" s="109"/>
      <c r="X49" s="109"/>
      <c r="Y49" s="109"/>
      <c r="Z49" s="109"/>
    </row>
    <row r="50" spans="1:26" s="300" customFormat="1" ht="30" x14ac:dyDescent="0.25">
      <c r="A50" s="268">
        <f>+A49+1</f>
        <v>2</v>
      </c>
      <c r="B50" s="269" t="s">
        <v>573</v>
      </c>
      <c r="C50" s="270" t="s">
        <v>573</v>
      </c>
      <c r="D50" s="269" t="s">
        <v>296</v>
      </c>
      <c r="E50" s="271" t="s">
        <v>577</v>
      </c>
      <c r="F50" s="272" t="s">
        <v>133</v>
      </c>
      <c r="G50" s="272"/>
      <c r="H50" s="274">
        <v>40207</v>
      </c>
      <c r="I50" s="275">
        <v>40543</v>
      </c>
      <c r="J50" s="275"/>
      <c r="K50" s="275" t="s">
        <v>578</v>
      </c>
      <c r="L50" s="275" t="s">
        <v>576</v>
      </c>
      <c r="M50" s="276">
        <v>103</v>
      </c>
      <c r="N50" s="276">
        <v>50</v>
      </c>
      <c r="O50" s="277"/>
      <c r="P50" s="277">
        <v>13</v>
      </c>
      <c r="Q50" s="400"/>
      <c r="R50" s="109"/>
      <c r="S50" s="109"/>
      <c r="T50" s="109"/>
      <c r="U50" s="109"/>
      <c r="V50" s="109"/>
      <c r="W50" s="109"/>
      <c r="X50" s="109"/>
      <c r="Y50" s="109"/>
      <c r="Z50" s="109"/>
    </row>
    <row r="51" spans="1:26" s="300" customFormat="1" ht="30" x14ac:dyDescent="0.25">
      <c r="A51" s="268">
        <f t="shared" ref="A51:A56" si="0">+A50+1</f>
        <v>3</v>
      </c>
      <c r="B51" s="269" t="s">
        <v>573</v>
      </c>
      <c r="C51" s="270" t="s">
        <v>573</v>
      </c>
      <c r="D51" s="269" t="s">
        <v>296</v>
      </c>
      <c r="E51" s="271" t="s">
        <v>579</v>
      </c>
      <c r="F51" s="272" t="s">
        <v>133</v>
      </c>
      <c r="G51" s="272"/>
      <c r="H51" s="274">
        <v>40940</v>
      </c>
      <c r="I51" s="275">
        <v>41273</v>
      </c>
      <c r="J51" s="275"/>
      <c r="K51" s="275" t="s">
        <v>580</v>
      </c>
      <c r="L51" s="275" t="s">
        <v>576</v>
      </c>
      <c r="M51" s="276">
        <v>1400</v>
      </c>
      <c r="N51" s="276">
        <v>426</v>
      </c>
      <c r="O51" s="277"/>
      <c r="P51" s="277">
        <v>13</v>
      </c>
      <c r="Q51" s="400"/>
      <c r="R51" s="109"/>
      <c r="S51" s="109"/>
      <c r="T51" s="109"/>
      <c r="U51" s="109"/>
      <c r="V51" s="109"/>
      <c r="W51" s="109"/>
      <c r="X51" s="109"/>
      <c r="Y51" s="109"/>
      <c r="Z51" s="109"/>
    </row>
    <row r="52" spans="1:26" s="300" customFormat="1" ht="30" x14ac:dyDescent="0.25">
      <c r="A52" s="268">
        <f t="shared" si="0"/>
        <v>4</v>
      </c>
      <c r="B52" s="269" t="s">
        <v>573</v>
      </c>
      <c r="C52" s="270" t="s">
        <v>573</v>
      </c>
      <c r="D52" s="269" t="s">
        <v>296</v>
      </c>
      <c r="E52" s="271" t="s">
        <v>581</v>
      </c>
      <c r="F52" s="272" t="s">
        <v>133</v>
      </c>
      <c r="G52" s="272"/>
      <c r="H52" s="274">
        <v>40922</v>
      </c>
      <c r="I52" s="275">
        <v>41273</v>
      </c>
      <c r="J52" s="275"/>
      <c r="K52" s="275" t="s">
        <v>584</v>
      </c>
      <c r="L52" s="275" t="s">
        <v>580</v>
      </c>
      <c r="M52" s="276">
        <v>596</v>
      </c>
      <c r="N52" s="276">
        <v>171</v>
      </c>
      <c r="O52" s="277"/>
      <c r="P52" s="277">
        <v>14</v>
      </c>
      <c r="Q52" s="400"/>
      <c r="R52" s="109"/>
      <c r="S52" s="109"/>
      <c r="T52" s="109"/>
      <c r="U52" s="109"/>
      <c r="V52" s="109"/>
      <c r="W52" s="109"/>
      <c r="X52" s="109"/>
      <c r="Y52" s="109"/>
      <c r="Z52" s="109"/>
    </row>
    <row r="53" spans="1:26" s="300" customFormat="1" ht="30" x14ac:dyDescent="0.25">
      <c r="A53" s="268">
        <f t="shared" si="0"/>
        <v>5</v>
      </c>
      <c r="B53" s="269" t="s">
        <v>573</v>
      </c>
      <c r="C53" s="270" t="s">
        <v>573</v>
      </c>
      <c r="D53" s="269" t="s">
        <v>296</v>
      </c>
      <c r="E53" s="271" t="s">
        <v>582</v>
      </c>
      <c r="F53" s="272" t="s">
        <v>133</v>
      </c>
      <c r="G53" s="272"/>
      <c r="H53" s="274">
        <v>40932</v>
      </c>
      <c r="I53" s="275">
        <v>41274</v>
      </c>
      <c r="J53" s="275"/>
      <c r="K53" s="275" t="s">
        <v>576</v>
      </c>
      <c r="L53" s="275" t="s">
        <v>585</v>
      </c>
      <c r="M53" s="276">
        <v>162</v>
      </c>
      <c r="N53" s="276">
        <v>145</v>
      </c>
      <c r="O53" s="277"/>
      <c r="P53" s="277">
        <v>14</v>
      </c>
      <c r="Q53" s="400"/>
      <c r="R53" s="109"/>
      <c r="S53" s="109"/>
      <c r="T53" s="109"/>
      <c r="U53" s="109"/>
      <c r="V53" s="109"/>
      <c r="W53" s="109"/>
      <c r="X53" s="109"/>
      <c r="Y53" s="109"/>
      <c r="Z53" s="109"/>
    </row>
    <row r="54" spans="1:26" s="300" customFormat="1" ht="30" x14ac:dyDescent="0.25">
      <c r="A54" s="268">
        <f t="shared" si="0"/>
        <v>6</v>
      </c>
      <c r="B54" s="269" t="s">
        <v>573</v>
      </c>
      <c r="C54" s="270" t="s">
        <v>573</v>
      </c>
      <c r="D54" s="269" t="s">
        <v>296</v>
      </c>
      <c r="E54" s="271" t="s">
        <v>583</v>
      </c>
      <c r="F54" s="272" t="s">
        <v>133</v>
      </c>
      <c r="G54" s="272"/>
      <c r="H54" s="274">
        <v>41576</v>
      </c>
      <c r="I54" s="275">
        <v>41850</v>
      </c>
      <c r="J54" s="275"/>
      <c r="K54" s="275" t="s">
        <v>586</v>
      </c>
      <c r="L54" s="275" t="s">
        <v>576</v>
      </c>
      <c r="M54" s="276">
        <v>141</v>
      </c>
      <c r="N54" s="276">
        <v>18</v>
      </c>
      <c r="O54" s="277"/>
      <c r="P54" s="277">
        <v>15</v>
      </c>
      <c r="Q54" s="400"/>
      <c r="R54" s="109"/>
      <c r="S54" s="109"/>
      <c r="T54" s="109"/>
      <c r="U54" s="109"/>
      <c r="V54" s="109"/>
      <c r="W54" s="109"/>
      <c r="X54" s="109"/>
      <c r="Y54" s="109"/>
      <c r="Z54" s="109"/>
    </row>
    <row r="55" spans="1:26" s="300" customFormat="1" x14ac:dyDescent="0.25">
      <c r="A55" s="43">
        <f t="shared" si="0"/>
        <v>7</v>
      </c>
      <c r="B55" s="44"/>
      <c r="C55" s="45"/>
      <c r="D55" s="44"/>
      <c r="E55" s="24"/>
      <c r="F55" s="25"/>
      <c r="G55" s="25"/>
      <c r="H55" s="25"/>
      <c r="I55" s="26"/>
      <c r="J55" s="26"/>
      <c r="K55" s="26"/>
      <c r="L55" s="26"/>
      <c r="M55" s="99"/>
      <c r="N55" s="99"/>
      <c r="O55" s="27"/>
      <c r="P55" s="27"/>
      <c r="Q55" s="296"/>
      <c r="R55" s="109"/>
      <c r="S55" s="109"/>
      <c r="T55" s="109"/>
      <c r="U55" s="109"/>
      <c r="V55" s="109"/>
      <c r="W55" s="109"/>
      <c r="X55" s="109"/>
      <c r="Y55" s="109"/>
      <c r="Z55" s="109"/>
    </row>
    <row r="56" spans="1:26" s="300" customFormat="1" x14ac:dyDescent="0.25">
      <c r="A56" s="43">
        <f t="shared" si="0"/>
        <v>8</v>
      </c>
      <c r="B56" s="44"/>
      <c r="C56" s="45"/>
      <c r="D56" s="44"/>
      <c r="E56" s="24"/>
      <c r="F56" s="25"/>
      <c r="G56" s="25"/>
      <c r="H56" s="25"/>
      <c r="I56" s="26"/>
      <c r="J56" s="26"/>
      <c r="K56" s="26"/>
      <c r="L56" s="26"/>
      <c r="M56" s="99"/>
      <c r="N56" s="99"/>
      <c r="O56" s="27"/>
      <c r="P56" s="27"/>
      <c r="Q56" s="296"/>
      <c r="R56" s="109"/>
      <c r="S56" s="109"/>
      <c r="T56" s="109"/>
      <c r="U56" s="109"/>
      <c r="V56" s="109"/>
      <c r="W56" s="109"/>
      <c r="X56" s="109"/>
      <c r="Y56" s="109"/>
      <c r="Z56" s="109"/>
    </row>
    <row r="57" spans="1:26" s="300" customFormat="1" x14ac:dyDescent="0.25">
      <c r="A57" s="43"/>
      <c r="B57" s="46" t="s">
        <v>16</v>
      </c>
      <c r="C57" s="45"/>
      <c r="D57" s="44"/>
      <c r="E57" s="24"/>
      <c r="F57" s="25"/>
      <c r="G57" s="25"/>
      <c r="H57" s="25"/>
      <c r="I57" s="26"/>
      <c r="J57" s="26"/>
      <c r="K57" s="47" t="s">
        <v>587</v>
      </c>
      <c r="L57" s="47">
        <f t="shared" ref="L57" si="1">SUM(L49:L56)</f>
        <v>0</v>
      </c>
      <c r="M57" s="145">
        <v>742</v>
      </c>
      <c r="N57" s="47" t="s">
        <v>746</v>
      </c>
      <c r="O57" s="27"/>
      <c r="P57" s="27"/>
      <c r="Q57" s="297"/>
    </row>
    <row r="58" spans="1:26" x14ac:dyDescent="0.25">
      <c r="A58" s="28"/>
      <c r="B58" s="28"/>
      <c r="C58" s="28"/>
      <c r="D58" s="28"/>
      <c r="E58" s="29"/>
      <c r="F58" s="28"/>
      <c r="G58" s="28"/>
      <c r="H58" s="28"/>
      <c r="I58" s="28"/>
      <c r="J58" s="28"/>
      <c r="K58" s="28"/>
      <c r="L58" s="28"/>
      <c r="M58" s="28"/>
      <c r="N58" s="28"/>
      <c r="O58" s="28"/>
      <c r="P58" s="28"/>
      <c r="Q58" s="28"/>
    </row>
    <row r="59" spans="1:26" x14ac:dyDescent="0.25">
      <c r="A59" s="28"/>
      <c r="B59" s="361" t="s">
        <v>28</v>
      </c>
      <c r="C59" s="361" t="s">
        <v>27</v>
      </c>
      <c r="D59" s="359" t="s">
        <v>34</v>
      </c>
      <c r="E59" s="359"/>
      <c r="F59" s="28"/>
      <c r="G59" s="28"/>
      <c r="H59" s="28"/>
      <c r="I59" s="28"/>
      <c r="J59" s="28"/>
      <c r="K59" s="28"/>
      <c r="L59" s="28"/>
      <c r="M59" s="28"/>
      <c r="N59" s="28"/>
      <c r="O59" s="28"/>
      <c r="P59" s="28"/>
      <c r="Q59" s="28"/>
    </row>
    <row r="60" spans="1:26" x14ac:dyDescent="0.25">
      <c r="A60" s="28"/>
      <c r="B60" s="362"/>
      <c r="C60" s="362"/>
      <c r="D60" s="57" t="s">
        <v>23</v>
      </c>
      <c r="E60" s="58" t="s">
        <v>24</v>
      </c>
      <c r="F60" s="28"/>
      <c r="G60" s="28"/>
      <c r="H60" s="28"/>
      <c r="I60" s="28"/>
      <c r="J60" s="28"/>
      <c r="K60" s="28"/>
      <c r="L60" s="28"/>
      <c r="M60" s="28"/>
      <c r="N60" s="28"/>
      <c r="O60" s="28"/>
      <c r="P60" s="28"/>
      <c r="Q60" s="28"/>
    </row>
    <row r="61" spans="1:26" ht="30.6" customHeight="1" x14ac:dyDescent="0.25">
      <c r="A61" s="28"/>
      <c r="B61" s="55" t="s">
        <v>21</v>
      </c>
      <c r="C61" s="56" t="str">
        <f>+K57</f>
        <v>43 meses y 2 días</v>
      </c>
      <c r="D61" s="53" t="s">
        <v>276</v>
      </c>
      <c r="E61" s="53"/>
      <c r="F61" s="30"/>
      <c r="G61" s="30"/>
      <c r="H61" s="30"/>
      <c r="I61" s="30"/>
      <c r="J61" s="30"/>
      <c r="K61" s="30"/>
      <c r="L61" s="30"/>
      <c r="M61" s="30"/>
      <c r="N61" s="28"/>
      <c r="O61" s="28"/>
      <c r="P61" s="28"/>
      <c r="Q61" s="28"/>
    </row>
    <row r="62" spans="1:26" ht="30" customHeight="1" x14ac:dyDescent="0.25">
      <c r="A62" s="28"/>
      <c r="B62" s="55" t="s">
        <v>25</v>
      </c>
      <c r="C62" s="56">
        <f>+M57</f>
        <v>742</v>
      </c>
      <c r="D62" s="53"/>
      <c r="E62" s="53" t="s">
        <v>276</v>
      </c>
      <c r="F62" s="28"/>
      <c r="G62" s="28"/>
      <c r="H62" s="28"/>
      <c r="I62" s="28"/>
      <c r="J62" s="28"/>
      <c r="K62" s="28"/>
      <c r="L62" s="28"/>
      <c r="M62" s="28"/>
      <c r="N62" s="28"/>
      <c r="O62" s="28"/>
      <c r="P62" s="28"/>
      <c r="Q62" s="28"/>
    </row>
    <row r="63" spans="1:26" x14ac:dyDescent="0.25">
      <c r="A63" s="28"/>
      <c r="B63" s="31"/>
      <c r="C63" s="358"/>
      <c r="D63" s="358"/>
      <c r="E63" s="358"/>
      <c r="F63" s="358"/>
      <c r="G63" s="358"/>
      <c r="H63" s="358"/>
      <c r="I63" s="358"/>
      <c r="J63" s="358"/>
      <c r="K63" s="358"/>
      <c r="L63" s="358"/>
      <c r="M63" s="358"/>
      <c r="N63" s="358"/>
      <c r="O63" s="28"/>
      <c r="P63" s="28"/>
      <c r="Q63" s="28"/>
    </row>
    <row r="64" spans="1:26" ht="28.15" customHeight="1" thickBot="1" x14ac:dyDescent="0.3"/>
    <row r="65" spans="2:17" ht="27" thickBot="1" x14ac:dyDescent="0.3">
      <c r="B65" s="357" t="s">
        <v>103</v>
      </c>
      <c r="C65" s="357"/>
      <c r="D65" s="357"/>
      <c r="E65" s="357"/>
      <c r="F65" s="357"/>
      <c r="G65" s="357"/>
      <c r="H65" s="357"/>
      <c r="I65" s="357"/>
      <c r="J65" s="357"/>
      <c r="K65" s="357"/>
      <c r="L65" s="357"/>
      <c r="M65" s="357"/>
      <c r="N65" s="357"/>
    </row>
    <row r="68" spans="2:17" ht="109.5" customHeight="1" x14ac:dyDescent="0.25">
      <c r="B68" s="117" t="s">
        <v>146</v>
      </c>
      <c r="C68" s="64" t="s">
        <v>2</v>
      </c>
      <c r="D68" s="64" t="s">
        <v>105</v>
      </c>
      <c r="E68" s="64" t="s">
        <v>104</v>
      </c>
      <c r="F68" s="64" t="s">
        <v>106</v>
      </c>
      <c r="G68" s="64" t="s">
        <v>107</v>
      </c>
      <c r="H68" s="64" t="s">
        <v>108</v>
      </c>
      <c r="I68" s="64" t="s">
        <v>109</v>
      </c>
      <c r="J68" s="64" t="s">
        <v>110</v>
      </c>
      <c r="K68" s="64" t="s">
        <v>111</v>
      </c>
      <c r="L68" s="64" t="s">
        <v>112</v>
      </c>
      <c r="M68" s="93" t="s">
        <v>113</v>
      </c>
      <c r="N68" s="93" t="s">
        <v>114</v>
      </c>
      <c r="O68" s="354" t="s">
        <v>3</v>
      </c>
      <c r="P68" s="355"/>
      <c r="Q68" s="93" t="s">
        <v>18</v>
      </c>
    </row>
    <row r="69" spans="2:17" x14ac:dyDescent="0.25">
      <c r="B69" s="233" t="s">
        <v>437</v>
      </c>
      <c r="C69" s="233" t="s">
        <v>481</v>
      </c>
      <c r="D69" s="233" t="s">
        <v>479</v>
      </c>
      <c r="E69" s="234">
        <v>40</v>
      </c>
      <c r="F69" s="4"/>
      <c r="G69" s="4" t="s">
        <v>133</v>
      </c>
      <c r="H69" s="4"/>
      <c r="I69" s="94"/>
      <c r="J69" s="4" t="s">
        <v>133</v>
      </c>
      <c r="K69" s="4" t="s">
        <v>133</v>
      </c>
      <c r="L69" s="4" t="s">
        <v>133</v>
      </c>
      <c r="M69" s="4" t="s">
        <v>133</v>
      </c>
      <c r="N69" s="4" t="s">
        <v>133</v>
      </c>
      <c r="O69" s="363"/>
      <c r="P69" s="364"/>
      <c r="Q69" s="298" t="s">
        <v>133</v>
      </c>
    </row>
    <row r="70" spans="2:17" x14ac:dyDescent="0.25">
      <c r="B70" s="233" t="s">
        <v>437</v>
      </c>
      <c r="C70" s="233" t="s">
        <v>482</v>
      </c>
      <c r="D70" s="233" t="s">
        <v>472</v>
      </c>
      <c r="E70" s="234">
        <v>50</v>
      </c>
      <c r="F70" s="4"/>
      <c r="G70" s="4" t="s">
        <v>133</v>
      </c>
      <c r="H70" s="4"/>
      <c r="I70" s="94"/>
      <c r="J70" s="4" t="s">
        <v>133</v>
      </c>
      <c r="K70" s="4" t="s">
        <v>133</v>
      </c>
      <c r="L70" s="4" t="s">
        <v>133</v>
      </c>
      <c r="M70" s="4" t="s">
        <v>133</v>
      </c>
      <c r="N70" s="4" t="s">
        <v>133</v>
      </c>
      <c r="O70" s="216"/>
      <c r="P70" s="217"/>
      <c r="Q70" s="298" t="s">
        <v>133</v>
      </c>
    </row>
    <row r="71" spans="2:17" x14ac:dyDescent="0.25">
      <c r="B71" s="233" t="s">
        <v>437</v>
      </c>
      <c r="C71" s="233" t="s">
        <v>483</v>
      </c>
      <c r="D71" s="233" t="s">
        <v>480</v>
      </c>
      <c r="E71" s="234">
        <v>36</v>
      </c>
      <c r="F71" s="4"/>
      <c r="G71" s="4" t="s">
        <v>133</v>
      </c>
      <c r="H71" s="4"/>
      <c r="I71" s="94"/>
      <c r="J71" s="4" t="s">
        <v>133</v>
      </c>
      <c r="K71" s="4" t="s">
        <v>133</v>
      </c>
      <c r="L71" s="4" t="s">
        <v>133</v>
      </c>
      <c r="M71" s="4" t="s">
        <v>133</v>
      </c>
      <c r="N71" s="4" t="s">
        <v>133</v>
      </c>
      <c r="O71" s="216"/>
      <c r="P71" s="217"/>
      <c r="Q71" s="298" t="s">
        <v>133</v>
      </c>
    </row>
    <row r="72" spans="2:17" x14ac:dyDescent="0.25">
      <c r="B72" s="233" t="s">
        <v>432</v>
      </c>
      <c r="C72" s="233" t="s">
        <v>484</v>
      </c>
      <c r="D72" s="233" t="s">
        <v>485</v>
      </c>
      <c r="E72" s="5">
        <v>36</v>
      </c>
      <c r="F72" s="4"/>
      <c r="G72" s="4"/>
      <c r="H72" s="4" t="s">
        <v>133</v>
      </c>
      <c r="I72" s="94"/>
      <c r="J72" s="4" t="s">
        <v>133</v>
      </c>
      <c r="K72" s="4" t="s">
        <v>133</v>
      </c>
      <c r="L72" s="4" t="s">
        <v>133</v>
      </c>
      <c r="M72" s="4" t="s">
        <v>133</v>
      </c>
      <c r="N72" s="4" t="s">
        <v>133</v>
      </c>
      <c r="O72" s="216"/>
      <c r="P72" s="217"/>
      <c r="Q72" s="298" t="s">
        <v>133</v>
      </c>
    </row>
    <row r="73" spans="2:17" x14ac:dyDescent="0.25">
      <c r="B73" s="233" t="s">
        <v>415</v>
      </c>
      <c r="C73" s="233" t="s">
        <v>486</v>
      </c>
      <c r="D73" s="233" t="s">
        <v>489</v>
      </c>
      <c r="E73" s="234">
        <v>350</v>
      </c>
      <c r="F73" s="4"/>
      <c r="G73" s="4"/>
      <c r="H73" s="4"/>
      <c r="I73" s="94" t="s">
        <v>133</v>
      </c>
      <c r="J73" s="94" t="s">
        <v>133</v>
      </c>
      <c r="K73" s="94" t="s">
        <v>133</v>
      </c>
      <c r="L73" s="94" t="s">
        <v>133</v>
      </c>
      <c r="M73" s="94" t="s">
        <v>133</v>
      </c>
      <c r="N73" s="94" t="s">
        <v>133</v>
      </c>
      <c r="O73" s="216"/>
      <c r="P73" s="217"/>
      <c r="Q73" s="168" t="s">
        <v>133</v>
      </c>
    </row>
    <row r="74" spans="2:17" x14ac:dyDescent="0.25">
      <c r="B74" s="233" t="s">
        <v>415</v>
      </c>
      <c r="C74" s="233" t="s">
        <v>487</v>
      </c>
      <c r="D74" s="233" t="s">
        <v>490</v>
      </c>
      <c r="E74" s="234">
        <v>435</v>
      </c>
      <c r="F74" s="4"/>
      <c r="G74" s="4"/>
      <c r="H74" s="4"/>
      <c r="I74" s="94" t="s">
        <v>133</v>
      </c>
      <c r="J74" s="94" t="s">
        <v>133</v>
      </c>
      <c r="K74" s="94" t="s">
        <v>133</v>
      </c>
      <c r="L74" s="94" t="s">
        <v>133</v>
      </c>
      <c r="M74" s="94" t="s">
        <v>133</v>
      </c>
      <c r="N74" s="94" t="s">
        <v>133</v>
      </c>
      <c r="O74" s="363"/>
      <c r="P74" s="364"/>
      <c r="Q74" s="168" t="s">
        <v>133</v>
      </c>
    </row>
    <row r="75" spans="2:17" x14ac:dyDescent="0.25">
      <c r="B75" s="233" t="s">
        <v>415</v>
      </c>
      <c r="C75" s="233" t="s">
        <v>488</v>
      </c>
      <c r="D75" s="233" t="s">
        <v>491</v>
      </c>
      <c r="E75" s="234">
        <v>200</v>
      </c>
      <c r="F75" s="4"/>
      <c r="G75" s="4"/>
      <c r="H75" s="4"/>
      <c r="I75" s="94" t="s">
        <v>133</v>
      </c>
      <c r="J75" s="94" t="s">
        <v>133</v>
      </c>
      <c r="K75" s="94" t="s">
        <v>133</v>
      </c>
      <c r="L75" s="94" t="s">
        <v>133</v>
      </c>
      <c r="M75" s="94" t="s">
        <v>133</v>
      </c>
      <c r="N75" s="94" t="s">
        <v>133</v>
      </c>
      <c r="O75" s="363"/>
      <c r="P75" s="364"/>
      <c r="Q75" s="168" t="s">
        <v>133</v>
      </c>
    </row>
    <row r="76" spans="2:17" x14ac:dyDescent="0.25">
      <c r="B76" s="3"/>
      <c r="C76" s="3"/>
      <c r="D76" s="5"/>
      <c r="E76" s="5"/>
      <c r="F76" s="4"/>
      <c r="G76" s="4"/>
      <c r="H76" s="4"/>
      <c r="I76" s="94"/>
      <c r="J76" s="94"/>
      <c r="K76" s="59"/>
      <c r="L76" s="59"/>
      <c r="M76" s="59"/>
      <c r="N76" s="59"/>
      <c r="O76" s="363"/>
      <c r="P76" s="364"/>
      <c r="Q76" s="298"/>
    </row>
    <row r="77" spans="2:17" x14ac:dyDescent="0.25">
      <c r="B77" s="3"/>
      <c r="C77" s="3"/>
      <c r="D77" s="5"/>
      <c r="E77" s="5"/>
      <c r="F77" s="4"/>
      <c r="G77" s="4"/>
      <c r="H77" s="4"/>
      <c r="I77" s="94"/>
      <c r="J77" s="94"/>
      <c r="K77" s="59"/>
      <c r="L77" s="59"/>
      <c r="M77" s="59"/>
      <c r="N77" s="59"/>
      <c r="O77" s="363"/>
      <c r="P77" s="364"/>
      <c r="Q77" s="298"/>
    </row>
    <row r="78" spans="2:17" x14ac:dyDescent="0.25">
      <c r="B78" s="3"/>
      <c r="C78" s="3"/>
      <c r="D78" s="5"/>
      <c r="E78" s="5"/>
      <c r="F78" s="4"/>
      <c r="G78" s="4"/>
      <c r="H78" s="4"/>
      <c r="I78" s="94"/>
      <c r="J78" s="94"/>
      <c r="K78" s="59"/>
      <c r="L78" s="59"/>
      <c r="M78" s="59"/>
      <c r="N78" s="59"/>
      <c r="O78" s="363"/>
      <c r="P78" s="364"/>
      <c r="Q78" s="298"/>
    </row>
    <row r="79" spans="2:17" x14ac:dyDescent="0.25">
      <c r="B79" s="59"/>
      <c r="C79" s="59"/>
      <c r="D79" s="59"/>
      <c r="E79" s="59"/>
      <c r="F79" s="59"/>
      <c r="G79" s="59"/>
      <c r="H79" s="59"/>
      <c r="I79" s="59"/>
      <c r="J79" s="59"/>
      <c r="K79" s="59"/>
      <c r="L79" s="59"/>
      <c r="M79" s="59"/>
      <c r="N79" s="59"/>
      <c r="O79" s="363"/>
      <c r="P79" s="364"/>
      <c r="Q79" s="298"/>
    </row>
    <row r="80" spans="2:17" x14ac:dyDescent="0.25">
      <c r="B80" s="9" t="s">
        <v>1</v>
      </c>
    </row>
    <row r="81" spans="2:17" x14ac:dyDescent="0.25">
      <c r="B81" s="9" t="s">
        <v>37</v>
      </c>
    </row>
    <row r="82" spans="2:17" x14ac:dyDescent="0.25">
      <c r="B82" s="9" t="s">
        <v>61</v>
      </c>
    </row>
    <row r="84" spans="2:17" ht="15.75" thickBot="1" x14ac:dyDescent="0.3"/>
    <row r="85" spans="2:17" ht="27" thickBot="1" x14ac:dyDescent="0.3">
      <c r="B85" s="348" t="s">
        <v>38</v>
      </c>
      <c r="C85" s="349"/>
      <c r="D85" s="349"/>
      <c r="E85" s="349"/>
      <c r="F85" s="349"/>
      <c r="G85" s="349"/>
      <c r="H85" s="349"/>
      <c r="I85" s="349"/>
      <c r="J85" s="349"/>
      <c r="K85" s="349"/>
      <c r="L85" s="349"/>
      <c r="M85" s="349"/>
      <c r="N85" s="350"/>
    </row>
    <row r="90" spans="2:17" ht="45" x14ac:dyDescent="0.25">
      <c r="B90" s="117" t="s">
        <v>0</v>
      </c>
      <c r="C90" s="117" t="s">
        <v>39</v>
      </c>
      <c r="D90" s="117" t="s">
        <v>40</v>
      </c>
      <c r="E90" s="117" t="s">
        <v>115</v>
      </c>
      <c r="F90" s="117" t="s">
        <v>117</v>
      </c>
      <c r="G90" s="117" t="s">
        <v>118</v>
      </c>
      <c r="H90" s="117" t="s">
        <v>119</v>
      </c>
      <c r="I90" s="117" t="s">
        <v>116</v>
      </c>
      <c r="J90" s="373" t="s">
        <v>120</v>
      </c>
      <c r="K90" s="373"/>
      <c r="L90" s="373"/>
      <c r="M90" s="117" t="s">
        <v>121</v>
      </c>
      <c r="N90" s="117" t="s">
        <v>41</v>
      </c>
      <c r="O90" s="117" t="s">
        <v>42</v>
      </c>
      <c r="P90" s="117" t="s">
        <v>3</v>
      </c>
      <c r="Q90" s="301"/>
    </row>
    <row r="91" spans="2:17" ht="30" x14ac:dyDescent="0.25">
      <c r="B91" s="287" t="s">
        <v>43</v>
      </c>
      <c r="C91" s="164">
        <f>(126+36)/200+985/300</f>
        <v>4.0933333333333337</v>
      </c>
      <c r="D91" s="3" t="s">
        <v>160</v>
      </c>
      <c r="E91" s="3">
        <v>59875772</v>
      </c>
      <c r="F91" s="3" t="s">
        <v>161</v>
      </c>
      <c r="G91" s="3" t="s">
        <v>162</v>
      </c>
      <c r="H91" s="3" t="s">
        <v>134</v>
      </c>
      <c r="I91" s="5" t="s">
        <v>134</v>
      </c>
      <c r="J91" s="1" t="s">
        <v>163</v>
      </c>
      <c r="K91" s="95" t="s">
        <v>164</v>
      </c>
      <c r="L91" s="94" t="s">
        <v>165</v>
      </c>
      <c r="M91" s="118" t="s">
        <v>133</v>
      </c>
      <c r="N91" s="118" t="s">
        <v>133</v>
      </c>
      <c r="O91" s="118" t="s">
        <v>133</v>
      </c>
      <c r="P91" s="302" t="s">
        <v>766</v>
      </c>
      <c r="Q91" s="299"/>
    </row>
    <row r="92" spans="2:17" x14ac:dyDescent="0.25">
      <c r="B92" s="287" t="s">
        <v>43</v>
      </c>
      <c r="C92" s="164">
        <f>(126+36)/200+985/300</f>
        <v>4.0933333333333337</v>
      </c>
      <c r="D92" s="3" t="s">
        <v>166</v>
      </c>
      <c r="E92" s="3">
        <v>1084846367</v>
      </c>
      <c r="F92" s="3" t="s">
        <v>161</v>
      </c>
      <c r="G92" s="3" t="s">
        <v>167</v>
      </c>
      <c r="H92" s="165">
        <v>40446</v>
      </c>
      <c r="I92" s="5" t="s">
        <v>133</v>
      </c>
      <c r="J92" s="1" t="s">
        <v>168</v>
      </c>
      <c r="K92" s="95" t="s">
        <v>169</v>
      </c>
      <c r="L92" s="94" t="s">
        <v>170</v>
      </c>
      <c r="M92" s="118" t="s">
        <v>133</v>
      </c>
      <c r="N92" s="118" t="s">
        <v>134</v>
      </c>
      <c r="O92" s="118" t="s">
        <v>133</v>
      </c>
      <c r="P92" s="302"/>
      <c r="Q92" s="39"/>
    </row>
    <row r="93" spans="2:17" x14ac:dyDescent="0.25">
      <c r="B93" s="287" t="s">
        <v>43</v>
      </c>
      <c r="C93" s="164">
        <f t="shared" ref="C93:C100" si="2">(126+36)/200+985/300</f>
        <v>4.0933333333333337</v>
      </c>
      <c r="D93" s="3" t="s">
        <v>166</v>
      </c>
      <c r="E93" s="3">
        <v>1084846367</v>
      </c>
      <c r="F93" s="3" t="s">
        <v>161</v>
      </c>
      <c r="G93" s="3" t="s">
        <v>167</v>
      </c>
      <c r="H93" s="165">
        <v>40446</v>
      </c>
      <c r="I93" s="5" t="s">
        <v>133</v>
      </c>
      <c r="J93" s="1" t="s">
        <v>171</v>
      </c>
      <c r="K93" s="95" t="s">
        <v>172</v>
      </c>
      <c r="L93" s="94" t="s">
        <v>173</v>
      </c>
      <c r="M93" s="118" t="s">
        <v>133</v>
      </c>
      <c r="N93" s="118" t="s">
        <v>134</v>
      </c>
      <c r="O93" s="118" t="s">
        <v>133</v>
      </c>
      <c r="P93" s="302"/>
      <c r="Q93" s="39"/>
    </row>
    <row r="94" spans="2:17" x14ac:dyDescent="0.25">
      <c r="B94" s="287" t="s">
        <v>43</v>
      </c>
      <c r="C94" s="164">
        <f t="shared" si="2"/>
        <v>4.0933333333333337</v>
      </c>
      <c r="D94" s="3" t="s">
        <v>166</v>
      </c>
      <c r="E94" s="3">
        <v>1084846367</v>
      </c>
      <c r="F94" s="3" t="s">
        <v>161</v>
      </c>
      <c r="G94" s="3" t="s">
        <v>167</v>
      </c>
      <c r="H94" s="165">
        <v>40446</v>
      </c>
      <c r="I94" s="5" t="s">
        <v>133</v>
      </c>
      <c r="J94" s="1" t="s">
        <v>174</v>
      </c>
      <c r="K94" s="166" t="s">
        <v>175</v>
      </c>
      <c r="L94" s="94" t="s">
        <v>176</v>
      </c>
      <c r="M94" s="118" t="s">
        <v>133</v>
      </c>
      <c r="N94" s="118" t="s">
        <v>134</v>
      </c>
      <c r="O94" s="118" t="s">
        <v>133</v>
      </c>
      <c r="P94" s="302"/>
      <c r="Q94" s="39"/>
    </row>
    <row r="95" spans="2:17" x14ac:dyDescent="0.25">
      <c r="B95" s="287" t="s">
        <v>43</v>
      </c>
      <c r="C95" s="164">
        <f t="shared" si="2"/>
        <v>4.0933333333333337</v>
      </c>
      <c r="D95" s="3" t="s">
        <v>177</v>
      </c>
      <c r="E95" s="3">
        <v>36751433</v>
      </c>
      <c r="F95" s="3" t="s">
        <v>161</v>
      </c>
      <c r="G95" s="3" t="s">
        <v>167</v>
      </c>
      <c r="H95" s="165">
        <v>37499</v>
      </c>
      <c r="I95" s="5" t="s">
        <v>134</v>
      </c>
      <c r="J95" s="1" t="s">
        <v>178</v>
      </c>
      <c r="K95" s="95" t="s">
        <v>179</v>
      </c>
      <c r="L95" s="94" t="s">
        <v>180</v>
      </c>
      <c r="M95" s="118" t="s">
        <v>133</v>
      </c>
      <c r="N95" s="118" t="s">
        <v>134</v>
      </c>
      <c r="O95" s="118" t="s">
        <v>133</v>
      </c>
      <c r="P95" s="302" t="s">
        <v>767</v>
      </c>
      <c r="Q95" s="39"/>
    </row>
    <row r="96" spans="2:17" x14ac:dyDescent="0.25">
      <c r="B96" s="287" t="s">
        <v>43</v>
      </c>
      <c r="C96" s="164">
        <f t="shared" si="2"/>
        <v>4.0933333333333337</v>
      </c>
      <c r="D96" s="3" t="s">
        <v>177</v>
      </c>
      <c r="E96" s="3">
        <v>36751433</v>
      </c>
      <c r="F96" s="3" t="s">
        <v>161</v>
      </c>
      <c r="G96" s="3" t="s">
        <v>167</v>
      </c>
      <c r="H96" s="165">
        <v>37499</v>
      </c>
      <c r="I96" s="5" t="s">
        <v>134</v>
      </c>
      <c r="J96" s="1" t="s">
        <v>181</v>
      </c>
      <c r="K96" s="95" t="s">
        <v>182</v>
      </c>
      <c r="L96" s="94" t="s">
        <v>184</v>
      </c>
      <c r="M96" s="118" t="s">
        <v>133</v>
      </c>
      <c r="N96" s="118" t="s">
        <v>134</v>
      </c>
      <c r="O96" s="118" t="s">
        <v>133</v>
      </c>
      <c r="P96" s="302" t="s">
        <v>767</v>
      </c>
      <c r="Q96" s="39"/>
    </row>
    <row r="97" spans="1:17" x14ac:dyDescent="0.25">
      <c r="B97" s="287" t="s">
        <v>43</v>
      </c>
      <c r="C97" s="164">
        <f t="shared" si="2"/>
        <v>4.0933333333333337</v>
      </c>
      <c r="D97" s="3" t="s">
        <v>177</v>
      </c>
      <c r="E97" s="3">
        <v>36751433</v>
      </c>
      <c r="F97" s="3" t="s">
        <v>161</v>
      </c>
      <c r="G97" s="3" t="s">
        <v>167</v>
      </c>
      <c r="H97" s="165">
        <v>37499</v>
      </c>
      <c r="I97" s="5" t="s">
        <v>134</v>
      </c>
      <c r="J97" s="1" t="s">
        <v>181</v>
      </c>
      <c r="K97" s="95" t="s">
        <v>183</v>
      </c>
      <c r="L97" s="94" t="s">
        <v>184</v>
      </c>
      <c r="M97" s="118" t="s">
        <v>133</v>
      </c>
      <c r="N97" s="118" t="s">
        <v>134</v>
      </c>
      <c r="O97" s="118" t="s">
        <v>133</v>
      </c>
      <c r="P97" s="302" t="s">
        <v>767</v>
      </c>
      <c r="Q97" s="39"/>
    </row>
    <row r="98" spans="1:17" x14ac:dyDescent="0.25">
      <c r="B98" s="287" t="s">
        <v>43</v>
      </c>
      <c r="C98" s="164">
        <f t="shared" si="2"/>
        <v>4.0933333333333337</v>
      </c>
      <c r="D98" s="3" t="s">
        <v>177</v>
      </c>
      <c r="E98" s="3">
        <v>36751433</v>
      </c>
      <c r="F98" s="3" t="s">
        <v>161</v>
      </c>
      <c r="G98" s="3" t="s">
        <v>167</v>
      </c>
      <c r="H98" s="165">
        <v>37499</v>
      </c>
      <c r="I98" s="5" t="s">
        <v>134</v>
      </c>
      <c r="J98" s="1" t="s">
        <v>167</v>
      </c>
      <c r="K98" s="95" t="s">
        <v>185</v>
      </c>
      <c r="L98" s="94" t="s">
        <v>187</v>
      </c>
      <c r="M98" s="118" t="s">
        <v>133</v>
      </c>
      <c r="N98" s="118" t="s">
        <v>134</v>
      </c>
      <c r="O98" s="118" t="s">
        <v>133</v>
      </c>
      <c r="P98" s="302" t="s">
        <v>767</v>
      </c>
      <c r="Q98" s="39"/>
    </row>
    <row r="99" spans="1:17" x14ac:dyDescent="0.25">
      <c r="B99" s="287" t="s">
        <v>43</v>
      </c>
      <c r="C99" s="164">
        <f t="shared" si="2"/>
        <v>4.0933333333333337</v>
      </c>
      <c r="D99" s="3" t="s">
        <v>177</v>
      </c>
      <c r="E99" s="3">
        <v>36751433</v>
      </c>
      <c r="F99" s="3" t="s">
        <v>161</v>
      </c>
      <c r="G99" s="3" t="s">
        <v>167</v>
      </c>
      <c r="H99" s="165">
        <v>37499</v>
      </c>
      <c r="I99" s="5" t="s">
        <v>134</v>
      </c>
      <c r="J99" s="1" t="s">
        <v>167</v>
      </c>
      <c r="K99" s="95" t="s">
        <v>186</v>
      </c>
      <c r="L99" s="94" t="s">
        <v>187</v>
      </c>
      <c r="M99" s="118" t="s">
        <v>133</v>
      </c>
      <c r="N99" s="118" t="s">
        <v>134</v>
      </c>
      <c r="O99" s="118" t="s">
        <v>133</v>
      </c>
      <c r="P99" s="302" t="s">
        <v>767</v>
      </c>
      <c r="Q99" s="39"/>
    </row>
    <row r="100" spans="1:17" x14ac:dyDescent="0.25">
      <c r="B100" s="287"/>
      <c r="C100" s="164">
        <f t="shared" si="2"/>
        <v>4.0933333333333337</v>
      </c>
      <c r="D100" s="3" t="s">
        <v>188</v>
      </c>
      <c r="E100" s="3">
        <v>27456025</v>
      </c>
      <c r="F100" s="3" t="s">
        <v>134</v>
      </c>
      <c r="G100" s="3" t="s">
        <v>134</v>
      </c>
      <c r="H100" s="165" t="s">
        <v>134</v>
      </c>
      <c r="I100" s="5" t="s">
        <v>134</v>
      </c>
      <c r="J100" s="1" t="s">
        <v>134</v>
      </c>
      <c r="K100" s="95" t="s">
        <v>134</v>
      </c>
      <c r="L100" s="94" t="s">
        <v>134</v>
      </c>
      <c r="M100" s="118" t="s">
        <v>134</v>
      </c>
      <c r="N100" s="118" t="s">
        <v>134</v>
      </c>
      <c r="O100" s="118" t="s">
        <v>133</v>
      </c>
      <c r="P100" s="302" t="s">
        <v>768</v>
      </c>
      <c r="Q100" s="39"/>
    </row>
    <row r="101" spans="1:17" x14ac:dyDescent="0.25">
      <c r="A101" s="28"/>
      <c r="B101" s="95" t="s">
        <v>43</v>
      </c>
      <c r="C101" s="260">
        <f>(126+36)/200+985/300</f>
        <v>4.0933333333333337</v>
      </c>
      <c r="D101" s="94" t="s">
        <v>218</v>
      </c>
      <c r="E101" s="94">
        <v>37010157</v>
      </c>
      <c r="F101" s="94" t="s">
        <v>219</v>
      </c>
      <c r="G101" s="94" t="s">
        <v>220</v>
      </c>
      <c r="H101" s="261">
        <v>40816</v>
      </c>
      <c r="I101" s="5" t="s">
        <v>134</v>
      </c>
      <c r="J101" s="5" t="s">
        <v>221</v>
      </c>
      <c r="K101" s="54" t="s">
        <v>222</v>
      </c>
      <c r="L101" s="94" t="s">
        <v>223</v>
      </c>
      <c r="M101" s="54" t="s">
        <v>133</v>
      </c>
      <c r="N101" s="54" t="s">
        <v>133</v>
      </c>
      <c r="O101" s="54" t="s">
        <v>133</v>
      </c>
      <c r="P101" s="303"/>
      <c r="Q101" s="39"/>
    </row>
    <row r="102" spans="1:17" x14ac:dyDescent="0.25">
      <c r="A102" s="28"/>
      <c r="B102" s="95" t="s">
        <v>43</v>
      </c>
      <c r="C102" s="260">
        <f>(126+36)/200+985/300</f>
        <v>4.0933333333333337</v>
      </c>
      <c r="D102" s="94" t="s">
        <v>218</v>
      </c>
      <c r="E102" s="94">
        <v>37010157</v>
      </c>
      <c r="F102" s="94" t="s">
        <v>219</v>
      </c>
      <c r="G102" s="94" t="s">
        <v>220</v>
      </c>
      <c r="H102" s="261">
        <v>40816</v>
      </c>
      <c r="I102" s="5" t="s">
        <v>134</v>
      </c>
      <c r="J102" s="5" t="s">
        <v>224</v>
      </c>
      <c r="K102" s="54" t="s">
        <v>226</v>
      </c>
      <c r="L102" s="94" t="s">
        <v>225</v>
      </c>
      <c r="M102" s="54" t="s">
        <v>133</v>
      </c>
      <c r="N102" s="54" t="s">
        <v>133</v>
      </c>
      <c r="O102" s="54" t="s">
        <v>133</v>
      </c>
      <c r="P102" s="303"/>
      <c r="Q102" s="39"/>
    </row>
    <row r="103" spans="1:17" x14ac:dyDescent="0.25">
      <c r="A103" s="28"/>
      <c r="B103" s="95" t="s">
        <v>43</v>
      </c>
      <c r="C103" s="260">
        <f>(126+36)/200+985/300</f>
        <v>4.0933333333333337</v>
      </c>
      <c r="D103" s="94" t="s">
        <v>246</v>
      </c>
      <c r="E103" s="94">
        <v>41948998</v>
      </c>
      <c r="F103" s="94" t="s">
        <v>161</v>
      </c>
      <c r="G103" s="94" t="s">
        <v>167</v>
      </c>
      <c r="H103" s="262">
        <v>39627</v>
      </c>
      <c r="I103" s="5" t="s">
        <v>134</v>
      </c>
      <c r="J103" s="5" t="s">
        <v>249</v>
      </c>
      <c r="K103" s="54" t="s">
        <v>248</v>
      </c>
      <c r="L103" s="94" t="s">
        <v>247</v>
      </c>
      <c r="M103" s="54" t="s">
        <v>133</v>
      </c>
      <c r="N103" s="54" t="s">
        <v>133</v>
      </c>
      <c r="O103" s="54" t="s">
        <v>133</v>
      </c>
      <c r="P103" s="303" t="s">
        <v>769</v>
      </c>
      <c r="Q103" s="39"/>
    </row>
    <row r="104" spans="1:17" x14ac:dyDescent="0.25">
      <c r="A104" s="28"/>
      <c r="B104" s="95" t="s">
        <v>43</v>
      </c>
      <c r="C104" s="260">
        <f t="shared" ref="C104:C105" si="3">(126+36)/200+985/300</f>
        <v>4.0933333333333337</v>
      </c>
      <c r="D104" s="94" t="s">
        <v>246</v>
      </c>
      <c r="E104" s="94">
        <v>41948998</v>
      </c>
      <c r="F104" s="94" t="s">
        <v>161</v>
      </c>
      <c r="G104" s="94" t="s">
        <v>167</v>
      </c>
      <c r="H104" s="262">
        <v>39627</v>
      </c>
      <c r="I104" s="5" t="s">
        <v>134</v>
      </c>
      <c r="J104" s="5" t="s">
        <v>250</v>
      </c>
      <c r="K104" s="54" t="s">
        <v>251</v>
      </c>
      <c r="L104" s="94" t="s">
        <v>252</v>
      </c>
      <c r="M104" s="54" t="s">
        <v>133</v>
      </c>
      <c r="N104" s="54" t="s">
        <v>133</v>
      </c>
      <c r="O104" s="54" t="s">
        <v>133</v>
      </c>
      <c r="P104" s="303" t="s">
        <v>769</v>
      </c>
      <c r="Q104" s="39"/>
    </row>
    <row r="105" spans="1:17" x14ac:dyDescent="0.25">
      <c r="A105" s="28"/>
      <c r="B105" s="95" t="s">
        <v>43</v>
      </c>
      <c r="C105" s="260">
        <f t="shared" si="3"/>
        <v>4.0933333333333337</v>
      </c>
      <c r="D105" s="94" t="s">
        <v>246</v>
      </c>
      <c r="E105" s="94">
        <v>41948998</v>
      </c>
      <c r="F105" s="94" t="s">
        <v>161</v>
      </c>
      <c r="G105" s="94" t="s">
        <v>167</v>
      </c>
      <c r="H105" s="262">
        <v>39627</v>
      </c>
      <c r="I105" s="5" t="s">
        <v>134</v>
      </c>
      <c r="J105" s="5" t="s">
        <v>253</v>
      </c>
      <c r="K105" s="54" t="s">
        <v>254</v>
      </c>
      <c r="L105" s="94" t="s">
        <v>255</v>
      </c>
      <c r="M105" s="54" t="s">
        <v>133</v>
      </c>
      <c r="N105" s="54" t="s">
        <v>133</v>
      </c>
      <c r="O105" s="54" t="s">
        <v>133</v>
      </c>
      <c r="P105" s="303" t="s">
        <v>769</v>
      </c>
      <c r="Q105" s="39"/>
    </row>
    <row r="106" spans="1:17" x14ac:dyDescent="0.25">
      <c r="B106" s="287" t="s">
        <v>189</v>
      </c>
      <c r="C106" s="164">
        <f t="shared" ref="C106:C116" si="4">(126+36)/200+985/300*2</f>
        <v>7.3766666666666669</v>
      </c>
      <c r="D106" s="3" t="s">
        <v>190</v>
      </c>
      <c r="E106" s="3">
        <v>30745594</v>
      </c>
      <c r="F106" s="3" t="s">
        <v>161</v>
      </c>
      <c r="G106" s="3" t="s">
        <v>162</v>
      </c>
      <c r="H106" s="165">
        <v>37491</v>
      </c>
      <c r="I106" s="5" t="s">
        <v>134</v>
      </c>
      <c r="J106" s="1" t="s">
        <v>191</v>
      </c>
      <c r="K106" s="95" t="s">
        <v>192</v>
      </c>
      <c r="L106" s="94" t="s">
        <v>161</v>
      </c>
      <c r="M106" s="118" t="s">
        <v>133</v>
      </c>
      <c r="N106" s="118" t="s">
        <v>133</v>
      </c>
      <c r="O106" s="118" t="s">
        <v>133</v>
      </c>
      <c r="P106" s="303" t="s">
        <v>769</v>
      </c>
      <c r="Q106" s="39"/>
    </row>
    <row r="107" spans="1:17" x14ac:dyDescent="0.25">
      <c r="B107" s="287" t="s">
        <v>189</v>
      </c>
      <c r="C107" s="164">
        <f t="shared" si="4"/>
        <v>7.3766666666666669</v>
      </c>
      <c r="D107" s="3" t="s">
        <v>190</v>
      </c>
      <c r="E107" s="3">
        <v>30745594</v>
      </c>
      <c r="F107" s="3" t="s">
        <v>161</v>
      </c>
      <c r="G107" s="3" t="s">
        <v>162</v>
      </c>
      <c r="H107" s="165">
        <v>37491</v>
      </c>
      <c r="I107" s="5" t="s">
        <v>134</v>
      </c>
      <c r="J107" s="1" t="s">
        <v>191</v>
      </c>
      <c r="K107" s="95" t="s">
        <v>193</v>
      </c>
      <c r="L107" s="94" t="s">
        <v>161</v>
      </c>
      <c r="M107" s="118" t="s">
        <v>133</v>
      </c>
      <c r="N107" s="118" t="s">
        <v>133</v>
      </c>
      <c r="O107" s="118" t="s">
        <v>133</v>
      </c>
      <c r="P107" s="303" t="s">
        <v>769</v>
      </c>
      <c r="Q107" s="39"/>
    </row>
    <row r="108" spans="1:17" x14ac:dyDescent="0.25">
      <c r="B108" s="287" t="s">
        <v>189</v>
      </c>
      <c r="C108" s="164">
        <f t="shared" si="4"/>
        <v>7.3766666666666669</v>
      </c>
      <c r="D108" s="3" t="s">
        <v>190</v>
      </c>
      <c r="E108" s="3">
        <v>30745594</v>
      </c>
      <c r="F108" s="3" t="s">
        <v>161</v>
      </c>
      <c r="G108" s="3" t="s">
        <v>162</v>
      </c>
      <c r="H108" s="165">
        <v>37491</v>
      </c>
      <c r="I108" s="5" t="s">
        <v>134</v>
      </c>
      <c r="J108" s="1" t="s">
        <v>191</v>
      </c>
      <c r="K108" s="95" t="s">
        <v>194</v>
      </c>
      <c r="L108" s="94" t="s">
        <v>161</v>
      </c>
      <c r="M108" s="118" t="s">
        <v>133</v>
      </c>
      <c r="N108" s="118" t="s">
        <v>133</v>
      </c>
      <c r="O108" s="118" t="s">
        <v>133</v>
      </c>
      <c r="P108" s="303" t="s">
        <v>769</v>
      </c>
      <c r="Q108" s="39"/>
    </row>
    <row r="109" spans="1:17" x14ac:dyDescent="0.25">
      <c r="B109" s="287" t="s">
        <v>189</v>
      </c>
      <c r="C109" s="164">
        <f t="shared" si="4"/>
        <v>7.3766666666666669</v>
      </c>
      <c r="D109" s="3" t="s">
        <v>190</v>
      </c>
      <c r="E109" s="3">
        <v>30745594</v>
      </c>
      <c r="F109" s="3" t="s">
        <v>161</v>
      </c>
      <c r="G109" s="3" t="s">
        <v>162</v>
      </c>
      <c r="H109" s="165">
        <v>37491</v>
      </c>
      <c r="I109" s="5" t="s">
        <v>134</v>
      </c>
      <c r="J109" s="1" t="s">
        <v>191</v>
      </c>
      <c r="K109" s="95" t="s">
        <v>195</v>
      </c>
      <c r="L109" s="94" t="s">
        <v>161</v>
      </c>
      <c r="M109" s="118" t="s">
        <v>133</v>
      </c>
      <c r="N109" s="118" t="s">
        <v>133</v>
      </c>
      <c r="O109" s="118" t="s">
        <v>133</v>
      </c>
      <c r="P109" s="303" t="s">
        <v>769</v>
      </c>
      <c r="Q109" s="39"/>
    </row>
    <row r="110" spans="1:17" x14ac:dyDescent="0.25">
      <c r="B110" s="287" t="s">
        <v>189</v>
      </c>
      <c r="C110" s="164">
        <f t="shared" si="4"/>
        <v>7.3766666666666669</v>
      </c>
      <c r="D110" s="3" t="s">
        <v>196</v>
      </c>
      <c r="E110" s="3">
        <v>1085259250</v>
      </c>
      <c r="F110" s="3" t="s">
        <v>161</v>
      </c>
      <c r="G110" s="3" t="s">
        <v>162</v>
      </c>
      <c r="H110" s="165">
        <v>40417</v>
      </c>
      <c r="I110" s="5" t="s">
        <v>133</v>
      </c>
      <c r="J110" s="1" t="s">
        <v>197</v>
      </c>
      <c r="K110" s="166" t="s">
        <v>198</v>
      </c>
      <c r="L110" s="94" t="s">
        <v>199</v>
      </c>
      <c r="M110" s="118" t="s">
        <v>133</v>
      </c>
      <c r="N110" s="118" t="s">
        <v>133</v>
      </c>
      <c r="O110" s="118" t="s">
        <v>133</v>
      </c>
      <c r="P110" s="302"/>
      <c r="Q110" s="39"/>
    </row>
    <row r="111" spans="1:17" x14ac:dyDescent="0.25">
      <c r="B111" s="287" t="s">
        <v>189</v>
      </c>
      <c r="C111" s="164">
        <f t="shared" si="4"/>
        <v>7.3766666666666669</v>
      </c>
      <c r="D111" s="3" t="s">
        <v>196</v>
      </c>
      <c r="E111" s="3">
        <v>1085259250</v>
      </c>
      <c r="F111" s="3" t="s">
        <v>161</v>
      </c>
      <c r="G111" s="3" t="s">
        <v>162</v>
      </c>
      <c r="H111" s="165">
        <v>40417</v>
      </c>
      <c r="I111" s="5" t="s">
        <v>133</v>
      </c>
      <c r="J111" s="1" t="s">
        <v>200</v>
      </c>
      <c r="K111" s="95" t="s">
        <v>201</v>
      </c>
      <c r="L111" s="94" t="s">
        <v>202</v>
      </c>
      <c r="M111" s="118" t="s">
        <v>133</v>
      </c>
      <c r="N111" s="118" t="s">
        <v>133</v>
      </c>
      <c r="O111" s="118" t="s">
        <v>133</v>
      </c>
      <c r="P111" s="302"/>
      <c r="Q111" s="39"/>
    </row>
    <row r="112" spans="1:17" x14ac:dyDescent="0.25">
      <c r="A112" s="118"/>
      <c r="B112" s="287" t="s">
        <v>189</v>
      </c>
      <c r="C112" s="164">
        <f t="shared" si="4"/>
        <v>7.3766666666666669</v>
      </c>
      <c r="D112" s="3" t="s">
        <v>203</v>
      </c>
      <c r="E112" s="3">
        <v>36757467</v>
      </c>
      <c r="F112" s="3" t="s">
        <v>161</v>
      </c>
      <c r="G112" s="3" t="s">
        <v>162</v>
      </c>
      <c r="H112" s="165">
        <v>38576</v>
      </c>
      <c r="I112" s="5" t="s">
        <v>134</v>
      </c>
      <c r="J112" s="118" t="s">
        <v>209</v>
      </c>
      <c r="K112" s="118" t="s">
        <v>210</v>
      </c>
      <c r="L112" s="118" t="s">
        <v>161</v>
      </c>
      <c r="M112" s="118" t="s">
        <v>133</v>
      </c>
      <c r="N112" s="118" t="s">
        <v>133</v>
      </c>
      <c r="O112" s="118" t="s">
        <v>133</v>
      </c>
      <c r="P112" s="303" t="s">
        <v>769</v>
      </c>
      <c r="Q112" s="39"/>
    </row>
    <row r="113" spans="1:17" x14ac:dyDescent="0.25">
      <c r="B113" s="287" t="s">
        <v>189</v>
      </c>
      <c r="C113" s="164">
        <f t="shared" si="4"/>
        <v>7.3766666666666669</v>
      </c>
      <c r="D113" s="3" t="s">
        <v>203</v>
      </c>
      <c r="E113" s="3">
        <v>36757467</v>
      </c>
      <c r="F113" s="3" t="s">
        <v>161</v>
      </c>
      <c r="G113" s="3" t="s">
        <v>162</v>
      </c>
      <c r="H113" s="165">
        <v>38576</v>
      </c>
      <c r="I113" s="5" t="s">
        <v>134</v>
      </c>
      <c r="J113" s="1" t="s">
        <v>207</v>
      </c>
      <c r="K113" s="118" t="s">
        <v>208</v>
      </c>
      <c r="L113" s="94" t="s">
        <v>161</v>
      </c>
      <c r="M113" s="118" t="s">
        <v>133</v>
      </c>
      <c r="N113" s="118" t="s">
        <v>133</v>
      </c>
      <c r="O113" s="118" t="s">
        <v>133</v>
      </c>
      <c r="P113" s="303" t="s">
        <v>769</v>
      </c>
      <c r="Q113" s="39"/>
    </row>
    <row r="114" spans="1:17" x14ac:dyDescent="0.25">
      <c r="B114" s="287" t="s">
        <v>189</v>
      </c>
      <c r="C114" s="164">
        <f t="shared" si="4"/>
        <v>7.3766666666666669</v>
      </c>
      <c r="D114" s="3" t="s">
        <v>203</v>
      </c>
      <c r="E114" s="3">
        <v>36757467</v>
      </c>
      <c r="F114" s="3" t="s">
        <v>161</v>
      </c>
      <c r="G114" s="3" t="s">
        <v>162</v>
      </c>
      <c r="H114" s="165">
        <v>38576</v>
      </c>
      <c r="I114" s="5" t="s">
        <v>134</v>
      </c>
      <c r="J114" s="1" t="s">
        <v>204</v>
      </c>
      <c r="K114" s="95" t="s">
        <v>205</v>
      </c>
      <c r="L114" s="94" t="s">
        <v>206</v>
      </c>
      <c r="M114" s="118" t="s">
        <v>133</v>
      </c>
      <c r="N114" s="118" t="s">
        <v>133</v>
      </c>
      <c r="O114" s="118" t="s">
        <v>133</v>
      </c>
      <c r="P114" s="303" t="s">
        <v>769</v>
      </c>
      <c r="Q114" s="39"/>
    </row>
    <row r="115" spans="1:17" x14ac:dyDescent="0.25">
      <c r="B115" s="287" t="s">
        <v>189</v>
      </c>
      <c r="C115" s="164">
        <f t="shared" si="4"/>
        <v>7.3766666666666669</v>
      </c>
      <c r="D115" s="3" t="s">
        <v>212</v>
      </c>
      <c r="E115" s="3">
        <v>1085263211</v>
      </c>
      <c r="F115" s="3" t="s">
        <v>134</v>
      </c>
      <c r="G115" s="3" t="s">
        <v>134</v>
      </c>
      <c r="H115" s="165" t="s">
        <v>134</v>
      </c>
      <c r="I115" s="5" t="s">
        <v>133</v>
      </c>
      <c r="J115" s="1" t="s">
        <v>213</v>
      </c>
      <c r="K115" s="118" t="s">
        <v>214</v>
      </c>
      <c r="L115" s="94" t="s">
        <v>215</v>
      </c>
      <c r="M115" s="118" t="s">
        <v>133</v>
      </c>
      <c r="N115" s="118" t="s">
        <v>134</v>
      </c>
      <c r="O115" s="118" t="s">
        <v>133</v>
      </c>
      <c r="P115" s="303" t="s">
        <v>769</v>
      </c>
      <c r="Q115" s="39"/>
    </row>
    <row r="116" spans="1:17" x14ac:dyDescent="0.25">
      <c r="B116" s="287" t="s">
        <v>189</v>
      </c>
      <c r="C116" s="164">
        <f t="shared" si="4"/>
        <v>7.3766666666666669</v>
      </c>
      <c r="D116" s="3" t="s">
        <v>216</v>
      </c>
      <c r="E116" s="3">
        <v>1085263001</v>
      </c>
      <c r="F116" s="3" t="s">
        <v>161</v>
      </c>
      <c r="G116" s="3" t="s">
        <v>217</v>
      </c>
      <c r="H116" s="165">
        <v>41355</v>
      </c>
      <c r="I116" s="5" t="s">
        <v>134</v>
      </c>
      <c r="J116" s="1" t="s">
        <v>134</v>
      </c>
      <c r="K116" s="118" t="s">
        <v>134</v>
      </c>
      <c r="L116" s="94" t="s">
        <v>134</v>
      </c>
      <c r="M116" s="118" t="s">
        <v>133</v>
      </c>
      <c r="N116" s="118" t="s">
        <v>134</v>
      </c>
      <c r="O116" s="118" t="s">
        <v>133</v>
      </c>
      <c r="P116" s="302" t="s">
        <v>770</v>
      </c>
      <c r="Q116" s="39"/>
    </row>
    <row r="117" spans="1:17" x14ac:dyDescent="0.25">
      <c r="A117" s="182"/>
      <c r="B117" s="183" t="s">
        <v>44</v>
      </c>
      <c r="C117" s="184">
        <f t="shared" ref="C117:C124" si="5">(126+36)/200+985/300*2</f>
        <v>7.3766666666666669</v>
      </c>
      <c r="D117" s="185" t="s">
        <v>227</v>
      </c>
      <c r="E117" s="185">
        <v>27222274</v>
      </c>
      <c r="F117" s="185" t="s">
        <v>161</v>
      </c>
      <c r="G117" s="185" t="s">
        <v>228</v>
      </c>
      <c r="H117" s="189">
        <v>40166</v>
      </c>
      <c r="I117" s="187" t="s">
        <v>133</v>
      </c>
      <c r="J117" s="187" t="s">
        <v>229</v>
      </c>
      <c r="K117" s="188" t="s">
        <v>230</v>
      </c>
      <c r="L117" s="185" t="s">
        <v>232</v>
      </c>
      <c r="M117" s="188" t="s">
        <v>133</v>
      </c>
      <c r="N117" s="188" t="s">
        <v>133</v>
      </c>
      <c r="O117" s="118" t="s">
        <v>133</v>
      </c>
      <c r="P117" s="304"/>
      <c r="Q117" s="39"/>
    </row>
    <row r="118" spans="1:17" x14ac:dyDescent="0.25">
      <c r="B118" s="287" t="s">
        <v>44</v>
      </c>
      <c r="C118" s="164">
        <f t="shared" si="5"/>
        <v>7.3766666666666669</v>
      </c>
      <c r="D118" s="3" t="s">
        <v>227</v>
      </c>
      <c r="E118" s="3">
        <v>27222274</v>
      </c>
      <c r="F118" s="3" t="s">
        <v>161</v>
      </c>
      <c r="G118" s="3" t="s">
        <v>228</v>
      </c>
      <c r="H118" s="165">
        <v>40166</v>
      </c>
      <c r="I118" s="5" t="s">
        <v>133</v>
      </c>
      <c r="J118" s="1" t="s">
        <v>229</v>
      </c>
      <c r="K118" s="94" t="s">
        <v>231</v>
      </c>
      <c r="L118" s="94" t="s">
        <v>232</v>
      </c>
      <c r="M118" s="118" t="s">
        <v>133</v>
      </c>
      <c r="N118" s="118" t="s">
        <v>133</v>
      </c>
      <c r="O118" s="118" t="s">
        <v>133</v>
      </c>
      <c r="P118" s="302"/>
      <c r="Q118" s="39"/>
    </row>
    <row r="119" spans="1:17" x14ac:dyDescent="0.25">
      <c r="B119" s="287" t="s">
        <v>44</v>
      </c>
      <c r="C119" s="164">
        <f t="shared" si="5"/>
        <v>7.3766666666666669</v>
      </c>
      <c r="D119" s="3" t="s">
        <v>227</v>
      </c>
      <c r="E119" s="3">
        <v>27222274</v>
      </c>
      <c r="F119" s="3" t="s">
        <v>161</v>
      </c>
      <c r="G119" s="3" t="s">
        <v>228</v>
      </c>
      <c r="H119" s="165">
        <v>40166</v>
      </c>
      <c r="I119" s="5" t="s">
        <v>133</v>
      </c>
      <c r="J119" s="1" t="s">
        <v>233</v>
      </c>
      <c r="K119" s="118" t="s">
        <v>234</v>
      </c>
      <c r="L119" s="94" t="s">
        <v>161</v>
      </c>
      <c r="M119" s="118" t="s">
        <v>133</v>
      </c>
      <c r="N119" s="118" t="s">
        <v>133</v>
      </c>
      <c r="O119" s="118" t="s">
        <v>133</v>
      </c>
      <c r="P119" s="302"/>
      <c r="Q119" s="39"/>
    </row>
    <row r="120" spans="1:17" x14ac:dyDescent="0.25">
      <c r="A120" s="188"/>
      <c r="B120" s="183" t="s">
        <v>44</v>
      </c>
      <c r="C120" s="184">
        <f t="shared" si="5"/>
        <v>7.3766666666666669</v>
      </c>
      <c r="D120" s="185" t="s">
        <v>235</v>
      </c>
      <c r="E120" s="185">
        <v>36756579</v>
      </c>
      <c r="F120" s="185" t="s">
        <v>236</v>
      </c>
      <c r="G120" s="185" t="s">
        <v>167</v>
      </c>
      <c r="H120" s="189">
        <v>40992</v>
      </c>
      <c r="I120" s="187" t="s">
        <v>134</v>
      </c>
      <c r="J120" s="187" t="s">
        <v>134</v>
      </c>
      <c r="K120" s="188" t="s">
        <v>134</v>
      </c>
      <c r="L120" s="185" t="s">
        <v>134</v>
      </c>
      <c r="M120" s="188" t="s">
        <v>133</v>
      </c>
      <c r="N120" s="188" t="s">
        <v>134</v>
      </c>
      <c r="O120" s="118" t="s">
        <v>133</v>
      </c>
      <c r="P120" s="304" t="s">
        <v>771</v>
      </c>
      <c r="Q120" s="39"/>
    </row>
    <row r="121" spans="1:17" x14ac:dyDescent="0.25">
      <c r="A121" s="188"/>
      <c r="B121" s="183" t="s">
        <v>44</v>
      </c>
      <c r="C121" s="184">
        <f t="shared" si="5"/>
        <v>7.3766666666666669</v>
      </c>
      <c r="D121" s="185" t="s">
        <v>237</v>
      </c>
      <c r="E121" s="185">
        <v>30744566</v>
      </c>
      <c r="F121" s="185" t="s">
        <v>238</v>
      </c>
      <c r="G121" s="185" t="s">
        <v>228</v>
      </c>
      <c r="H121" s="186" t="s">
        <v>239</v>
      </c>
      <c r="I121" s="187" t="s">
        <v>133</v>
      </c>
      <c r="J121" s="187" t="s">
        <v>240</v>
      </c>
      <c r="K121" s="188" t="s">
        <v>243</v>
      </c>
      <c r="L121" s="185" t="s">
        <v>245</v>
      </c>
      <c r="M121" s="188" t="s">
        <v>133</v>
      </c>
      <c r="N121" s="188" t="s">
        <v>133</v>
      </c>
      <c r="O121" s="118" t="s">
        <v>133</v>
      </c>
      <c r="P121" s="304" t="s">
        <v>772</v>
      </c>
      <c r="Q121" s="39"/>
    </row>
    <row r="122" spans="1:17" x14ac:dyDescent="0.25">
      <c r="B122" s="287" t="s">
        <v>44</v>
      </c>
      <c r="C122" s="164">
        <f t="shared" si="5"/>
        <v>7.3766666666666669</v>
      </c>
      <c r="D122" s="3" t="s">
        <v>237</v>
      </c>
      <c r="E122" s="3">
        <v>30744566</v>
      </c>
      <c r="F122" s="3" t="s">
        <v>238</v>
      </c>
      <c r="G122" s="3" t="s">
        <v>228</v>
      </c>
      <c r="H122" s="167" t="s">
        <v>239</v>
      </c>
      <c r="I122" s="5" t="s">
        <v>133</v>
      </c>
      <c r="J122" s="1" t="s">
        <v>240</v>
      </c>
      <c r="K122" s="118" t="s">
        <v>241</v>
      </c>
      <c r="L122" s="94" t="s">
        <v>245</v>
      </c>
      <c r="M122" s="118" t="s">
        <v>133</v>
      </c>
      <c r="N122" s="118" t="s">
        <v>133</v>
      </c>
      <c r="O122" s="118" t="s">
        <v>133</v>
      </c>
      <c r="P122" s="302" t="s">
        <v>772</v>
      </c>
      <c r="Q122" s="39"/>
    </row>
    <row r="123" spans="1:17" x14ac:dyDescent="0.25">
      <c r="B123" s="287" t="s">
        <v>44</v>
      </c>
      <c r="C123" s="164">
        <f t="shared" si="5"/>
        <v>7.3766666666666669</v>
      </c>
      <c r="D123" s="3" t="s">
        <v>237</v>
      </c>
      <c r="E123" s="3">
        <v>30744566</v>
      </c>
      <c r="F123" s="3" t="s">
        <v>238</v>
      </c>
      <c r="G123" s="3" t="s">
        <v>228</v>
      </c>
      <c r="H123" s="167" t="s">
        <v>239</v>
      </c>
      <c r="I123" s="5" t="s">
        <v>133</v>
      </c>
      <c r="J123" s="1" t="s">
        <v>240</v>
      </c>
      <c r="K123" s="118" t="s">
        <v>242</v>
      </c>
      <c r="L123" s="94" t="s">
        <v>245</v>
      </c>
      <c r="M123" s="118" t="s">
        <v>133</v>
      </c>
      <c r="N123" s="118" t="s">
        <v>133</v>
      </c>
      <c r="O123" s="118" t="s">
        <v>133</v>
      </c>
      <c r="P123" s="302" t="s">
        <v>772</v>
      </c>
      <c r="Q123" s="39"/>
    </row>
    <row r="124" spans="1:17" x14ac:dyDescent="0.25">
      <c r="B124" s="287" t="s">
        <v>44</v>
      </c>
      <c r="C124" s="164">
        <f t="shared" si="5"/>
        <v>7.3766666666666669</v>
      </c>
      <c r="D124" s="3" t="s">
        <v>237</v>
      </c>
      <c r="E124" s="3">
        <v>30744566</v>
      </c>
      <c r="F124" s="3" t="s">
        <v>238</v>
      </c>
      <c r="G124" s="3" t="s">
        <v>228</v>
      </c>
      <c r="H124" s="167" t="s">
        <v>239</v>
      </c>
      <c r="I124" s="5" t="s">
        <v>133</v>
      </c>
      <c r="J124" s="1" t="s">
        <v>240</v>
      </c>
      <c r="K124" s="118" t="s">
        <v>244</v>
      </c>
      <c r="L124" s="94" t="s">
        <v>245</v>
      </c>
      <c r="M124" s="118" t="s">
        <v>133</v>
      </c>
      <c r="N124" s="118" t="s">
        <v>133</v>
      </c>
      <c r="O124" s="118" t="s">
        <v>133</v>
      </c>
      <c r="P124" s="302" t="s">
        <v>772</v>
      </c>
      <c r="Q124" s="39"/>
    </row>
    <row r="125" spans="1:17" x14ac:dyDescent="0.25">
      <c r="Q125" s="299"/>
    </row>
    <row r="126" spans="1:17" ht="15.75" thickBot="1" x14ac:dyDescent="0.3">
      <c r="Q126" s="299"/>
    </row>
    <row r="127" spans="1:17" ht="27" thickBot="1" x14ac:dyDescent="0.3">
      <c r="B127" s="348" t="s">
        <v>46</v>
      </c>
      <c r="C127" s="349"/>
      <c r="D127" s="349"/>
      <c r="E127" s="349"/>
      <c r="F127" s="349"/>
      <c r="G127" s="349"/>
      <c r="H127" s="349"/>
      <c r="I127" s="349"/>
      <c r="J127" s="349"/>
      <c r="K127" s="349"/>
      <c r="L127" s="349"/>
      <c r="M127" s="349"/>
      <c r="N127" s="350"/>
    </row>
    <row r="130" spans="1:26" ht="46.15" customHeight="1" x14ac:dyDescent="0.25">
      <c r="B130" s="64" t="s">
        <v>33</v>
      </c>
      <c r="C130" s="64" t="s">
        <v>47</v>
      </c>
      <c r="D130" s="354" t="s">
        <v>3</v>
      </c>
      <c r="E130" s="355"/>
    </row>
    <row r="131" spans="1:26" ht="46.9" customHeight="1" x14ac:dyDescent="0.25">
      <c r="B131" s="65" t="s">
        <v>122</v>
      </c>
      <c r="C131" s="120" t="s">
        <v>133</v>
      </c>
      <c r="D131" s="356"/>
      <c r="E131" s="356"/>
    </row>
    <row r="134" spans="1:26" ht="26.25" x14ac:dyDescent="0.25">
      <c r="B134" s="346" t="s">
        <v>63</v>
      </c>
      <c r="C134" s="347"/>
      <c r="D134" s="347"/>
      <c r="E134" s="347"/>
      <c r="F134" s="347"/>
      <c r="G134" s="347"/>
      <c r="H134" s="347"/>
      <c r="I134" s="347"/>
      <c r="J134" s="347"/>
      <c r="K134" s="347"/>
      <c r="L134" s="347"/>
      <c r="M134" s="347"/>
      <c r="N134" s="347"/>
      <c r="O134" s="347"/>
      <c r="P134" s="347"/>
      <c r="Q134" s="347"/>
    </row>
    <row r="137" spans="1:26" ht="26.25" x14ac:dyDescent="0.25">
      <c r="B137" s="346" t="s">
        <v>256</v>
      </c>
      <c r="C137" s="347"/>
      <c r="D137" s="347"/>
      <c r="E137" s="347"/>
      <c r="F137" s="347"/>
      <c r="G137" s="347"/>
      <c r="H137" s="347"/>
      <c r="I137" s="347"/>
      <c r="J137" s="347"/>
      <c r="K137" s="347"/>
      <c r="L137" s="347"/>
      <c r="M137" s="347"/>
      <c r="N137" s="347"/>
      <c r="O137" s="347"/>
      <c r="P137" s="347"/>
      <c r="Q137" s="347"/>
    </row>
    <row r="139" spans="1:26" ht="15.75" thickBot="1" x14ac:dyDescent="0.3">
      <c r="M139" s="61"/>
      <c r="N139" s="61"/>
    </row>
    <row r="140" spans="1:26" s="39" customFormat="1" ht="109.5" customHeight="1" x14ac:dyDescent="0.25">
      <c r="A140" s="104"/>
      <c r="B140" s="115" t="s">
        <v>142</v>
      </c>
      <c r="C140" s="115" t="s">
        <v>143</v>
      </c>
      <c r="D140" s="115" t="s">
        <v>144</v>
      </c>
      <c r="E140" s="115" t="s">
        <v>45</v>
      </c>
      <c r="F140" s="115" t="s">
        <v>22</v>
      </c>
      <c r="G140" s="115" t="s">
        <v>102</v>
      </c>
      <c r="H140" s="115" t="s">
        <v>17</v>
      </c>
      <c r="I140" s="115" t="s">
        <v>10</v>
      </c>
      <c r="J140" s="115" t="s">
        <v>31</v>
      </c>
      <c r="K140" s="115" t="s">
        <v>60</v>
      </c>
      <c r="L140" s="115" t="s">
        <v>20</v>
      </c>
      <c r="M140" s="100" t="s">
        <v>26</v>
      </c>
      <c r="N140" s="115" t="s">
        <v>145</v>
      </c>
      <c r="O140" s="115" t="s">
        <v>36</v>
      </c>
      <c r="P140" s="116" t="s">
        <v>11</v>
      </c>
      <c r="Q140" s="294" t="s">
        <v>19</v>
      </c>
    </row>
    <row r="141" spans="1:26" s="300" customFormat="1" ht="30" x14ac:dyDescent="0.25">
      <c r="A141" s="268">
        <v>1</v>
      </c>
      <c r="B141" s="269" t="s">
        <v>573</v>
      </c>
      <c r="C141" s="270" t="s">
        <v>573</v>
      </c>
      <c r="D141" s="269" t="s">
        <v>296</v>
      </c>
      <c r="E141" s="271" t="s">
        <v>574</v>
      </c>
      <c r="F141" s="272" t="s">
        <v>133</v>
      </c>
      <c r="G141" s="273"/>
      <c r="H141" s="274">
        <v>39834</v>
      </c>
      <c r="I141" s="275">
        <v>40178</v>
      </c>
      <c r="J141" s="275"/>
      <c r="K141" s="275" t="s">
        <v>576</v>
      </c>
      <c r="L141" s="275" t="s">
        <v>575</v>
      </c>
      <c r="M141" s="276">
        <v>628</v>
      </c>
      <c r="N141" s="276">
        <v>20</v>
      </c>
      <c r="O141" s="277"/>
      <c r="P141" s="277">
        <v>264</v>
      </c>
      <c r="Q141" s="295" t="s">
        <v>593</v>
      </c>
      <c r="R141" s="109"/>
      <c r="S141" s="109"/>
      <c r="T141" s="109"/>
      <c r="U141" s="109"/>
      <c r="V141" s="109"/>
      <c r="W141" s="109"/>
      <c r="X141" s="109"/>
      <c r="Y141" s="109"/>
      <c r="Z141" s="109"/>
    </row>
    <row r="142" spans="1:26" s="300" customFormat="1" ht="30" x14ac:dyDescent="0.25">
      <c r="A142" s="268">
        <f>+A141+1</f>
        <v>2</v>
      </c>
      <c r="B142" s="269" t="s">
        <v>573</v>
      </c>
      <c r="C142" s="270" t="s">
        <v>573</v>
      </c>
      <c r="D142" s="269" t="s">
        <v>296</v>
      </c>
      <c r="E142" s="271" t="s">
        <v>591</v>
      </c>
      <c r="F142" s="272" t="s">
        <v>133</v>
      </c>
      <c r="G142" s="273"/>
      <c r="H142" s="274">
        <v>40210</v>
      </c>
      <c r="I142" s="275">
        <v>40543</v>
      </c>
      <c r="J142" s="275"/>
      <c r="K142" s="275" t="s">
        <v>576</v>
      </c>
      <c r="L142" s="275" t="s">
        <v>580</v>
      </c>
      <c r="M142" s="276"/>
      <c r="N142" s="276">
        <v>20</v>
      </c>
      <c r="O142" s="277"/>
      <c r="P142" s="277">
        <v>264</v>
      </c>
      <c r="Q142" s="295" t="s">
        <v>593</v>
      </c>
      <c r="R142" s="109"/>
      <c r="S142" s="109"/>
      <c r="T142" s="109"/>
      <c r="U142" s="109"/>
      <c r="V142" s="109"/>
      <c r="W142" s="109"/>
      <c r="X142" s="109"/>
      <c r="Y142" s="109"/>
      <c r="Z142" s="109"/>
    </row>
    <row r="143" spans="1:26" s="300" customFormat="1" ht="30" x14ac:dyDescent="0.25">
      <c r="A143" s="268">
        <f t="shared" ref="A143:A148" si="6">+A142+1</f>
        <v>3</v>
      </c>
      <c r="B143" s="269" t="s">
        <v>573</v>
      </c>
      <c r="C143" s="270" t="s">
        <v>573</v>
      </c>
      <c r="D143" s="269" t="s">
        <v>296</v>
      </c>
      <c r="E143" s="271" t="s">
        <v>592</v>
      </c>
      <c r="F143" s="272" t="s">
        <v>133</v>
      </c>
      <c r="G143" s="273"/>
      <c r="H143" s="274">
        <v>40567</v>
      </c>
      <c r="I143" s="275">
        <v>40908</v>
      </c>
      <c r="J143" s="275"/>
      <c r="K143" s="275" t="s">
        <v>576</v>
      </c>
      <c r="L143" s="275" t="s">
        <v>585</v>
      </c>
      <c r="M143" s="276"/>
      <c r="N143" s="276">
        <v>40</v>
      </c>
      <c r="O143" s="277"/>
      <c r="P143" s="277">
        <v>265</v>
      </c>
      <c r="Q143" s="295" t="s">
        <v>593</v>
      </c>
      <c r="R143" s="109"/>
      <c r="S143" s="109"/>
      <c r="T143" s="109"/>
      <c r="U143" s="109"/>
      <c r="V143" s="109"/>
      <c r="W143" s="109"/>
      <c r="X143" s="109"/>
      <c r="Y143" s="109"/>
      <c r="Z143" s="109"/>
    </row>
    <row r="144" spans="1:26" s="300" customFormat="1" ht="30" x14ac:dyDescent="0.25">
      <c r="A144" s="268">
        <f t="shared" si="6"/>
        <v>4</v>
      </c>
      <c r="B144" s="269" t="s">
        <v>573</v>
      </c>
      <c r="C144" s="270" t="s">
        <v>573</v>
      </c>
      <c r="D144" s="269" t="s">
        <v>296</v>
      </c>
      <c r="E144" s="271" t="s">
        <v>579</v>
      </c>
      <c r="F144" s="272" t="s">
        <v>133</v>
      </c>
      <c r="G144" s="272"/>
      <c r="H144" s="274">
        <v>40940</v>
      </c>
      <c r="I144" s="275">
        <v>41273</v>
      </c>
      <c r="J144" s="275"/>
      <c r="K144" s="275" t="s">
        <v>576</v>
      </c>
      <c r="L144" s="275" t="s">
        <v>580</v>
      </c>
      <c r="M144" s="276">
        <v>1400</v>
      </c>
      <c r="N144" s="276">
        <v>40</v>
      </c>
      <c r="O144" s="277"/>
      <c r="P144" s="277">
        <v>265</v>
      </c>
      <c r="Q144" s="295" t="s">
        <v>593</v>
      </c>
      <c r="R144" s="109"/>
      <c r="S144" s="109"/>
      <c r="T144" s="109"/>
      <c r="U144" s="109"/>
      <c r="V144" s="109"/>
      <c r="W144" s="109"/>
      <c r="X144" s="109"/>
      <c r="Y144" s="109"/>
      <c r="Z144" s="109"/>
    </row>
    <row r="145" spans="1:26" s="300" customFormat="1" ht="30" x14ac:dyDescent="0.25">
      <c r="A145" s="268">
        <f t="shared" si="6"/>
        <v>5</v>
      </c>
      <c r="B145" s="269" t="s">
        <v>573</v>
      </c>
      <c r="C145" s="270" t="s">
        <v>573</v>
      </c>
      <c r="D145" s="269" t="s">
        <v>296</v>
      </c>
      <c r="E145" s="271" t="s">
        <v>581</v>
      </c>
      <c r="F145" s="272" t="s">
        <v>133</v>
      </c>
      <c r="G145" s="272"/>
      <c r="H145" s="274">
        <v>40922</v>
      </c>
      <c r="I145" s="275">
        <v>41273</v>
      </c>
      <c r="J145" s="275"/>
      <c r="K145" s="275" t="s">
        <v>576</v>
      </c>
      <c r="L145" s="275" t="s">
        <v>744</v>
      </c>
      <c r="M145" s="276">
        <v>596</v>
      </c>
      <c r="N145" s="276">
        <v>50</v>
      </c>
      <c r="O145" s="277"/>
      <c r="P145" s="277">
        <v>265</v>
      </c>
      <c r="Q145" s="295" t="s">
        <v>593</v>
      </c>
      <c r="R145" s="109"/>
      <c r="S145" s="109"/>
      <c r="T145" s="109"/>
      <c r="U145" s="109"/>
      <c r="V145" s="109"/>
      <c r="W145" s="109"/>
      <c r="X145" s="109"/>
      <c r="Y145" s="109"/>
      <c r="Z145" s="109"/>
    </row>
    <row r="146" spans="1:26" s="300" customFormat="1" ht="30" x14ac:dyDescent="0.25">
      <c r="A146" s="268">
        <f t="shared" si="6"/>
        <v>6</v>
      </c>
      <c r="B146" s="269" t="s">
        <v>573</v>
      </c>
      <c r="C146" s="270" t="s">
        <v>573</v>
      </c>
      <c r="D146" s="269" t="s">
        <v>296</v>
      </c>
      <c r="E146" s="271" t="s">
        <v>582</v>
      </c>
      <c r="F146" s="272" t="s">
        <v>133</v>
      </c>
      <c r="G146" s="272"/>
      <c r="H146" s="274">
        <v>40932</v>
      </c>
      <c r="I146" s="275">
        <v>41274</v>
      </c>
      <c r="J146" s="275"/>
      <c r="K146" s="275" t="s">
        <v>576</v>
      </c>
      <c r="L146" s="275" t="s">
        <v>585</v>
      </c>
      <c r="M146" s="276">
        <v>162</v>
      </c>
      <c r="N146" s="276">
        <v>17</v>
      </c>
      <c r="O146" s="277"/>
      <c r="P146" s="277">
        <v>265</v>
      </c>
      <c r="Q146" s="295" t="s">
        <v>593</v>
      </c>
      <c r="R146" s="109"/>
      <c r="S146" s="109"/>
      <c r="T146" s="109"/>
      <c r="U146" s="109"/>
      <c r="V146" s="109"/>
      <c r="W146" s="109"/>
      <c r="X146" s="109"/>
      <c r="Y146" s="109"/>
      <c r="Z146" s="109"/>
    </row>
    <row r="147" spans="1:26" s="300" customFormat="1" ht="30" x14ac:dyDescent="0.25">
      <c r="A147" s="268">
        <f t="shared" si="6"/>
        <v>7</v>
      </c>
      <c r="B147" s="269" t="s">
        <v>573</v>
      </c>
      <c r="C147" s="270" t="s">
        <v>573</v>
      </c>
      <c r="D147" s="269" t="s">
        <v>296</v>
      </c>
      <c r="E147" s="271" t="s">
        <v>583</v>
      </c>
      <c r="F147" s="272" t="s">
        <v>133</v>
      </c>
      <c r="G147" s="272"/>
      <c r="H147" s="274">
        <v>41576</v>
      </c>
      <c r="I147" s="275">
        <v>41850</v>
      </c>
      <c r="J147" s="275"/>
      <c r="K147" s="275" t="s">
        <v>576</v>
      </c>
      <c r="L147" s="275" t="s">
        <v>586</v>
      </c>
      <c r="M147" s="276">
        <v>141</v>
      </c>
      <c r="N147" s="276">
        <v>123</v>
      </c>
      <c r="O147" s="277"/>
      <c r="P147" s="277">
        <v>266</v>
      </c>
      <c r="Q147" s="295" t="s">
        <v>593</v>
      </c>
      <c r="R147" s="109"/>
      <c r="S147" s="109"/>
      <c r="T147" s="109"/>
      <c r="U147" s="109"/>
      <c r="V147" s="109"/>
      <c r="W147" s="109"/>
      <c r="X147" s="109"/>
      <c r="Y147" s="109"/>
      <c r="Z147" s="109"/>
    </row>
    <row r="148" spans="1:26" s="300" customFormat="1" x14ac:dyDescent="0.25">
      <c r="A148" s="43">
        <f t="shared" si="6"/>
        <v>8</v>
      </c>
      <c r="B148" s="111"/>
      <c r="C148" s="112"/>
      <c r="D148" s="111"/>
      <c r="E148" s="106"/>
      <c r="F148" s="107"/>
      <c r="G148" s="107"/>
      <c r="H148" s="107"/>
      <c r="I148" s="108"/>
      <c r="J148" s="108"/>
      <c r="K148" s="108"/>
      <c r="L148" s="108"/>
      <c r="M148" s="99"/>
      <c r="N148" s="99"/>
      <c r="O148" s="27"/>
      <c r="P148" s="27"/>
      <c r="Q148" s="296"/>
      <c r="R148" s="109"/>
      <c r="S148" s="109"/>
      <c r="T148" s="109"/>
      <c r="U148" s="109"/>
      <c r="V148" s="109"/>
      <c r="W148" s="109"/>
      <c r="X148" s="109"/>
      <c r="Y148" s="109"/>
      <c r="Z148" s="109"/>
    </row>
    <row r="149" spans="1:26" s="300" customFormat="1" x14ac:dyDescent="0.25">
      <c r="A149" s="43"/>
      <c r="B149" s="46" t="s">
        <v>16</v>
      </c>
      <c r="C149" s="112"/>
      <c r="D149" s="111"/>
      <c r="E149" s="106"/>
      <c r="F149" s="107"/>
      <c r="G149" s="107"/>
      <c r="H149" s="107"/>
      <c r="I149" s="108"/>
      <c r="J149" s="108"/>
      <c r="K149" s="113">
        <f t="shared" ref="K149" si="7">SUM(K141:K148)</f>
        <v>0</v>
      </c>
      <c r="L149" s="113">
        <f t="shared" ref="L149:N149" si="8">SUM(L141:L148)</f>
        <v>0</v>
      </c>
      <c r="M149" s="145">
        <f>SUM(M141:M147)</f>
        <v>2927</v>
      </c>
      <c r="N149" s="145">
        <f>SUM(N141:N147)</f>
        <v>310</v>
      </c>
      <c r="O149" s="27"/>
      <c r="P149" s="27"/>
      <c r="Q149" s="297"/>
    </row>
    <row r="150" spans="1:26" x14ac:dyDescent="0.25">
      <c r="B150" s="28"/>
      <c r="C150" s="28"/>
      <c r="D150" s="28"/>
      <c r="E150" s="29"/>
      <c r="F150" s="28"/>
      <c r="G150" s="28"/>
      <c r="H150" s="28"/>
      <c r="I150" s="28"/>
      <c r="J150" s="28"/>
      <c r="K150" s="28"/>
      <c r="L150" s="28"/>
      <c r="M150" s="28"/>
      <c r="N150" s="28"/>
      <c r="O150" s="28"/>
      <c r="P150" s="28"/>
    </row>
    <row r="151" spans="1:26" ht="18.75" x14ac:dyDescent="0.25">
      <c r="B151" s="55" t="s">
        <v>32</v>
      </c>
      <c r="C151" s="69">
        <f>+K149</f>
        <v>0</v>
      </c>
      <c r="H151" s="30"/>
      <c r="I151" s="30"/>
      <c r="J151" s="30"/>
      <c r="K151" s="30"/>
      <c r="L151" s="30"/>
      <c r="M151" s="30"/>
      <c r="N151" s="28"/>
      <c r="O151" s="28"/>
      <c r="P151" s="28"/>
    </row>
    <row r="153" spans="1:26" ht="15.75" thickBot="1" x14ac:dyDescent="0.3"/>
    <row r="154" spans="1:26" ht="37.15" customHeight="1" thickBot="1" x14ac:dyDescent="0.3">
      <c r="B154" s="72" t="s">
        <v>49</v>
      </c>
      <c r="C154" s="73" t="s">
        <v>50</v>
      </c>
      <c r="D154" s="72" t="s">
        <v>51</v>
      </c>
      <c r="E154" s="73" t="s">
        <v>54</v>
      </c>
    </row>
    <row r="155" spans="1:26" ht="41.45" customHeight="1" x14ac:dyDescent="0.25">
      <c r="B155" s="63" t="s">
        <v>123</v>
      </c>
      <c r="C155" s="66">
        <v>20</v>
      </c>
      <c r="D155" s="66">
        <v>0</v>
      </c>
      <c r="E155" s="351">
        <f>+D155+D156+D157</f>
        <v>0</v>
      </c>
    </row>
    <row r="156" spans="1:26" x14ac:dyDescent="0.25">
      <c r="B156" s="63" t="s">
        <v>124</v>
      </c>
      <c r="C156" s="53">
        <v>30</v>
      </c>
      <c r="D156" s="67">
        <v>0</v>
      </c>
      <c r="E156" s="352"/>
    </row>
    <row r="157" spans="1:26" ht="15.75" thickBot="1" x14ac:dyDescent="0.3">
      <c r="B157" s="63" t="s">
        <v>125</v>
      </c>
      <c r="C157" s="68">
        <v>40</v>
      </c>
      <c r="D157" s="68">
        <v>0</v>
      </c>
      <c r="E157" s="353"/>
    </row>
    <row r="159" spans="1:26" ht="15.75" thickBot="1" x14ac:dyDescent="0.3"/>
    <row r="160" spans="1:26" ht="27" thickBot="1" x14ac:dyDescent="0.3">
      <c r="B160" s="348" t="s">
        <v>52</v>
      </c>
      <c r="C160" s="349"/>
      <c r="D160" s="349"/>
      <c r="E160" s="349"/>
      <c r="F160" s="349"/>
      <c r="G160" s="349"/>
      <c r="H160" s="349"/>
      <c r="I160" s="349"/>
      <c r="J160" s="349"/>
      <c r="K160" s="349"/>
      <c r="L160" s="349"/>
      <c r="M160" s="349"/>
      <c r="N160" s="350"/>
    </row>
    <row r="162" spans="2:17" ht="76.5" customHeight="1" x14ac:dyDescent="0.25">
      <c r="B162" s="52" t="s">
        <v>0</v>
      </c>
      <c r="C162" s="52" t="s">
        <v>39</v>
      </c>
      <c r="D162" s="52" t="s">
        <v>40</v>
      </c>
      <c r="E162" s="52" t="s">
        <v>115</v>
      </c>
      <c r="F162" s="52" t="s">
        <v>117</v>
      </c>
      <c r="G162" s="52" t="s">
        <v>118</v>
      </c>
      <c r="H162" s="52" t="s">
        <v>119</v>
      </c>
      <c r="I162" s="52" t="s">
        <v>116</v>
      </c>
      <c r="J162" s="354" t="s">
        <v>120</v>
      </c>
      <c r="K162" s="372"/>
      <c r="L162" s="355"/>
      <c r="M162" s="52" t="s">
        <v>121</v>
      </c>
      <c r="N162" s="52" t="s">
        <v>41</v>
      </c>
      <c r="O162" s="52" t="s">
        <v>42</v>
      </c>
      <c r="P162" s="354" t="s">
        <v>3</v>
      </c>
      <c r="Q162" s="355"/>
    </row>
    <row r="163" spans="2:17" ht="60.75" customHeight="1" x14ac:dyDescent="0.25">
      <c r="B163" s="88" t="s">
        <v>564</v>
      </c>
      <c r="C163" s="88">
        <f>(126+36+985)/1000</f>
        <v>1.147</v>
      </c>
      <c r="D163" s="3" t="s">
        <v>257</v>
      </c>
      <c r="E163" s="3">
        <v>36952049</v>
      </c>
      <c r="F163" s="3" t="s">
        <v>262</v>
      </c>
      <c r="G163" s="3" t="s">
        <v>167</v>
      </c>
      <c r="H163" s="165">
        <v>37997</v>
      </c>
      <c r="I163" s="5" t="s">
        <v>134</v>
      </c>
      <c r="J163" s="118" t="s">
        <v>263</v>
      </c>
      <c r="K163" s="118" t="s">
        <v>264</v>
      </c>
      <c r="L163" s="118" t="s">
        <v>265</v>
      </c>
      <c r="M163" s="118" t="s">
        <v>133</v>
      </c>
      <c r="N163" s="118" t="s">
        <v>134</v>
      </c>
      <c r="O163" s="59" t="s">
        <v>133</v>
      </c>
      <c r="P163" s="356" t="s">
        <v>258</v>
      </c>
      <c r="Q163" s="356"/>
    </row>
    <row r="164" spans="2:17" ht="60.75" customHeight="1" x14ac:dyDescent="0.25">
      <c r="B164" s="238" t="s">
        <v>564</v>
      </c>
      <c r="C164" s="193">
        <f>(126+36+985)/1000</f>
        <v>1.147</v>
      </c>
      <c r="D164" s="3" t="s">
        <v>257</v>
      </c>
      <c r="E164" s="3">
        <v>36952049</v>
      </c>
      <c r="F164" s="3" t="s">
        <v>262</v>
      </c>
      <c r="G164" s="3" t="s">
        <v>167</v>
      </c>
      <c r="H164" s="165">
        <v>37997</v>
      </c>
      <c r="I164" s="5" t="s">
        <v>134</v>
      </c>
      <c r="J164" s="1" t="s">
        <v>259</v>
      </c>
      <c r="K164" s="95" t="s">
        <v>260</v>
      </c>
      <c r="L164" s="94" t="s">
        <v>261</v>
      </c>
      <c r="M164" s="59" t="s">
        <v>133</v>
      </c>
      <c r="N164" s="118" t="s">
        <v>134</v>
      </c>
      <c r="O164" s="59" t="s">
        <v>133</v>
      </c>
      <c r="P164" s="356" t="s">
        <v>258</v>
      </c>
      <c r="Q164" s="356"/>
    </row>
    <row r="165" spans="2:17" ht="60.75" customHeight="1" x14ac:dyDescent="0.25">
      <c r="B165" s="193" t="s">
        <v>266</v>
      </c>
      <c r="C165" s="193">
        <f>(126+36+985)/5000</f>
        <v>0.22939999999999999</v>
      </c>
      <c r="D165" s="3" t="s">
        <v>267</v>
      </c>
      <c r="E165" s="3">
        <v>12745341</v>
      </c>
      <c r="F165" s="3" t="s">
        <v>268</v>
      </c>
      <c r="G165" s="3" t="s">
        <v>162</v>
      </c>
      <c r="H165" s="165">
        <v>37596</v>
      </c>
      <c r="I165" s="5" t="s">
        <v>134</v>
      </c>
      <c r="J165" s="1" t="s">
        <v>134</v>
      </c>
      <c r="K165" s="95" t="s">
        <v>134</v>
      </c>
      <c r="L165" s="94" t="s">
        <v>134</v>
      </c>
      <c r="M165" s="118" t="s">
        <v>133</v>
      </c>
      <c r="N165" s="118" t="s">
        <v>134</v>
      </c>
      <c r="O165" s="118" t="s">
        <v>133</v>
      </c>
      <c r="P165" s="194" t="s">
        <v>275</v>
      </c>
      <c r="Q165" s="290"/>
    </row>
    <row r="166" spans="2:17" ht="60.75" customHeight="1" x14ac:dyDescent="0.25">
      <c r="B166" s="193" t="s">
        <v>269</v>
      </c>
      <c r="C166" s="193">
        <f>(126+36+985)/1000</f>
        <v>1.147</v>
      </c>
      <c r="D166" s="3" t="s">
        <v>270</v>
      </c>
      <c r="E166" s="3">
        <v>30730326</v>
      </c>
      <c r="F166" s="3" t="s">
        <v>271</v>
      </c>
      <c r="G166" s="3" t="s">
        <v>272</v>
      </c>
      <c r="H166" s="165">
        <v>35546</v>
      </c>
      <c r="I166" s="5" t="s">
        <v>134</v>
      </c>
      <c r="J166" s="1" t="s">
        <v>273</v>
      </c>
      <c r="K166" s="95" t="s">
        <v>274</v>
      </c>
      <c r="L166" s="94" t="s">
        <v>245</v>
      </c>
      <c r="M166" s="118" t="s">
        <v>133</v>
      </c>
      <c r="N166" s="118" t="s">
        <v>133</v>
      </c>
      <c r="O166" s="118" t="s">
        <v>133</v>
      </c>
      <c r="P166" s="194"/>
      <c r="Q166" s="290"/>
    </row>
    <row r="167" spans="2:17" ht="60.75" customHeight="1" x14ac:dyDescent="0.25">
      <c r="B167" s="193"/>
      <c r="C167" s="193"/>
      <c r="D167" s="3"/>
      <c r="E167" s="3"/>
      <c r="F167" s="3"/>
      <c r="G167" s="3"/>
      <c r="H167" s="165"/>
      <c r="I167" s="5"/>
      <c r="J167" s="1"/>
      <c r="K167" s="95"/>
      <c r="L167" s="94"/>
      <c r="M167" s="118"/>
      <c r="N167" s="118"/>
      <c r="O167" s="118"/>
      <c r="P167" s="194"/>
      <c r="Q167" s="290"/>
    </row>
    <row r="170" spans="2:17" ht="15.75" thickBot="1" x14ac:dyDescent="0.3"/>
    <row r="171" spans="2:17" ht="54" customHeight="1" x14ac:dyDescent="0.25">
      <c r="B171" s="71" t="s">
        <v>33</v>
      </c>
      <c r="C171" s="71" t="s">
        <v>49</v>
      </c>
      <c r="D171" s="52" t="s">
        <v>50</v>
      </c>
      <c r="E171" s="71" t="s">
        <v>51</v>
      </c>
      <c r="F171" s="73" t="s">
        <v>55</v>
      </c>
      <c r="G171" s="91"/>
    </row>
    <row r="172" spans="2:17" ht="120.75" customHeight="1" x14ac:dyDescent="0.2">
      <c r="B172" s="340" t="s">
        <v>53</v>
      </c>
      <c r="C172" s="6" t="s">
        <v>126</v>
      </c>
      <c r="D172" s="67">
        <v>25</v>
      </c>
      <c r="E172" s="67">
        <v>0</v>
      </c>
      <c r="F172" s="341">
        <f>+E172+E173+E174</f>
        <v>25</v>
      </c>
      <c r="G172" s="92"/>
    </row>
    <row r="173" spans="2:17" ht="76.150000000000006" customHeight="1" x14ac:dyDescent="0.2">
      <c r="B173" s="340"/>
      <c r="C173" s="6" t="s">
        <v>127</v>
      </c>
      <c r="D173" s="70">
        <v>25</v>
      </c>
      <c r="E173" s="67">
        <v>25</v>
      </c>
      <c r="F173" s="342"/>
      <c r="G173" s="92"/>
    </row>
    <row r="174" spans="2:17" ht="69" customHeight="1" x14ac:dyDescent="0.2">
      <c r="B174" s="340"/>
      <c r="C174" s="6" t="s">
        <v>128</v>
      </c>
      <c r="D174" s="67">
        <v>10</v>
      </c>
      <c r="E174" s="67">
        <v>0</v>
      </c>
      <c r="F174" s="343"/>
      <c r="G174" s="92"/>
    </row>
    <row r="175" spans="2:17" x14ac:dyDescent="0.25">
      <c r="C175"/>
    </row>
    <row r="178" spans="2:5" x14ac:dyDescent="0.25">
      <c r="B178" s="62" t="s">
        <v>56</v>
      </c>
    </row>
    <row r="181" spans="2:5" x14ac:dyDescent="0.25">
      <c r="B181" s="74" t="s">
        <v>33</v>
      </c>
      <c r="C181" s="74" t="s">
        <v>57</v>
      </c>
      <c r="D181" s="71" t="s">
        <v>51</v>
      </c>
      <c r="E181" s="71" t="s">
        <v>16</v>
      </c>
    </row>
    <row r="182" spans="2:5" ht="28.5" x14ac:dyDescent="0.25">
      <c r="B182" s="2" t="s">
        <v>58</v>
      </c>
      <c r="C182" s="7">
        <v>40</v>
      </c>
      <c r="D182" s="67">
        <f>+E155</f>
        <v>0</v>
      </c>
      <c r="E182" s="344">
        <f>+D182+D183</f>
        <v>25</v>
      </c>
    </row>
    <row r="183" spans="2:5" ht="42.75" x14ac:dyDescent="0.25">
      <c r="B183" s="2" t="s">
        <v>59</v>
      </c>
      <c r="C183" s="7">
        <v>60</v>
      </c>
      <c r="D183" s="67">
        <f>+F172</f>
        <v>25</v>
      </c>
      <c r="E183" s="345"/>
    </row>
  </sheetData>
  <customSheetViews>
    <customSheetView guid="{0D27272C-8AE0-4052-801F-A315617EF63A}" scale="70" hiddenColumns="1">
      <selection sqref="A1:XFD1048576"/>
      <pageMargins left="0.7" right="0.7" top="0.75" bottom="0.75" header="0.3" footer="0.3"/>
      <pageSetup orientation="portrait" horizontalDpi="4294967295" verticalDpi="4294967295" r:id="rId1"/>
    </customSheetView>
    <customSheetView guid="{FAFEC9F5-BF18-4E84-806B-6B835B574CEB}" scale="70" hiddenColumns="1" topLeftCell="A55">
      <selection activeCell="F24" sqref="F24"/>
      <pageMargins left="0.7" right="0.7" top="0.75" bottom="0.75" header="0.3" footer="0.3"/>
      <pageSetup orientation="portrait" horizontalDpi="4294967295" verticalDpi="4294967295" r:id="rId2"/>
    </customSheetView>
  </customSheetViews>
  <mergeCells count="41">
    <mergeCell ref="Q49:Q54"/>
    <mergeCell ref="P164:Q164"/>
    <mergeCell ref="J162:L162"/>
    <mergeCell ref="P162:Q162"/>
    <mergeCell ref="P163:Q163"/>
    <mergeCell ref="J90:L90"/>
    <mergeCell ref="B134:Q134"/>
    <mergeCell ref="B137:Q137"/>
    <mergeCell ref="O79:P79"/>
    <mergeCell ref="O74:P74"/>
    <mergeCell ref="O75:P75"/>
    <mergeCell ref="O76:P76"/>
    <mergeCell ref="O77:P77"/>
    <mergeCell ref="O78:P78"/>
    <mergeCell ref="B59:B60"/>
    <mergeCell ref="C59:C60"/>
    <mergeCell ref="O69:P69"/>
    <mergeCell ref="B4:P4"/>
    <mergeCell ref="B22:C22"/>
    <mergeCell ref="C6:N6"/>
    <mergeCell ref="C7:N7"/>
    <mergeCell ref="C8:N8"/>
    <mergeCell ref="C9:N9"/>
    <mergeCell ref="C10:E10"/>
    <mergeCell ref="B14:C21"/>
    <mergeCell ref="B172:B174"/>
    <mergeCell ref="F172:F174"/>
    <mergeCell ref="E182:E183"/>
    <mergeCell ref="B2:P2"/>
    <mergeCell ref="B160:N160"/>
    <mergeCell ref="E155:E157"/>
    <mergeCell ref="B127:N127"/>
    <mergeCell ref="D130:E130"/>
    <mergeCell ref="D131:E131"/>
    <mergeCell ref="B85:N85"/>
    <mergeCell ref="E40:E41"/>
    <mergeCell ref="O68:P68"/>
    <mergeCell ref="B65:N65"/>
    <mergeCell ref="C63:N63"/>
    <mergeCell ref="D59:E59"/>
    <mergeCell ref="M45:N45"/>
  </mergeCells>
  <conditionalFormatting sqref="C69:C71">
    <cfRule type="duplicateValues" dxfId="2" priority="3"/>
  </conditionalFormatting>
  <conditionalFormatting sqref="C72">
    <cfRule type="duplicateValues" dxfId="1" priority="2"/>
  </conditionalFormatting>
  <conditionalFormatting sqref="C73:C75">
    <cfRule type="duplicateValues" dxfId="0" priority="1"/>
  </conditionalFormatting>
  <dataValidations count="2">
    <dataValidation type="decimal" allowBlank="1" showInputMessage="1" showErrorMessage="1" sqref="WVH983099 WLL983099 C65595 IV65595 SR65595 ACN65595 AMJ65595 AWF65595 BGB65595 BPX65595 BZT65595 CJP65595 CTL65595 DDH65595 DND65595 DWZ65595 EGV65595 EQR65595 FAN65595 FKJ65595 FUF65595 GEB65595 GNX65595 GXT65595 HHP65595 HRL65595 IBH65595 ILD65595 IUZ65595 JEV65595 JOR65595 JYN65595 KIJ65595 KSF65595 LCB65595 LLX65595 LVT65595 MFP65595 MPL65595 MZH65595 NJD65595 NSZ65595 OCV65595 OMR65595 OWN65595 PGJ65595 PQF65595 QAB65595 QJX65595 QTT65595 RDP65595 RNL65595 RXH65595 SHD65595 SQZ65595 TAV65595 TKR65595 TUN65595 UEJ65595 UOF65595 UYB65595 VHX65595 VRT65595 WBP65595 WLL65595 WVH65595 C131131 IV131131 SR131131 ACN131131 AMJ131131 AWF131131 BGB131131 BPX131131 BZT131131 CJP131131 CTL131131 DDH131131 DND131131 DWZ131131 EGV131131 EQR131131 FAN131131 FKJ131131 FUF131131 GEB131131 GNX131131 GXT131131 HHP131131 HRL131131 IBH131131 ILD131131 IUZ131131 JEV131131 JOR131131 JYN131131 KIJ131131 KSF131131 LCB131131 LLX131131 LVT131131 MFP131131 MPL131131 MZH131131 NJD131131 NSZ131131 OCV131131 OMR131131 OWN131131 PGJ131131 PQF131131 QAB131131 QJX131131 QTT131131 RDP131131 RNL131131 RXH131131 SHD131131 SQZ131131 TAV131131 TKR131131 TUN131131 UEJ131131 UOF131131 UYB131131 VHX131131 VRT131131 WBP131131 WLL131131 WVH131131 C196667 IV196667 SR196667 ACN196667 AMJ196667 AWF196667 BGB196667 BPX196667 BZT196667 CJP196667 CTL196667 DDH196667 DND196667 DWZ196667 EGV196667 EQR196667 FAN196667 FKJ196667 FUF196667 GEB196667 GNX196667 GXT196667 HHP196667 HRL196667 IBH196667 ILD196667 IUZ196667 JEV196667 JOR196667 JYN196667 KIJ196667 KSF196667 LCB196667 LLX196667 LVT196667 MFP196667 MPL196667 MZH196667 NJD196667 NSZ196667 OCV196667 OMR196667 OWN196667 PGJ196667 PQF196667 QAB196667 QJX196667 QTT196667 RDP196667 RNL196667 RXH196667 SHD196667 SQZ196667 TAV196667 TKR196667 TUN196667 UEJ196667 UOF196667 UYB196667 VHX196667 VRT196667 WBP196667 WLL196667 WVH196667 C262203 IV262203 SR262203 ACN262203 AMJ262203 AWF262203 BGB262203 BPX262203 BZT262203 CJP262203 CTL262203 DDH262203 DND262203 DWZ262203 EGV262203 EQR262203 FAN262203 FKJ262203 FUF262203 GEB262203 GNX262203 GXT262203 HHP262203 HRL262203 IBH262203 ILD262203 IUZ262203 JEV262203 JOR262203 JYN262203 KIJ262203 KSF262203 LCB262203 LLX262203 LVT262203 MFP262203 MPL262203 MZH262203 NJD262203 NSZ262203 OCV262203 OMR262203 OWN262203 PGJ262203 PQF262203 QAB262203 QJX262203 QTT262203 RDP262203 RNL262203 RXH262203 SHD262203 SQZ262203 TAV262203 TKR262203 TUN262203 UEJ262203 UOF262203 UYB262203 VHX262203 VRT262203 WBP262203 WLL262203 WVH262203 C327739 IV327739 SR327739 ACN327739 AMJ327739 AWF327739 BGB327739 BPX327739 BZT327739 CJP327739 CTL327739 DDH327739 DND327739 DWZ327739 EGV327739 EQR327739 FAN327739 FKJ327739 FUF327739 GEB327739 GNX327739 GXT327739 HHP327739 HRL327739 IBH327739 ILD327739 IUZ327739 JEV327739 JOR327739 JYN327739 KIJ327739 KSF327739 LCB327739 LLX327739 LVT327739 MFP327739 MPL327739 MZH327739 NJD327739 NSZ327739 OCV327739 OMR327739 OWN327739 PGJ327739 PQF327739 QAB327739 QJX327739 QTT327739 RDP327739 RNL327739 RXH327739 SHD327739 SQZ327739 TAV327739 TKR327739 TUN327739 UEJ327739 UOF327739 UYB327739 VHX327739 VRT327739 WBP327739 WLL327739 WVH327739 C393275 IV393275 SR393275 ACN393275 AMJ393275 AWF393275 BGB393275 BPX393275 BZT393275 CJP393275 CTL393275 DDH393275 DND393275 DWZ393275 EGV393275 EQR393275 FAN393275 FKJ393275 FUF393275 GEB393275 GNX393275 GXT393275 HHP393275 HRL393275 IBH393275 ILD393275 IUZ393275 JEV393275 JOR393275 JYN393275 KIJ393275 KSF393275 LCB393275 LLX393275 LVT393275 MFP393275 MPL393275 MZH393275 NJD393275 NSZ393275 OCV393275 OMR393275 OWN393275 PGJ393275 PQF393275 QAB393275 QJX393275 QTT393275 RDP393275 RNL393275 RXH393275 SHD393275 SQZ393275 TAV393275 TKR393275 TUN393275 UEJ393275 UOF393275 UYB393275 VHX393275 VRT393275 WBP393275 WLL393275 WVH393275 C458811 IV458811 SR458811 ACN458811 AMJ458811 AWF458811 BGB458811 BPX458811 BZT458811 CJP458811 CTL458811 DDH458811 DND458811 DWZ458811 EGV458811 EQR458811 FAN458811 FKJ458811 FUF458811 GEB458811 GNX458811 GXT458811 HHP458811 HRL458811 IBH458811 ILD458811 IUZ458811 JEV458811 JOR458811 JYN458811 KIJ458811 KSF458811 LCB458811 LLX458811 LVT458811 MFP458811 MPL458811 MZH458811 NJD458811 NSZ458811 OCV458811 OMR458811 OWN458811 PGJ458811 PQF458811 QAB458811 QJX458811 QTT458811 RDP458811 RNL458811 RXH458811 SHD458811 SQZ458811 TAV458811 TKR458811 TUN458811 UEJ458811 UOF458811 UYB458811 VHX458811 VRT458811 WBP458811 WLL458811 WVH458811 C524347 IV524347 SR524347 ACN524347 AMJ524347 AWF524347 BGB524347 BPX524347 BZT524347 CJP524347 CTL524347 DDH524347 DND524347 DWZ524347 EGV524347 EQR524347 FAN524347 FKJ524347 FUF524347 GEB524347 GNX524347 GXT524347 HHP524347 HRL524347 IBH524347 ILD524347 IUZ524347 JEV524347 JOR524347 JYN524347 KIJ524347 KSF524347 LCB524347 LLX524347 LVT524347 MFP524347 MPL524347 MZH524347 NJD524347 NSZ524347 OCV524347 OMR524347 OWN524347 PGJ524347 PQF524347 QAB524347 QJX524347 QTT524347 RDP524347 RNL524347 RXH524347 SHD524347 SQZ524347 TAV524347 TKR524347 TUN524347 UEJ524347 UOF524347 UYB524347 VHX524347 VRT524347 WBP524347 WLL524347 WVH524347 C589883 IV589883 SR589883 ACN589883 AMJ589883 AWF589883 BGB589883 BPX589883 BZT589883 CJP589883 CTL589883 DDH589883 DND589883 DWZ589883 EGV589883 EQR589883 FAN589883 FKJ589883 FUF589883 GEB589883 GNX589883 GXT589883 HHP589883 HRL589883 IBH589883 ILD589883 IUZ589883 JEV589883 JOR589883 JYN589883 KIJ589883 KSF589883 LCB589883 LLX589883 LVT589883 MFP589883 MPL589883 MZH589883 NJD589883 NSZ589883 OCV589883 OMR589883 OWN589883 PGJ589883 PQF589883 QAB589883 QJX589883 QTT589883 RDP589883 RNL589883 RXH589883 SHD589883 SQZ589883 TAV589883 TKR589883 TUN589883 UEJ589883 UOF589883 UYB589883 VHX589883 VRT589883 WBP589883 WLL589883 WVH589883 C655419 IV655419 SR655419 ACN655419 AMJ655419 AWF655419 BGB655419 BPX655419 BZT655419 CJP655419 CTL655419 DDH655419 DND655419 DWZ655419 EGV655419 EQR655419 FAN655419 FKJ655419 FUF655419 GEB655419 GNX655419 GXT655419 HHP655419 HRL655419 IBH655419 ILD655419 IUZ655419 JEV655419 JOR655419 JYN655419 KIJ655419 KSF655419 LCB655419 LLX655419 LVT655419 MFP655419 MPL655419 MZH655419 NJD655419 NSZ655419 OCV655419 OMR655419 OWN655419 PGJ655419 PQF655419 QAB655419 QJX655419 QTT655419 RDP655419 RNL655419 RXH655419 SHD655419 SQZ655419 TAV655419 TKR655419 TUN655419 UEJ655419 UOF655419 UYB655419 VHX655419 VRT655419 WBP655419 WLL655419 WVH655419 C720955 IV720955 SR720955 ACN720955 AMJ720955 AWF720955 BGB720955 BPX720955 BZT720955 CJP720955 CTL720955 DDH720955 DND720955 DWZ720955 EGV720955 EQR720955 FAN720955 FKJ720955 FUF720955 GEB720955 GNX720955 GXT720955 HHP720955 HRL720955 IBH720955 ILD720955 IUZ720955 JEV720955 JOR720955 JYN720955 KIJ720955 KSF720955 LCB720955 LLX720955 LVT720955 MFP720955 MPL720955 MZH720955 NJD720955 NSZ720955 OCV720955 OMR720955 OWN720955 PGJ720955 PQF720955 QAB720955 QJX720955 QTT720955 RDP720955 RNL720955 RXH720955 SHD720955 SQZ720955 TAV720955 TKR720955 TUN720955 UEJ720955 UOF720955 UYB720955 VHX720955 VRT720955 WBP720955 WLL720955 WVH720955 C786491 IV786491 SR786491 ACN786491 AMJ786491 AWF786491 BGB786491 BPX786491 BZT786491 CJP786491 CTL786491 DDH786491 DND786491 DWZ786491 EGV786491 EQR786491 FAN786491 FKJ786491 FUF786491 GEB786491 GNX786491 GXT786491 HHP786491 HRL786491 IBH786491 ILD786491 IUZ786491 JEV786491 JOR786491 JYN786491 KIJ786491 KSF786491 LCB786491 LLX786491 LVT786491 MFP786491 MPL786491 MZH786491 NJD786491 NSZ786491 OCV786491 OMR786491 OWN786491 PGJ786491 PQF786491 QAB786491 QJX786491 QTT786491 RDP786491 RNL786491 RXH786491 SHD786491 SQZ786491 TAV786491 TKR786491 TUN786491 UEJ786491 UOF786491 UYB786491 VHX786491 VRT786491 WBP786491 WLL786491 WVH786491 C852027 IV852027 SR852027 ACN852027 AMJ852027 AWF852027 BGB852027 BPX852027 BZT852027 CJP852027 CTL852027 DDH852027 DND852027 DWZ852027 EGV852027 EQR852027 FAN852027 FKJ852027 FUF852027 GEB852027 GNX852027 GXT852027 HHP852027 HRL852027 IBH852027 ILD852027 IUZ852027 JEV852027 JOR852027 JYN852027 KIJ852027 KSF852027 LCB852027 LLX852027 LVT852027 MFP852027 MPL852027 MZH852027 NJD852027 NSZ852027 OCV852027 OMR852027 OWN852027 PGJ852027 PQF852027 QAB852027 QJX852027 QTT852027 RDP852027 RNL852027 RXH852027 SHD852027 SQZ852027 TAV852027 TKR852027 TUN852027 UEJ852027 UOF852027 UYB852027 VHX852027 VRT852027 WBP852027 WLL852027 WVH852027 C917563 IV917563 SR917563 ACN917563 AMJ917563 AWF917563 BGB917563 BPX917563 BZT917563 CJP917563 CTL917563 DDH917563 DND917563 DWZ917563 EGV917563 EQR917563 FAN917563 FKJ917563 FUF917563 GEB917563 GNX917563 GXT917563 HHP917563 HRL917563 IBH917563 ILD917563 IUZ917563 JEV917563 JOR917563 JYN917563 KIJ917563 KSF917563 LCB917563 LLX917563 LVT917563 MFP917563 MPL917563 MZH917563 NJD917563 NSZ917563 OCV917563 OMR917563 OWN917563 PGJ917563 PQF917563 QAB917563 QJX917563 QTT917563 RDP917563 RNL917563 RXH917563 SHD917563 SQZ917563 TAV917563 TKR917563 TUN917563 UEJ917563 UOF917563 UYB917563 VHX917563 VRT917563 WBP917563 WLL917563 WVH917563 C983099 IV983099 SR983099 ACN983099 AMJ983099 AWF983099 BGB983099 BPX983099 BZT983099 CJP983099 CTL983099 DDH983099 DND983099 DWZ983099 EGV983099 EQR983099 FAN983099 FKJ983099 FUF983099 GEB983099 GNX983099 GXT983099 HHP983099 HRL983099 IBH983099 ILD983099 IUZ983099 JEV983099 JOR983099 JYN983099 KIJ983099 KSF983099 LCB983099 LLX983099 LVT983099 MFP983099 MPL983099 MZH983099 NJD983099 NSZ983099 OCV983099 OMR983099 OWN983099 PGJ983099 PQF983099 QAB983099 QJX983099 QTT983099 RDP983099 RNL983099 RXH983099 SHD983099 SQZ983099 TAV983099 TKR983099 TUN983099 UEJ983099 UOF983099 UYB983099 VHX983099 VRT983099 WBP98309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99 A65595 IS65595 SO65595 ACK65595 AMG65595 AWC65595 BFY65595 BPU65595 BZQ65595 CJM65595 CTI65595 DDE65595 DNA65595 DWW65595 EGS65595 EQO65595 FAK65595 FKG65595 FUC65595 GDY65595 GNU65595 GXQ65595 HHM65595 HRI65595 IBE65595 ILA65595 IUW65595 JES65595 JOO65595 JYK65595 KIG65595 KSC65595 LBY65595 LLU65595 LVQ65595 MFM65595 MPI65595 MZE65595 NJA65595 NSW65595 OCS65595 OMO65595 OWK65595 PGG65595 PQC65595 PZY65595 QJU65595 QTQ65595 RDM65595 RNI65595 RXE65595 SHA65595 SQW65595 TAS65595 TKO65595 TUK65595 UEG65595 UOC65595 UXY65595 VHU65595 VRQ65595 WBM65595 WLI65595 WVE65595 A131131 IS131131 SO131131 ACK131131 AMG131131 AWC131131 BFY131131 BPU131131 BZQ131131 CJM131131 CTI131131 DDE131131 DNA131131 DWW131131 EGS131131 EQO131131 FAK131131 FKG131131 FUC131131 GDY131131 GNU131131 GXQ131131 HHM131131 HRI131131 IBE131131 ILA131131 IUW131131 JES131131 JOO131131 JYK131131 KIG131131 KSC131131 LBY131131 LLU131131 LVQ131131 MFM131131 MPI131131 MZE131131 NJA131131 NSW131131 OCS131131 OMO131131 OWK131131 PGG131131 PQC131131 PZY131131 QJU131131 QTQ131131 RDM131131 RNI131131 RXE131131 SHA131131 SQW131131 TAS131131 TKO131131 TUK131131 UEG131131 UOC131131 UXY131131 VHU131131 VRQ131131 WBM131131 WLI131131 WVE131131 A196667 IS196667 SO196667 ACK196667 AMG196667 AWC196667 BFY196667 BPU196667 BZQ196667 CJM196667 CTI196667 DDE196667 DNA196667 DWW196667 EGS196667 EQO196667 FAK196667 FKG196667 FUC196667 GDY196667 GNU196667 GXQ196667 HHM196667 HRI196667 IBE196667 ILA196667 IUW196667 JES196667 JOO196667 JYK196667 KIG196667 KSC196667 LBY196667 LLU196667 LVQ196667 MFM196667 MPI196667 MZE196667 NJA196667 NSW196667 OCS196667 OMO196667 OWK196667 PGG196667 PQC196667 PZY196667 QJU196667 QTQ196667 RDM196667 RNI196667 RXE196667 SHA196667 SQW196667 TAS196667 TKO196667 TUK196667 UEG196667 UOC196667 UXY196667 VHU196667 VRQ196667 WBM196667 WLI196667 WVE196667 A262203 IS262203 SO262203 ACK262203 AMG262203 AWC262203 BFY262203 BPU262203 BZQ262203 CJM262203 CTI262203 DDE262203 DNA262203 DWW262203 EGS262203 EQO262203 FAK262203 FKG262203 FUC262203 GDY262203 GNU262203 GXQ262203 HHM262203 HRI262203 IBE262203 ILA262203 IUW262203 JES262203 JOO262203 JYK262203 KIG262203 KSC262203 LBY262203 LLU262203 LVQ262203 MFM262203 MPI262203 MZE262203 NJA262203 NSW262203 OCS262203 OMO262203 OWK262203 PGG262203 PQC262203 PZY262203 QJU262203 QTQ262203 RDM262203 RNI262203 RXE262203 SHA262203 SQW262203 TAS262203 TKO262203 TUK262203 UEG262203 UOC262203 UXY262203 VHU262203 VRQ262203 WBM262203 WLI262203 WVE262203 A327739 IS327739 SO327739 ACK327739 AMG327739 AWC327739 BFY327739 BPU327739 BZQ327739 CJM327739 CTI327739 DDE327739 DNA327739 DWW327739 EGS327739 EQO327739 FAK327739 FKG327739 FUC327739 GDY327739 GNU327739 GXQ327739 HHM327739 HRI327739 IBE327739 ILA327739 IUW327739 JES327739 JOO327739 JYK327739 KIG327739 KSC327739 LBY327739 LLU327739 LVQ327739 MFM327739 MPI327739 MZE327739 NJA327739 NSW327739 OCS327739 OMO327739 OWK327739 PGG327739 PQC327739 PZY327739 QJU327739 QTQ327739 RDM327739 RNI327739 RXE327739 SHA327739 SQW327739 TAS327739 TKO327739 TUK327739 UEG327739 UOC327739 UXY327739 VHU327739 VRQ327739 WBM327739 WLI327739 WVE327739 A393275 IS393275 SO393275 ACK393275 AMG393275 AWC393275 BFY393275 BPU393275 BZQ393275 CJM393275 CTI393275 DDE393275 DNA393275 DWW393275 EGS393275 EQO393275 FAK393275 FKG393275 FUC393275 GDY393275 GNU393275 GXQ393275 HHM393275 HRI393275 IBE393275 ILA393275 IUW393275 JES393275 JOO393275 JYK393275 KIG393275 KSC393275 LBY393275 LLU393275 LVQ393275 MFM393275 MPI393275 MZE393275 NJA393275 NSW393275 OCS393275 OMO393275 OWK393275 PGG393275 PQC393275 PZY393275 QJU393275 QTQ393275 RDM393275 RNI393275 RXE393275 SHA393275 SQW393275 TAS393275 TKO393275 TUK393275 UEG393275 UOC393275 UXY393275 VHU393275 VRQ393275 WBM393275 WLI393275 WVE393275 A458811 IS458811 SO458811 ACK458811 AMG458811 AWC458811 BFY458811 BPU458811 BZQ458811 CJM458811 CTI458811 DDE458811 DNA458811 DWW458811 EGS458811 EQO458811 FAK458811 FKG458811 FUC458811 GDY458811 GNU458811 GXQ458811 HHM458811 HRI458811 IBE458811 ILA458811 IUW458811 JES458811 JOO458811 JYK458811 KIG458811 KSC458811 LBY458811 LLU458811 LVQ458811 MFM458811 MPI458811 MZE458811 NJA458811 NSW458811 OCS458811 OMO458811 OWK458811 PGG458811 PQC458811 PZY458811 QJU458811 QTQ458811 RDM458811 RNI458811 RXE458811 SHA458811 SQW458811 TAS458811 TKO458811 TUK458811 UEG458811 UOC458811 UXY458811 VHU458811 VRQ458811 WBM458811 WLI458811 WVE458811 A524347 IS524347 SO524347 ACK524347 AMG524347 AWC524347 BFY524347 BPU524347 BZQ524347 CJM524347 CTI524347 DDE524347 DNA524347 DWW524347 EGS524347 EQO524347 FAK524347 FKG524347 FUC524347 GDY524347 GNU524347 GXQ524347 HHM524347 HRI524347 IBE524347 ILA524347 IUW524347 JES524347 JOO524347 JYK524347 KIG524347 KSC524347 LBY524347 LLU524347 LVQ524347 MFM524347 MPI524347 MZE524347 NJA524347 NSW524347 OCS524347 OMO524347 OWK524347 PGG524347 PQC524347 PZY524347 QJU524347 QTQ524347 RDM524347 RNI524347 RXE524347 SHA524347 SQW524347 TAS524347 TKO524347 TUK524347 UEG524347 UOC524347 UXY524347 VHU524347 VRQ524347 WBM524347 WLI524347 WVE524347 A589883 IS589883 SO589883 ACK589883 AMG589883 AWC589883 BFY589883 BPU589883 BZQ589883 CJM589883 CTI589883 DDE589883 DNA589883 DWW589883 EGS589883 EQO589883 FAK589883 FKG589883 FUC589883 GDY589883 GNU589883 GXQ589883 HHM589883 HRI589883 IBE589883 ILA589883 IUW589883 JES589883 JOO589883 JYK589883 KIG589883 KSC589883 LBY589883 LLU589883 LVQ589883 MFM589883 MPI589883 MZE589883 NJA589883 NSW589883 OCS589883 OMO589883 OWK589883 PGG589883 PQC589883 PZY589883 QJU589883 QTQ589883 RDM589883 RNI589883 RXE589883 SHA589883 SQW589883 TAS589883 TKO589883 TUK589883 UEG589883 UOC589883 UXY589883 VHU589883 VRQ589883 WBM589883 WLI589883 WVE589883 A655419 IS655419 SO655419 ACK655419 AMG655419 AWC655419 BFY655419 BPU655419 BZQ655419 CJM655419 CTI655419 DDE655419 DNA655419 DWW655419 EGS655419 EQO655419 FAK655419 FKG655419 FUC655419 GDY655419 GNU655419 GXQ655419 HHM655419 HRI655419 IBE655419 ILA655419 IUW655419 JES655419 JOO655419 JYK655419 KIG655419 KSC655419 LBY655419 LLU655419 LVQ655419 MFM655419 MPI655419 MZE655419 NJA655419 NSW655419 OCS655419 OMO655419 OWK655419 PGG655419 PQC655419 PZY655419 QJU655419 QTQ655419 RDM655419 RNI655419 RXE655419 SHA655419 SQW655419 TAS655419 TKO655419 TUK655419 UEG655419 UOC655419 UXY655419 VHU655419 VRQ655419 WBM655419 WLI655419 WVE655419 A720955 IS720955 SO720955 ACK720955 AMG720955 AWC720955 BFY720955 BPU720955 BZQ720955 CJM720955 CTI720955 DDE720955 DNA720955 DWW720955 EGS720955 EQO720955 FAK720955 FKG720955 FUC720955 GDY720955 GNU720955 GXQ720955 HHM720955 HRI720955 IBE720955 ILA720955 IUW720955 JES720955 JOO720955 JYK720955 KIG720955 KSC720955 LBY720955 LLU720955 LVQ720955 MFM720955 MPI720955 MZE720955 NJA720955 NSW720955 OCS720955 OMO720955 OWK720955 PGG720955 PQC720955 PZY720955 QJU720955 QTQ720955 RDM720955 RNI720955 RXE720955 SHA720955 SQW720955 TAS720955 TKO720955 TUK720955 UEG720955 UOC720955 UXY720955 VHU720955 VRQ720955 WBM720955 WLI720955 WVE720955 A786491 IS786491 SO786491 ACK786491 AMG786491 AWC786491 BFY786491 BPU786491 BZQ786491 CJM786491 CTI786491 DDE786491 DNA786491 DWW786491 EGS786491 EQO786491 FAK786491 FKG786491 FUC786491 GDY786491 GNU786491 GXQ786491 HHM786491 HRI786491 IBE786491 ILA786491 IUW786491 JES786491 JOO786491 JYK786491 KIG786491 KSC786491 LBY786491 LLU786491 LVQ786491 MFM786491 MPI786491 MZE786491 NJA786491 NSW786491 OCS786491 OMO786491 OWK786491 PGG786491 PQC786491 PZY786491 QJU786491 QTQ786491 RDM786491 RNI786491 RXE786491 SHA786491 SQW786491 TAS786491 TKO786491 TUK786491 UEG786491 UOC786491 UXY786491 VHU786491 VRQ786491 WBM786491 WLI786491 WVE786491 A852027 IS852027 SO852027 ACK852027 AMG852027 AWC852027 BFY852027 BPU852027 BZQ852027 CJM852027 CTI852027 DDE852027 DNA852027 DWW852027 EGS852027 EQO852027 FAK852027 FKG852027 FUC852027 GDY852027 GNU852027 GXQ852027 HHM852027 HRI852027 IBE852027 ILA852027 IUW852027 JES852027 JOO852027 JYK852027 KIG852027 KSC852027 LBY852027 LLU852027 LVQ852027 MFM852027 MPI852027 MZE852027 NJA852027 NSW852027 OCS852027 OMO852027 OWK852027 PGG852027 PQC852027 PZY852027 QJU852027 QTQ852027 RDM852027 RNI852027 RXE852027 SHA852027 SQW852027 TAS852027 TKO852027 TUK852027 UEG852027 UOC852027 UXY852027 VHU852027 VRQ852027 WBM852027 WLI852027 WVE852027 A917563 IS917563 SO917563 ACK917563 AMG917563 AWC917563 BFY917563 BPU917563 BZQ917563 CJM917563 CTI917563 DDE917563 DNA917563 DWW917563 EGS917563 EQO917563 FAK917563 FKG917563 FUC917563 GDY917563 GNU917563 GXQ917563 HHM917563 HRI917563 IBE917563 ILA917563 IUW917563 JES917563 JOO917563 JYK917563 KIG917563 KSC917563 LBY917563 LLU917563 LVQ917563 MFM917563 MPI917563 MZE917563 NJA917563 NSW917563 OCS917563 OMO917563 OWK917563 PGG917563 PQC917563 PZY917563 QJU917563 QTQ917563 RDM917563 RNI917563 RXE917563 SHA917563 SQW917563 TAS917563 TKO917563 TUK917563 UEG917563 UOC917563 UXY917563 VHU917563 VRQ917563 WBM917563 WLI917563 WVE917563 A983099 IS983099 SO983099 ACK983099 AMG983099 AWC983099 BFY983099 BPU983099 BZQ983099 CJM983099 CTI983099 DDE983099 DNA983099 DWW983099 EGS983099 EQO983099 FAK983099 FKG983099 FUC983099 GDY983099 GNU983099 GXQ983099 HHM983099 HRI983099 IBE983099 ILA983099 IUW983099 JES983099 JOO983099 JYK983099 KIG983099 KSC983099 LBY983099 LLU983099 LVQ983099 MFM983099 MPI983099 MZE983099 NJA983099 NSW983099 OCS983099 OMO983099 OWK983099 PGG983099 PQC983099 PZY983099 QJU983099 QTQ983099 RDM983099 RNI983099 RXE983099 SHA983099 SQW983099 TAS983099 TKO983099 TUK983099 UEG983099 UOC983099 UXY983099 VHU983099 VRQ983099 WBM983099 WLI98309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4"/>
  <sheetViews>
    <sheetView topLeftCell="N31" zoomScale="70" zoomScaleNormal="70" workbookViewId="0">
      <selection activeCell="Q49" sqref="Q49:Q50"/>
    </sheetView>
  </sheetViews>
  <sheetFormatPr baseColWidth="10" defaultRowHeight="15" x14ac:dyDescent="0.25"/>
  <cols>
    <col min="1" max="1" width="3.140625" style="9" bestFit="1" customWidth="1"/>
    <col min="2" max="2" width="102.7109375" style="9" bestFit="1" customWidth="1"/>
    <col min="3" max="3" width="31.140625" style="9" customWidth="1"/>
    <col min="4" max="4" width="62.42578125" style="9" bestFit="1" customWidth="1"/>
    <col min="5" max="5" width="25" style="9" customWidth="1"/>
    <col min="6" max="6" width="94.85546875" style="9" bestFit="1" customWidth="1"/>
    <col min="7" max="7" width="52.85546875" style="9" bestFit="1" customWidth="1"/>
    <col min="8" max="8" width="24.5703125" style="9" customWidth="1"/>
    <col min="9" max="9" width="24" style="9" customWidth="1"/>
    <col min="10" max="10" width="100.140625" style="9" bestFit="1" customWidth="1"/>
    <col min="11" max="11" width="26.42578125" style="9" bestFit="1" customWidth="1"/>
    <col min="12" max="12" width="248" style="9" bestFit="1" customWidth="1"/>
    <col min="13" max="13" width="34.140625" style="9" bestFit="1" customWidth="1"/>
    <col min="14" max="14" width="22.140625" style="9" customWidth="1"/>
    <col min="15" max="15" width="26.140625" style="9" customWidth="1"/>
    <col min="16" max="16" width="167.28515625" style="9" bestFit="1" customWidth="1"/>
    <col min="17" max="17" width="126.7109375" style="9" customWidth="1"/>
    <col min="18" max="18" width="24.57031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46" t="s">
        <v>62</v>
      </c>
      <c r="C2" s="347"/>
      <c r="D2" s="347"/>
      <c r="E2" s="347"/>
      <c r="F2" s="347"/>
      <c r="G2" s="347"/>
      <c r="H2" s="347"/>
      <c r="I2" s="347"/>
      <c r="J2" s="347"/>
      <c r="K2" s="347"/>
      <c r="L2" s="347"/>
      <c r="M2" s="347"/>
      <c r="N2" s="347"/>
      <c r="O2" s="347"/>
      <c r="P2" s="347"/>
    </row>
    <row r="4" spans="2:16" ht="26.25" x14ac:dyDescent="0.25">
      <c r="B4" s="346" t="s">
        <v>48</v>
      </c>
      <c r="C4" s="347"/>
      <c r="D4" s="347"/>
      <c r="E4" s="347"/>
      <c r="F4" s="347"/>
      <c r="G4" s="347"/>
      <c r="H4" s="347"/>
      <c r="I4" s="347"/>
      <c r="J4" s="347"/>
      <c r="K4" s="347"/>
      <c r="L4" s="347"/>
      <c r="M4" s="347"/>
      <c r="N4" s="347"/>
      <c r="O4" s="347"/>
      <c r="P4" s="347"/>
    </row>
    <row r="5" spans="2:16" ht="15.75" thickBot="1" x14ac:dyDescent="0.3"/>
    <row r="6" spans="2:16" ht="21.75" thickBot="1" x14ac:dyDescent="0.3">
      <c r="B6" s="11" t="s">
        <v>4</v>
      </c>
      <c r="C6" s="367" t="s">
        <v>573</v>
      </c>
      <c r="D6" s="367"/>
      <c r="E6" s="367"/>
      <c r="F6" s="367"/>
      <c r="G6" s="367"/>
      <c r="H6" s="367"/>
      <c r="I6" s="367"/>
      <c r="J6" s="367"/>
      <c r="K6" s="367"/>
      <c r="L6" s="367"/>
      <c r="M6" s="367"/>
      <c r="N6" s="368"/>
    </row>
    <row r="7" spans="2:16" ht="16.5" thickBot="1" x14ac:dyDescent="0.3">
      <c r="B7" s="12" t="s">
        <v>5</v>
      </c>
      <c r="C7" s="367"/>
      <c r="D7" s="367"/>
      <c r="E7" s="367"/>
      <c r="F7" s="367"/>
      <c r="G7" s="367"/>
      <c r="H7" s="367"/>
      <c r="I7" s="367"/>
      <c r="J7" s="367"/>
      <c r="K7" s="367"/>
      <c r="L7" s="367"/>
      <c r="M7" s="367"/>
      <c r="N7" s="368"/>
    </row>
    <row r="8" spans="2:16" ht="16.5" thickBot="1" x14ac:dyDescent="0.3">
      <c r="B8" s="12" t="s">
        <v>6</v>
      </c>
      <c r="C8" s="367"/>
      <c r="D8" s="367"/>
      <c r="E8" s="367"/>
      <c r="F8" s="367"/>
      <c r="G8" s="367"/>
      <c r="H8" s="367"/>
      <c r="I8" s="367"/>
      <c r="J8" s="367"/>
      <c r="K8" s="367"/>
      <c r="L8" s="367"/>
      <c r="M8" s="367"/>
      <c r="N8" s="368"/>
    </row>
    <row r="9" spans="2:16" ht="16.5" thickBot="1" x14ac:dyDescent="0.3">
      <c r="B9" s="12" t="s">
        <v>7</v>
      </c>
      <c r="C9" s="367"/>
      <c r="D9" s="367"/>
      <c r="E9" s="367"/>
      <c r="F9" s="367"/>
      <c r="G9" s="367"/>
      <c r="H9" s="367"/>
      <c r="I9" s="367"/>
      <c r="J9" s="367"/>
      <c r="K9" s="367"/>
      <c r="L9" s="367"/>
      <c r="M9" s="367"/>
      <c r="N9" s="368"/>
    </row>
    <row r="10" spans="2:16" ht="16.5" thickBot="1" x14ac:dyDescent="0.3">
      <c r="B10" s="12" t="s">
        <v>8</v>
      </c>
      <c r="C10" s="369"/>
      <c r="D10" s="369"/>
      <c r="E10" s="370"/>
      <c r="F10" s="32"/>
      <c r="G10" s="32"/>
      <c r="H10" s="32"/>
      <c r="I10" s="32"/>
      <c r="J10" s="32"/>
      <c r="K10" s="32"/>
      <c r="L10" s="32"/>
      <c r="M10" s="32"/>
      <c r="N10" s="33"/>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4"/>
      <c r="J12" s="104"/>
      <c r="K12" s="104"/>
      <c r="L12" s="104"/>
      <c r="M12" s="104"/>
      <c r="N12" s="19"/>
    </row>
    <row r="13" spans="2:16" x14ac:dyDescent="0.25">
      <c r="I13" s="104"/>
      <c r="J13" s="104"/>
      <c r="K13" s="104"/>
      <c r="L13" s="104"/>
      <c r="M13" s="104"/>
      <c r="N13" s="105"/>
    </row>
    <row r="14" spans="2:16" x14ac:dyDescent="0.25">
      <c r="B14" s="371" t="s">
        <v>100</v>
      </c>
      <c r="C14" s="371"/>
      <c r="D14" s="195" t="s">
        <v>12</v>
      </c>
      <c r="E14" s="195" t="s">
        <v>13</v>
      </c>
      <c r="F14" s="195" t="s">
        <v>29</v>
      </c>
      <c r="G14" s="89"/>
      <c r="I14" s="36"/>
      <c r="J14" s="36"/>
      <c r="K14" s="36"/>
      <c r="L14" s="36"/>
      <c r="M14" s="36"/>
      <c r="N14" s="105"/>
    </row>
    <row r="15" spans="2:16" x14ac:dyDescent="0.25">
      <c r="B15" s="371"/>
      <c r="C15" s="371"/>
      <c r="D15" s="195">
        <v>24</v>
      </c>
      <c r="E15" s="34">
        <f>1087256383</f>
        <v>1087256383</v>
      </c>
      <c r="F15" s="237">
        <f>135+296</f>
        <v>431</v>
      </c>
      <c r="G15" s="90"/>
      <c r="I15" s="37"/>
      <c r="J15" s="37"/>
      <c r="K15" s="37"/>
      <c r="L15" s="37"/>
      <c r="M15" s="37"/>
      <c r="N15" s="105"/>
    </row>
    <row r="16" spans="2:16" x14ac:dyDescent="0.25">
      <c r="B16" s="371"/>
      <c r="C16" s="371"/>
      <c r="D16" s="195"/>
      <c r="E16" s="34"/>
      <c r="F16" s="34"/>
      <c r="G16" s="90"/>
      <c r="I16" s="37"/>
      <c r="J16" s="37"/>
      <c r="K16" s="37"/>
      <c r="L16" s="37"/>
      <c r="M16" s="37"/>
      <c r="N16" s="105"/>
    </row>
    <row r="17" spans="1:14" x14ac:dyDescent="0.25">
      <c r="B17" s="371"/>
      <c r="C17" s="371"/>
      <c r="D17" s="195"/>
      <c r="E17" s="34"/>
      <c r="F17" s="34"/>
      <c r="G17" s="90"/>
      <c r="I17" s="37"/>
      <c r="J17" s="37"/>
      <c r="K17" s="37"/>
      <c r="L17" s="37"/>
      <c r="M17" s="37"/>
      <c r="N17" s="105"/>
    </row>
    <row r="18" spans="1:14" x14ac:dyDescent="0.25">
      <c r="B18" s="371"/>
      <c r="C18" s="371"/>
      <c r="D18" s="195"/>
      <c r="E18" s="35"/>
      <c r="F18" s="34"/>
      <c r="G18" s="90"/>
      <c r="H18" s="22"/>
      <c r="I18" s="37"/>
      <c r="J18" s="37"/>
      <c r="K18" s="37"/>
      <c r="L18" s="37"/>
      <c r="M18" s="37"/>
      <c r="N18" s="20"/>
    </row>
    <row r="19" spans="1:14" x14ac:dyDescent="0.25">
      <c r="B19" s="371"/>
      <c r="C19" s="371"/>
      <c r="D19" s="195"/>
      <c r="E19" s="35"/>
      <c r="F19" s="34"/>
      <c r="G19" s="90"/>
      <c r="H19" s="22"/>
      <c r="I19" s="39"/>
      <c r="J19" s="39"/>
      <c r="K19" s="39"/>
      <c r="L19" s="39"/>
      <c r="M19" s="39"/>
      <c r="N19" s="20"/>
    </row>
    <row r="20" spans="1:14" x14ac:dyDescent="0.25">
      <c r="B20" s="371"/>
      <c r="C20" s="371"/>
      <c r="D20" s="195"/>
      <c r="E20" s="35"/>
      <c r="F20" s="34"/>
      <c r="G20" s="90"/>
      <c r="H20" s="22"/>
      <c r="I20" s="104"/>
      <c r="J20" s="104"/>
      <c r="K20" s="104"/>
      <c r="L20" s="104"/>
      <c r="M20" s="104"/>
      <c r="N20" s="20"/>
    </row>
    <row r="21" spans="1:14" x14ac:dyDescent="0.25">
      <c r="B21" s="371"/>
      <c r="C21" s="371"/>
      <c r="D21" s="195"/>
      <c r="E21" s="35"/>
      <c r="F21" s="34"/>
      <c r="G21" s="90"/>
      <c r="H21" s="22"/>
      <c r="I21" s="104"/>
      <c r="J21" s="104"/>
      <c r="K21" s="104"/>
      <c r="L21" s="104"/>
      <c r="M21" s="104"/>
      <c r="N21" s="20"/>
    </row>
    <row r="22" spans="1:14" ht="15.75" thickBot="1" x14ac:dyDescent="0.3">
      <c r="B22" s="365" t="s">
        <v>14</v>
      </c>
      <c r="C22" s="366"/>
      <c r="D22" s="195"/>
      <c r="E22" s="60"/>
      <c r="F22" s="34"/>
      <c r="G22" s="90"/>
      <c r="H22" s="22"/>
      <c r="I22" s="104"/>
      <c r="J22" s="104"/>
      <c r="K22" s="104"/>
      <c r="L22" s="104"/>
      <c r="M22" s="104"/>
      <c r="N22" s="20"/>
    </row>
    <row r="23" spans="1:14" ht="45.75" thickBot="1" x14ac:dyDescent="0.3">
      <c r="A23" s="41"/>
      <c r="B23" s="49" t="s">
        <v>15</v>
      </c>
      <c r="C23" s="49" t="s">
        <v>101</v>
      </c>
      <c r="E23" s="36"/>
      <c r="F23" s="36"/>
      <c r="G23" s="36"/>
      <c r="H23" s="36"/>
      <c r="I23" s="10"/>
      <c r="J23" s="10"/>
      <c r="K23" s="10"/>
      <c r="L23" s="10"/>
      <c r="M23" s="10"/>
    </row>
    <row r="24" spans="1:14" ht="15.75" thickBot="1" x14ac:dyDescent="0.3">
      <c r="A24" s="42">
        <v>1</v>
      </c>
      <c r="C24" s="292">
        <f>F15*80%</f>
        <v>344.8</v>
      </c>
      <c r="D24" s="40"/>
      <c r="E24" s="293">
        <f>E15</f>
        <v>1087256383</v>
      </c>
      <c r="F24" s="38"/>
      <c r="G24" s="38"/>
      <c r="H24" s="38"/>
      <c r="I24" s="23"/>
      <c r="J24" s="23"/>
      <c r="K24" s="23"/>
      <c r="L24" s="23"/>
      <c r="M24" s="23"/>
    </row>
    <row r="25" spans="1:14" x14ac:dyDescent="0.25">
      <c r="A25" s="96"/>
      <c r="C25" s="97"/>
      <c r="D25" s="37"/>
      <c r="E25" s="98"/>
      <c r="F25" s="38"/>
      <c r="G25" s="38"/>
      <c r="H25" s="38"/>
      <c r="I25" s="23"/>
      <c r="J25" s="23"/>
      <c r="K25" s="23"/>
      <c r="L25" s="23"/>
      <c r="M25" s="23"/>
    </row>
    <row r="26" spans="1:14" x14ac:dyDescent="0.25">
      <c r="A26" s="96"/>
      <c r="C26" s="97"/>
      <c r="D26" s="37"/>
      <c r="E26" s="98"/>
      <c r="F26" s="38"/>
      <c r="G26" s="38"/>
      <c r="H26" s="38"/>
      <c r="I26" s="23"/>
      <c r="J26" s="23"/>
      <c r="K26" s="23"/>
      <c r="L26" s="23"/>
      <c r="M26" s="23"/>
    </row>
    <row r="27" spans="1:14" x14ac:dyDescent="0.25">
      <c r="A27" s="96"/>
      <c r="B27" s="119" t="s">
        <v>132</v>
      </c>
      <c r="C27" s="101"/>
      <c r="D27" s="101"/>
      <c r="E27" s="101"/>
      <c r="F27" s="101"/>
      <c r="G27" s="101"/>
      <c r="H27" s="101"/>
      <c r="I27" s="104"/>
      <c r="J27" s="104"/>
      <c r="K27" s="104"/>
      <c r="L27" s="104"/>
      <c r="M27" s="104"/>
      <c r="N27" s="105"/>
    </row>
    <row r="28" spans="1:14" x14ac:dyDescent="0.25">
      <c r="A28" s="96"/>
      <c r="B28" s="101"/>
      <c r="C28" s="101"/>
      <c r="D28" s="101"/>
      <c r="E28" s="101"/>
      <c r="F28" s="101"/>
      <c r="G28" s="101"/>
      <c r="H28" s="101"/>
      <c r="I28" s="104"/>
      <c r="J28" s="104"/>
      <c r="K28" s="104"/>
      <c r="L28" s="104"/>
      <c r="M28" s="104"/>
      <c r="N28" s="105"/>
    </row>
    <row r="29" spans="1:14" x14ac:dyDescent="0.25">
      <c r="A29" s="96"/>
      <c r="B29" s="122" t="s">
        <v>33</v>
      </c>
      <c r="C29" s="122" t="s">
        <v>133</v>
      </c>
      <c r="D29" s="122" t="s">
        <v>134</v>
      </c>
      <c r="E29" s="101"/>
      <c r="F29" s="101"/>
      <c r="G29" s="101"/>
      <c r="H29" s="101"/>
      <c r="I29" s="104"/>
      <c r="J29" s="104"/>
      <c r="K29" s="104"/>
      <c r="L29" s="104"/>
      <c r="M29" s="104"/>
      <c r="N29" s="105"/>
    </row>
    <row r="30" spans="1:14" x14ac:dyDescent="0.25">
      <c r="A30" s="96"/>
      <c r="B30" s="118" t="s">
        <v>135</v>
      </c>
      <c r="C30" s="289"/>
      <c r="D30" s="289" t="s">
        <v>276</v>
      </c>
      <c r="E30" s="101"/>
      <c r="F30" s="101"/>
      <c r="G30" s="101"/>
      <c r="H30" s="101"/>
      <c r="I30" s="104"/>
      <c r="J30" s="104"/>
      <c r="K30" s="104"/>
      <c r="L30" s="104"/>
      <c r="M30" s="104"/>
      <c r="N30" s="105"/>
    </row>
    <row r="31" spans="1:14" x14ac:dyDescent="0.25">
      <c r="A31" s="96"/>
      <c r="B31" s="118" t="s">
        <v>136</v>
      </c>
      <c r="C31" s="289"/>
      <c r="D31" s="289" t="s">
        <v>276</v>
      </c>
      <c r="E31" s="101"/>
      <c r="F31" s="101"/>
      <c r="G31" s="101"/>
      <c r="H31" s="101"/>
      <c r="I31" s="104"/>
      <c r="J31" s="104"/>
      <c r="K31" s="104"/>
      <c r="L31" s="104"/>
      <c r="M31" s="104"/>
      <c r="N31" s="105"/>
    </row>
    <row r="32" spans="1:14" x14ac:dyDescent="0.25">
      <c r="A32" s="96"/>
      <c r="B32" s="118" t="s">
        <v>137</v>
      </c>
      <c r="C32" s="289" t="s">
        <v>276</v>
      </c>
      <c r="D32" s="289"/>
      <c r="E32" s="101"/>
      <c r="F32" s="101"/>
      <c r="G32" s="101"/>
      <c r="H32" s="101"/>
      <c r="I32" s="104"/>
      <c r="J32" s="104"/>
      <c r="K32" s="104"/>
      <c r="L32" s="104"/>
      <c r="M32" s="104"/>
      <c r="N32" s="105"/>
    </row>
    <row r="33" spans="1:17" x14ac:dyDescent="0.25">
      <c r="A33" s="96"/>
      <c r="B33" s="118" t="s">
        <v>138</v>
      </c>
      <c r="C33" s="289"/>
      <c r="D33" s="289" t="s">
        <v>276</v>
      </c>
      <c r="E33" s="101"/>
      <c r="F33" s="101"/>
      <c r="G33" s="101"/>
      <c r="H33" s="101"/>
      <c r="I33" s="104"/>
      <c r="J33" s="104"/>
      <c r="K33" s="104"/>
      <c r="L33" s="104"/>
      <c r="M33" s="104"/>
      <c r="N33" s="105"/>
    </row>
    <row r="34" spans="1:17" x14ac:dyDescent="0.25">
      <c r="A34" s="96"/>
      <c r="B34" s="101"/>
      <c r="C34" s="101"/>
      <c r="D34" s="101"/>
      <c r="E34" s="101"/>
      <c r="F34" s="101"/>
      <c r="G34" s="101"/>
      <c r="H34" s="101"/>
      <c r="I34" s="104"/>
      <c r="J34" s="104"/>
      <c r="K34" s="104"/>
      <c r="L34" s="104"/>
      <c r="M34" s="104"/>
      <c r="N34" s="105"/>
    </row>
    <row r="35" spans="1:17" x14ac:dyDescent="0.25">
      <c r="A35" s="96"/>
      <c r="B35" s="101"/>
      <c r="C35" s="101"/>
      <c r="D35" s="101"/>
      <c r="E35" s="101"/>
      <c r="F35" s="101"/>
      <c r="G35" s="101"/>
      <c r="H35" s="101"/>
      <c r="I35" s="104"/>
      <c r="J35" s="104"/>
      <c r="K35" s="104"/>
      <c r="L35" s="104"/>
      <c r="M35" s="104"/>
      <c r="N35" s="105"/>
    </row>
    <row r="36" spans="1:17" x14ac:dyDescent="0.25">
      <c r="A36" s="96"/>
      <c r="B36" s="119" t="s">
        <v>139</v>
      </c>
      <c r="C36" s="101"/>
      <c r="D36" s="101"/>
      <c r="E36" s="101"/>
      <c r="F36" s="101"/>
      <c r="G36" s="101"/>
      <c r="H36" s="101"/>
      <c r="I36" s="104"/>
      <c r="J36" s="104"/>
      <c r="K36" s="104"/>
      <c r="L36" s="104"/>
      <c r="M36" s="104"/>
      <c r="N36" s="105"/>
    </row>
    <row r="37" spans="1:17" x14ac:dyDescent="0.25">
      <c r="A37" s="96"/>
      <c r="B37" s="101"/>
      <c r="C37" s="101"/>
      <c r="D37" s="101"/>
      <c r="E37" s="101"/>
      <c r="F37" s="101"/>
      <c r="G37" s="101"/>
      <c r="H37" s="101"/>
      <c r="I37" s="104"/>
      <c r="J37" s="104"/>
      <c r="K37" s="104"/>
      <c r="L37" s="104"/>
      <c r="M37" s="104"/>
      <c r="N37" s="105"/>
    </row>
    <row r="38" spans="1:17" x14ac:dyDescent="0.25">
      <c r="A38" s="96"/>
      <c r="B38" s="101"/>
      <c r="C38" s="101"/>
      <c r="D38" s="101"/>
      <c r="E38" s="101"/>
      <c r="F38" s="101"/>
      <c r="G38" s="101"/>
      <c r="H38" s="101"/>
      <c r="I38" s="104"/>
      <c r="J38" s="104"/>
      <c r="K38" s="104"/>
      <c r="L38" s="104"/>
      <c r="M38" s="104"/>
      <c r="N38" s="105"/>
    </row>
    <row r="39" spans="1:17" x14ac:dyDescent="0.25">
      <c r="A39" s="96"/>
      <c r="B39" s="122" t="s">
        <v>33</v>
      </c>
      <c r="C39" s="122" t="s">
        <v>57</v>
      </c>
      <c r="D39" s="121" t="s">
        <v>51</v>
      </c>
      <c r="E39" s="121" t="s">
        <v>16</v>
      </c>
      <c r="F39" s="101"/>
      <c r="G39" s="101"/>
      <c r="H39" s="101"/>
      <c r="I39" s="104"/>
      <c r="J39" s="104"/>
      <c r="K39" s="104"/>
      <c r="L39" s="104"/>
      <c r="M39" s="104"/>
      <c r="N39" s="105"/>
    </row>
    <row r="40" spans="1:17" ht="28.5" x14ac:dyDescent="0.25">
      <c r="A40" s="96"/>
      <c r="B40" s="102" t="s">
        <v>140</v>
      </c>
      <c r="C40" s="103">
        <v>40</v>
      </c>
      <c r="D40" s="266">
        <v>0</v>
      </c>
      <c r="E40" s="344">
        <f>+D40+D41</f>
        <v>25</v>
      </c>
      <c r="F40" s="101"/>
      <c r="G40" s="101"/>
      <c r="H40" s="101"/>
      <c r="I40" s="104"/>
      <c r="J40" s="104"/>
      <c r="K40" s="104"/>
      <c r="L40" s="104"/>
      <c r="M40" s="104"/>
      <c r="N40" s="105"/>
    </row>
    <row r="41" spans="1:17" ht="42.75" x14ac:dyDescent="0.25">
      <c r="A41" s="96"/>
      <c r="B41" s="102" t="s">
        <v>141</v>
      </c>
      <c r="C41" s="103">
        <v>60</v>
      </c>
      <c r="D41" s="266">
        <v>25</v>
      </c>
      <c r="E41" s="345"/>
      <c r="F41" s="101"/>
      <c r="G41" s="101"/>
      <c r="H41" s="101"/>
      <c r="I41" s="104"/>
      <c r="J41" s="104"/>
      <c r="K41" s="104"/>
      <c r="L41" s="104"/>
      <c r="M41" s="104"/>
      <c r="N41" s="105"/>
    </row>
    <row r="42" spans="1:17" x14ac:dyDescent="0.25">
      <c r="A42" s="96"/>
      <c r="C42" s="97"/>
      <c r="D42" s="37"/>
      <c r="E42" s="98"/>
      <c r="F42" s="38"/>
      <c r="G42" s="38"/>
      <c r="H42" s="38"/>
      <c r="I42" s="23"/>
      <c r="J42" s="23"/>
      <c r="K42" s="23"/>
      <c r="L42" s="23"/>
      <c r="M42" s="23"/>
    </row>
    <row r="43" spans="1:17" x14ac:dyDescent="0.25">
      <c r="A43" s="96"/>
      <c r="C43" s="97"/>
      <c r="D43" s="37"/>
      <c r="E43" s="98"/>
      <c r="F43" s="38"/>
      <c r="G43" s="38"/>
      <c r="H43" s="38"/>
      <c r="I43" s="23"/>
      <c r="J43" s="23"/>
      <c r="K43" s="23"/>
      <c r="L43" s="23"/>
      <c r="M43" s="23"/>
    </row>
    <row r="44" spans="1:17" x14ac:dyDescent="0.25">
      <c r="A44" s="96"/>
      <c r="C44" s="97"/>
      <c r="D44" s="37"/>
      <c r="E44" s="98"/>
      <c r="F44" s="38"/>
      <c r="G44" s="38"/>
      <c r="H44" s="38"/>
      <c r="I44" s="23"/>
      <c r="J44" s="23"/>
      <c r="K44" s="23"/>
      <c r="L44" s="23"/>
      <c r="M44" s="23"/>
    </row>
    <row r="45" spans="1:17" ht="15.75" thickBot="1" x14ac:dyDescent="0.3">
      <c r="M45" s="360" t="s">
        <v>35</v>
      </c>
      <c r="N45" s="360"/>
    </row>
    <row r="46" spans="1:17" x14ac:dyDescent="0.25">
      <c r="B46" s="119" t="s">
        <v>30</v>
      </c>
      <c r="M46" s="61"/>
      <c r="N46" s="61"/>
    </row>
    <row r="47" spans="1:17" ht="15.75" thickBot="1" x14ac:dyDescent="0.3">
      <c r="M47" s="61"/>
      <c r="N47" s="61"/>
    </row>
    <row r="48" spans="1:17" s="104" customFormat="1" ht="60" x14ac:dyDescent="0.25">
      <c r="B48" s="115" t="s">
        <v>142</v>
      </c>
      <c r="C48" s="115" t="s">
        <v>143</v>
      </c>
      <c r="D48" s="115" t="s">
        <v>144</v>
      </c>
      <c r="E48" s="115" t="s">
        <v>45</v>
      </c>
      <c r="F48" s="115" t="s">
        <v>22</v>
      </c>
      <c r="G48" s="115" t="s">
        <v>102</v>
      </c>
      <c r="H48" s="115" t="s">
        <v>17</v>
      </c>
      <c r="I48" s="115" t="s">
        <v>10</v>
      </c>
      <c r="J48" s="115" t="s">
        <v>31</v>
      </c>
      <c r="K48" s="115" t="s">
        <v>60</v>
      </c>
      <c r="L48" s="115" t="s">
        <v>20</v>
      </c>
      <c r="M48" s="100" t="s">
        <v>26</v>
      </c>
      <c r="N48" s="115" t="s">
        <v>145</v>
      </c>
      <c r="O48" s="115" t="s">
        <v>36</v>
      </c>
      <c r="P48" s="116" t="s">
        <v>11</v>
      </c>
      <c r="Q48" s="116" t="s">
        <v>19</v>
      </c>
    </row>
    <row r="49" spans="1:26" s="280" customFormat="1" ht="30" x14ac:dyDescent="0.25">
      <c r="A49" s="268">
        <v>1</v>
      </c>
      <c r="B49" s="269" t="s">
        <v>573</v>
      </c>
      <c r="C49" s="270" t="s">
        <v>573</v>
      </c>
      <c r="D49" s="269" t="s">
        <v>296</v>
      </c>
      <c r="E49" s="271" t="s">
        <v>574</v>
      </c>
      <c r="F49" s="272" t="s">
        <v>133</v>
      </c>
      <c r="G49" s="273"/>
      <c r="H49" s="274">
        <v>39834</v>
      </c>
      <c r="I49" s="275">
        <v>40178</v>
      </c>
      <c r="J49" s="275"/>
      <c r="K49" s="275" t="s">
        <v>575</v>
      </c>
      <c r="L49" s="275" t="s">
        <v>576</v>
      </c>
      <c r="M49" s="276">
        <v>628</v>
      </c>
      <c r="N49" s="276">
        <v>20</v>
      </c>
      <c r="O49" s="277"/>
      <c r="P49" s="277">
        <v>10</v>
      </c>
      <c r="Q49" s="397" t="s">
        <v>791</v>
      </c>
      <c r="R49" s="279"/>
      <c r="S49" s="279"/>
      <c r="T49" s="279"/>
      <c r="U49" s="279"/>
      <c r="V49" s="279"/>
      <c r="W49" s="279"/>
      <c r="X49" s="279"/>
      <c r="Y49" s="279"/>
      <c r="Z49" s="279"/>
    </row>
    <row r="50" spans="1:26" s="280" customFormat="1" ht="30" x14ac:dyDescent="0.25">
      <c r="A50" s="268">
        <f>+A49+1</f>
        <v>2</v>
      </c>
      <c r="B50" s="269" t="s">
        <v>573</v>
      </c>
      <c r="C50" s="270" t="s">
        <v>573</v>
      </c>
      <c r="D50" s="269" t="s">
        <v>296</v>
      </c>
      <c r="E50" s="271" t="s">
        <v>581</v>
      </c>
      <c r="F50" s="272" t="s">
        <v>133</v>
      </c>
      <c r="G50" s="272"/>
      <c r="H50" s="274">
        <v>40922</v>
      </c>
      <c r="I50" s="275">
        <v>41273</v>
      </c>
      <c r="J50" s="275"/>
      <c r="K50" s="275" t="s">
        <v>588</v>
      </c>
      <c r="L50" s="275" t="s">
        <v>576</v>
      </c>
      <c r="M50" s="276">
        <v>596</v>
      </c>
      <c r="N50" s="276">
        <v>325</v>
      </c>
      <c r="O50" s="277"/>
      <c r="P50" s="277">
        <v>11</v>
      </c>
      <c r="Q50" s="399"/>
      <c r="R50" s="279"/>
      <c r="S50" s="279"/>
      <c r="T50" s="279"/>
      <c r="U50" s="279"/>
      <c r="V50" s="279"/>
      <c r="W50" s="279"/>
      <c r="X50" s="279"/>
      <c r="Y50" s="279"/>
      <c r="Z50" s="279"/>
    </row>
    <row r="51" spans="1:26" s="280" customFormat="1" x14ac:dyDescent="0.25">
      <c r="A51" s="268">
        <f t="shared" ref="A51:A56" si="0">+A50+1</f>
        <v>3</v>
      </c>
      <c r="B51" s="269"/>
      <c r="C51" s="270"/>
      <c r="D51" s="269"/>
      <c r="E51" s="271"/>
      <c r="F51" s="272"/>
      <c r="G51" s="272"/>
      <c r="H51" s="272"/>
      <c r="I51" s="275"/>
      <c r="J51" s="275"/>
      <c r="K51" s="275"/>
      <c r="L51" s="275"/>
      <c r="M51" s="276"/>
      <c r="N51" s="276"/>
      <c r="O51" s="277"/>
      <c r="P51" s="277"/>
      <c r="Q51" s="278"/>
      <c r="R51" s="279"/>
      <c r="S51" s="279"/>
      <c r="T51" s="279"/>
      <c r="U51" s="279"/>
      <c r="V51" s="279"/>
      <c r="W51" s="279"/>
      <c r="X51" s="279"/>
      <c r="Y51" s="279"/>
      <c r="Z51" s="279"/>
    </row>
    <row r="52" spans="1:26" s="110" customFormat="1" x14ac:dyDescent="0.25">
      <c r="A52" s="43">
        <f t="shared" si="0"/>
        <v>4</v>
      </c>
      <c r="B52" s="111"/>
      <c r="C52" s="112"/>
      <c r="D52" s="111"/>
      <c r="E52" s="106"/>
      <c r="F52" s="107"/>
      <c r="G52" s="107"/>
      <c r="H52" s="107"/>
      <c r="I52" s="108"/>
      <c r="J52" s="108"/>
      <c r="K52" s="108"/>
      <c r="L52" s="108"/>
      <c r="M52" s="99"/>
      <c r="N52" s="99"/>
      <c r="O52" s="27"/>
      <c r="P52" s="27"/>
      <c r="Q52" s="147"/>
      <c r="R52" s="109"/>
      <c r="S52" s="109"/>
      <c r="T52" s="109"/>
      <c r="U52" s="109"/>
      <c r="V52" s="109"/>
      <c r="W52" s="109"/>
      <c r="X52" s="109"/>
      <c r="Y52" s="109"/>
      <c r="Z52" s="109"/>
    </row>
    <row r="53" spans="1:26" s="110" customFormat="1" x14ac:dyDescent="0.25">
      <c r="A53" s="43">
        <f t="shared" si="0"/>
        <v>5</v>
      </c>
      <c r="B53" s="111"/>
      <c r="C53" s="112"/>
      <c r="D53" s="111"/>
      <c r="E53" s="106"/>
      <c r="F53" s="107"/>
      <c r="G53" s="107"/>
      <c r="H53" s="107"/>
      <c r="I53" s="108"/>
      <c r="J53" s="108"/>
      <c r="K53" s="108"/>
      <c r="L53" s="108"/>
      <c r="M53" s="99"/>
      <c r="N53" s="99"/>
      <c r="O53" s="27"/>
      <c r="P53" s="27"/>
      <c r="Q53" s="147"/>
      <c r="R53" s="109"/>
      <c r="S53" s="109"/>
      <c r="T53" s="109"/>
      <c r="U53" s="109"/>
      <c r="V53" s="109"/>
      <c r="W53" s="109"/>
      <c r="X53" s="109"/>
      <c r="Y53" s="109"/>
      <c r="Z53" s="109"/>
    </row>
    <row r="54" spans="1:26" s="110" customFormat="1" x14ac:dyDescent="0.25">
      <c r="A54" s="43">
        <f t="shared" si="0"/>
        <v>6</v>
      </c>
      <c r="B54" s="111"/>
      <c r="C54" s="112"/>
      <c r="D54" s="111"/>
      <c r="E54" s="106"/>
      <c r="F54" s="107"/>
      <c r="G54" s="107"/>
      <c r="H54" s="107"/>
      <c r="I54" s="108"/>
      <c r="J54" s="108"/>
      <c r="K54" s="108"/>
      <c r="L54" s="108"/>
      <c r="M54" s="99"/>
      <c r="N54" s="99"/>
      <c r="O54" s="27"/>
      <c r="P54" s="27"/>
      <c r="Q54" s="147"/>
      <c r="R54" s="109"/>
      <c r="S54" s="109"/>
      <c r="T54" s="109"/>
      <c r="U54" s="109"/>
      <c r="V54" s="109"/>
      <c r="W54" s="109"/>
      <c r="X54" s="109"/>
      <c r="Y54" s="109"/>
      <c r="Z54" s="109"/>
    </row>
    <row r="55" spans="1:26" s="110" customFormat="1" x14ac:dyDescent="0.25">
      <c r="A55" s="43">
        <f t="shared" si="0"/>
        <v>7</v>
      </c>
      <c r="B55" s="111"/>
      <c r="C55" s="112"/>
      <c r="D55" s="111"/>
      <c r="E55" s="106"/>
      <c r="F55" s="107"/>
      <c r="G55" s="107"/>
      <c r="H55" s="107"/>
      <c r="I55" s="108"/>
      <c r="J55" s="108"/>
      <c r="K55" s="108"/>
      <c r="L55" s="108"/>
      <c r="M55" s="99"/>
      <c r="N55" s="99"/>
      <c r="O55" s="27"/>
      <c r="P55" s="27"/>
      <c r="Q55" s="147"/>
      <c r="R55" s="109"/>
      <c r="S55" s="109"/>
      <c r="T55" s="109"/>
      <c r="U55" s="109"/>
      <c r="V55" s="109"/>
      <c r="W55" s="109"/>
      <c r="X55" s="109"/>
      <c r="Y55" s="109"/>
      <c r="Z55" s="109"/>
    </row>
    <row r="56" spans="1:26" s="110" customFormat="1" x14ac:dyDescent="0.25">
      <c r="A56" s="43">
        <f t="shared" si="0"/>
        <v>8</v>
      </c>
      <c r="B56" s="111"/>
      <c r="C56" s="112"/>
      <c r="D56" s="111"/>
      <c r="E56" s="106"/>
      <c r="F56" s="107"/>
      <c r="G56" s="107"/>
      <c r="H56" s="107"/>
      <c r="I56" s="108"/>
      <c r="J56" s="108"/>
      <c r="K56" s="108"/>
      <c r="L56" s="108"/>
      <c r="M56" s="99"/>
      <c r="N56" s="99"/>
      <c r="O56" s="27"/>
      <c r="P56" s="27"/>
      <c r="Q56" s="147"/>
      <c r="R56" s="109"/>
      <c r="S56" s="109"/>
      <c r="T56" s="109"/>
      <c r="U56" s="109"/>
      <c r="V56" s="109"/>
      <c r="W56" s="109"/>
      <c r="X56" s="109"/>
      <c r="Y56" s="109"/>
      <c r="Z56" s="109"/>
    </row>
    <row r="57" spans="1:26" s="110" customFormat="1" x14ac:dyDescent="0.25">
      <c r="A57" s="43"/>
      <c r="B57" s="46" t="s">
        <v>16</v>
      </c>
      <c r="C57" s="112"/>
      <c r="D57" s="111"/>
      <c r="E57" s="106"/>
      <c r="F57" s="107"/>
      <c r="G57" s="107"/>
      <c r="H57" s="107"/>
      <c r="I57" s="108"/>
      <c r="J57" s="108"/>
      <c r="K57" s="113" t="s">
        <v>589</v>
      </c>
      <c r="L57" s="113">
        <f t="shared" ref="L57" si="1">SUM(L49:L56)</f>
        <v>0</v>
      </c>
      <c r="M57" s="145">
        <v>325</v>
      </c>
      <c r="N57" s="113" t="s">
        <v>747</v>
      </c>
      <c r="O57" s="27"/>
      <c r="P57" s="27"/>
      <c r="Q57" s="148"/>
    </row>
    <row r="58" spans="1:26" s="28" customFormat="1" x14ac:dyDescent="0.25">
      <c r="E58" s="29"/>
    </row>
    <row r="59" spans="1:26" s="28" customFormat="1" x14ac:dyDescent="0.25">
      <c r="B59" s="361" t="s">
        <v>28</v>
      </c>
      <c r="C59" s="361" t="s">
        <v>27</v>
      </c>
      <c r="D59" s="359" t="s">
        <v>34</v>
      </c>
      <c r="E59" s="359"/>
      <c r="M59" s="28" t="s">
        <v>590</v>
      </c>
    </row>
    <row r="60" spans="1:26" s="28" customFormat="1" x14ac:dyDescent="0.25">
      <c r="B60" s="362"/>
      <c r="C60" s="362"/>
      <c r="D60" s="196" t="s">
        <v>23</v>
      </c>
      <c r="E60" s="58" t="s">
        <v>24</v>
      </c>
    </row>
    <row r="61" spans="1:26" s="28" customFormat="1" ht="18.75" x14ac:dyDescent="0.25">
      <c r="B61" s="55" t="s">
        <v>21</v>
      </c>
      <c r="C61" s="56" t="str">
        <f>+K57</f>
        <v>22 meses y 27 días</v>
      </c>
      <c r="D61" s="54"/>
      <c r="E61" s="53" t="s">
        <v>276</v>
      </c>
      <c r="F61" s="30"/>
      <c r="G61" s="30"/>
      <c r="H61" s="30"/>
      <c r="I61" s="30"/>
      <c r="J61" s="30"/>
      <c r="K61" s="30"/>
      <c r="L61" s="30"/>
      <c r="M61" s="30"/>
    </row>
    <row r="62" spans="1:26" s="28" customFormat="1" x14ac:dyDescent="0.25">
      <c r="B62" s="55" t="s">
        <v>25</v>
      </c>
      <c r="C62" s="56">
        <f>+M57</f>
        <v>325</v>
      </c>
      <c r="D62" s="54"/>
      <c r="E62" s="53" t="s">
        <v>276</v>
      </c>
    </row>
    <row r="63" spans="1:26" s="28" customFormat="1" x14ac:dyDescent="0.25">
      <c r="B63" s="31"/>
      <c r="C63" s="358"/>
      <c r="D63" s="358"/>
      <c r="E63" s="358"/>
      <c r="F63" s="358"/>
      <c r="G63" s="358"/>
      <c r="H63" s="358"/>
      <c r="I63" s="358"/>
      <c r="J63" s="358"/>
      <c r="K63" s="358"/>
      <c r="L63" s="358"/>
      <c r="M63" s="358"/>
      <c r="N63" s="358"/>
    </row>
    <row r="64" spans="1:26" ht="15.75" thickBot="1" x14ac:dyDescent="0.3"/>
    <row r="65" spans="2:17" ht="27" thickBot="1" x14ac:dyDescent="0.3">
      <c r="B65" s="357" t="s">
        <v>103</v>
      </c>
      <c r="C65" s="357"/>
      <c r="D65" s="357"/>
      <c r="E65" s="357"/>
      <c r="F65" s="357"/>
      <c r="G65" s="357"/>
      <c r="H65" s="357"/>
      <c r="I65" s="357"/>
      <c r="J65" s="357"/>
      <c r="K65" s="357"/>
      <c r="L65" s="357"/>
      <c r="M65" s="357"/>
      <c r="N65" s="357"/>
    </row>
    <row r="68" spans="2:17" ht="90" x14ac:dyDescent="0.25">
      <c r="B68" s="117" t="s">
        <v>146</v>
      </c>
      <c r="C68" s="64" t="s">
        <v>2</v>
      </c>
      <c r="D68" s="64" t="s">
        <v>105</v>
      </c>
      <c r="E68" s="64" t="s">
        <v>104</v>
      </c>
      <c r="F68" s="64" t="s">
        <v>106</v>
      </c>
      <c r="G68" s="64" t="s">
        <v>107</v>
      </c>
      <c r="H68" s="64" t="s">
        <v>108</v>
      </c>
      <c r="I68" s="64" t="s">
        <v>109</v>
      </c>
      <c r="J68" s="64" t="s">
        <v>110</v>
      </c>
      <c r="K68" s="64" t="s">
        <v>111</v>
      </c>
      <c r="L68" s="64" t="s">
        <v>112</v>
      </c>
      <c r="M68" s="93" t="s">
        <v>113</v>
      </c>
      <c r="N68" s="93" t="s">
        <v>114</v>
      </c>
      <c r="O68" s="354" t="s">
        <v>3</v>
      </c>
      <c r="P68" s="355"/>
      <c r="Q68" s="64" t="s">
        <v>18</v>
      </c>
    </row>
    <row r="69" spans="2:17" x14ac:dyDescent="0.25">
      <c r="B69" s="221" t="s">
        <v>415</v>
      </c>
      <c r="C69" s="225" t="s">
        <v>416</v>
      </c>
      <c r="D69" s="226" t="s">
        <v>417</v>
      </c>
      <c r="E69" s="187">
        <v>135</v>
      </c>
      <c r="F69" s="4"/>
      <c r="G69" s="4"/>
      <c r="H69" s="4"/>
      <c r="I69" s="94" t="s">
        <v>133</v>
      </c>
      <c r="J69" s="94" t="s">
        <v>133</v>
      </c>
      <c r="K69" s="222" t="s">
        <v>133</v>
      </c>
      <c r="L69" s="222" t="s">
        <v>133</v>
      </c>
      <c r="M69" s="222" t="s">
        <v>133</v>
      </c>
      <c r="N69" s="222" t="s">
        <v>133</v>
      </c>
      <c r="O69" s="363"/>
      <c r="P69" s="364"/>
      <c r="Q69" s="118" t="s">
        <v>133</v>
      </c>
    </row>
    <row r="70" spans="2:17" x14ac:dyDescent="0.25">
      <c r="B70" s="221" t="s">
        <v>432</v>
      </c>
      <c r="C70" s="225" t="s">
        <v>418</v>
      </c>
      <c r="D70" s="225" t="s">
        <v>422</v>
      </c>
      <c r="E70" s="187">
        <v>36</v>
      </c>
      <c r="F70" s="4"/>
      <c r="G70" s="4"/>
      <c r="H70" s="4" t="s">
        <v>133</v>
      </c>
      <c r="I70" s="94"/>
      <c r="J70" s="94"/>
      <c r="K70" s="222" t="s">
        <v>133</v>
      </c>
      <c r="L70" s="222" t="s">
        <v>133</v>
      </c>
      <c r="M70" s="222" t="s">
        <v>133</v>
      </c>
      <c r="N70" s="222" t="s">
        <v>133</v>
      </c>
      <c r="O70" s="363" t="s">
        <v>757</v>
      </c>
      <c r="P70" s="364"/>
      <c r="Q70" s="118" t="s">
        <v>133</v>
      </c>
    </row>
    <row r="71" spans="2:17" x14ac:dyDescent="0.25">
      <c r="B71" s="221" t="s">
        <v>432</v>
      </c>
      <c r="C71" s="225" t="s">
        <v>419</v>
      </c>
      <c r="D71" s="225" t="s">
        <v>423</v>
      </c>
      <c r="E71" s="187">
        <v>72</v>
      </c>
      <c r="F71" s="4"/>
      <c r="G71" s="4"/>
      <c r="H71" s="4" t="s">
        <v>133</v>
      </c>
      <c r="I71" s="94"/>
      <c r="J71" s="94"/>
      <c r="K71" s="222" t="s">
        <v>133</v>
      </c>
      <c r="L71" s="222" t="s">
        <v>133</v>
      </c>
      <c r="M71" s="222" t="s">
        <v>133</v>
      </c>
      <c r="N71" s="222" t="s">
        <v>133</v>
      </c>
      <c r="O71" s="363" t="s">
        <v>758</v>
      </c>
      <c r="P71" s="364"/>
      <c r="Q71" s="118" t="s">
        <v>133</v>
      </c>
    </row>
    <row r="72" spans="2:17" x14ac:dyDescent="0.25">
      <c r="B72" s="221" t="s">
        <v>432</v>
      </c>
      <c r="C72" s="225" t="s">
        <v>420</v>
      </c>
      <c r="D72" s="225" t="s">
        <v>424</v>
      </c>
      <c r="E72" s="187">
        <v>20</v>
      </c>
      <c r="F72" s="4"/>
      <c r="G72" s="4"/>
      <c r="H72" s="4" t="s">
        <v>133</v>
      </c>
      <c r="I72" s="94"/>
      <c r="J72" s="94"/>
      <c r="K72" s="222" t="s">
        <v>133</v>
      </c>
      <c r="L72" s="222" t="s">
        <v>133</v>
      </c>
      <c r="M72" s="222" t="s">
        <v>133</v>
      </c>
      <c r="N72" s="222" t="s">
        <v>133</v>
      </c>
      <c r="O72" s="363" t="s">
        <v>758</v>
      </c>
      <c r="P72" s="364"/>
      <c r="Q72" s="118" t="s">
        <v>133</v>
      </c>
    </row>
    <row r="73" spans="2:17" x14ac:dyDescent="0.25">
      <c r="B73" s="221" t="s">
        <v>432</v>
      </c>
      <c r="C73" s="225" t="s">
        <v>421</v>
      </c>
      <c r="D73" s="225" t="s">
        <v>425</v>
      </c>
      <c r="E73" s="187">
        <v>24</v>
      </c>
      <c r="F73" s="4"/>
      <c r="G73" s="4"/>
      <c r="H73" s="4" t="s">
        <v>133</v>
      </c>
      <c r="I73" s="94"/>
      <c r="J73" s="4" t="s">
        <v>133</v>
      </c>
      <c r="K73" s="224" t="s">
        <v>133</v>
      </c>
      <c r="L73" s="224" t="s">
        <v>133</v>
      </c>
      <c r="M73" s="224" t="s">
        <v>133</v>
      </c>
      <c r="N73" s="224" t="s">
        <v>133</v>
      </c>
      <c r="O73" s="363"/>
      <c r="P73" s="364"/>
      <c r="Q73" s="118" t="s">
        <v>133</v>
      </c>
    </row>
    <row r="74" spans="2:17" x14ac:dyDescent="0.25">
      <c r="B74" s="221" t="s">
        <v>432</v>
      </c>
      <c r="C74" s="223" t="s">
        <v>426</v>
      </c>
      <c r="D74" s="223" t="s">
        <v>427</v>
      </c>
      <c r="E74" s="5">
        <v>24</v>
      </c>
      <c r="F74" s="4"/>
      <c r="G74" s="4"/>
      <c r="H74" s="4" t="s">
        <v>133</v>
      </c>
      <c r="I74" s="94"/>
      <c r="J74" s="94"/>
      <c r="K74" s="222" t="s">
        <v>133</v>
      </c>
      <c r="L74" s="222" t="s">
        <v>133</v>
      </c>
      <c r="M74" s="222" t="s">
        <v>133</v>
      </c>
      <c r="N74" s="222" t="s">
        <v>133</v>
      </c>
      <c r="O74" s="200" t="s">
        <v>758</v>
      </c>
      <c r="P74" s="201"/>
      <c r="Q74" s="118" t="s">
        <v>133</v>
      </c>
    </row>
    <row r="75" spans="2:17" x14ac:dyDescent="0.25">
      <c r="B75" s="221" t="s">
        <v>432</v>
      </c>
      <c r="C75" s="221" t="s">
        <v>428</v>
      </c>
      <c r="D75" s="223" t="s">
        <v>429</v>
      </c>
      <c r="E75" s="5">
        <v>60</v>
      </c>
      <c r="F75" s="4"/>
      <c r="G75" s="4"/>
      <c r="H75" s="4" t="s">
        <v>133</v>
      </c>
      <c r="I75" s="94"/>
      <c r="J75" s="94"/>
      <c r="K75" s="222" t="s">
        <v>133</v>
      </c>
      <c r="L75" s="222" t="s">
        <v>133</v>
      </c>
      <c r="M75" s="222" t="s">
        <v>133</v>
      </c>
      <c r="N75" s="222" t="s">
        <v>133</v>
      </c>
      <c r="O75" s="363" t="s">
        <v>759</v>
      </c>
      <c r="P75" s="364"/>
      <c r="Q75" s="118" t="s">
        <v>133</v>
      </c>
    </row>
    <row r="76" spans="2:17" x14ac:dyDescent="0.25">
      <c r="B76" s="221" t="s">
        <v>432</v>
      </c>
      <c r="C76" s="221" t="s">
        <v>430</v>
      </c>
      <c r="D76" s="223" t="s">
        <v>431</v>
      </c>
      <c r="E76" s="5">
        <v>24</v>
      </c>
      <c r="F76" s="4"/>
      <c r="G76" s="4"/>
      <c r="H76" s="4" t="s">
        <v>133</v>
      </c>
      <c r="I76" s="94"/>
      <c r="J76" s="94"/>
      <c r="K76" s="222" t="s">
        <v>133</v>
      </c>
      <c r="L76" s="222" t="s">
        <v>133</v>
      </c>
      <c r="M76" s="222" t="s">
        <v>133</v>
      </c>
      <c r="N76" s="222" t="s">
        <v>133</v>
      </c>
      <c r="O76" s="200" t="s">
        <v>760</v>
      </c>
      <c r="P76" s="201"/>
      <c r="Q76" s="118" t="s">
        <v>133</v>
      </c>
    </row>
    <row r="77" spans="2:17" x14ac:dyDescent="0.25">
      <c r="B77" s="3"/>
      <c r="C77" s="221"/>
      <c r="D77" s="223"/>
      <c r="E77" s="5"/>
      <c r="F77" s="4"/>
      <c r="G77" s="4"/>
      <c r="H77" s="4"/>
      <c r="I77" s="94"/>
      <c r="J77" s="94"/>
      <c r="K77" s="118"/>
      <c r="L77" s="118"/>
      <c r="M77" s="118"/>
      <c r="N77" s="118"/>
      <c r="O77" s="200"/>
      <c r="P77" s="201"/>
      <c r="Q77" s="118"/>
    </row>
    <row r="78" spans="2:17" x14ac:dyDescent="0.25">
      <c r="B78" s="118"/>
      <c r="C78" s="221"/>
      <c r="D78" s="221"/>
      <c r="E78" s="118"/>
      <c r="F78" s="118"/>
      <c r="G78" s="118"/>
      <c r="H78" s="118"/>
      <c r="I78" s="118"/>
      <c r="J78" s="118"/>
      <c r="K78" s="118"/>
      <c r="L78" s="118"/>
      <c r="M78" s="118"/>
      <c r="N78" s="118"/>
      <c r="O78" s="363"/>
      <c r="P78" s="364"/>
      <c r="Q78" s="118"/>
    </row>
    <row r="79" spans="2:17" x14ac:dyDescent="0.25">
      <c r="B79" s="9" t="s">
        <v>1</v>
      </c>
      <c r="C79" s="221"/>
      <c r="D79" s="221"/>
    </row>
    <row r="80" spans="2:17" x14ac:dyDescent="0.25">
      <c r="B80" s="9" t="s">
        <v>37</v>
      </c>
    </row>
    <row r="81" spans="2:17" x14ac:dyDescent="0.25">
      <c r="B81" s="9" t="s">
        <v>61</v>
      </c>
    </row>
    <row r="83" spans="2:17" ht="15.75" thickBot="1" x14ac:dyDescent="0.3"/>
    <row r="84" spans="2:17" ht="27" thickBot="1" x14ac:dyDescent="0.3">
      <c r="B84" s="348" t="s">
        <v>38</v>
      </c>
      <c r="C84" s="349"/>
      <c r="D84" s="349"/>
      <c r="E84" s="349"/>
      <c r="F84" s="349"/>
      <c r="G84" s="349"/>
      <c r="H84" s="349"/>
      <c r="I84" s="349"/>
      <c r="J84" s="349"/>
      <c r="K84" s="349"/>
      <c r="L84" s="349"/>
      <c r="M84" s="349"/>
      <c r="N84" s="350"/>
    </row>
    <row r="86" spans="2:17" x14ac:dyDescent="0.25">
      <c r="Q86" s="299"/>
    </row>
    <row r="87" spans="2:17" x14ac:dyDescent="0.25">
      <c r="Q87" s="299"/>
    </row>
    <row r="88" spans="2:17" x14ac:dyDescent="0.25">
      <c r="Q88" s="299"/>
    </row>
    <row r="89" spans="2:17" ht="45" x14ac:dyDescent="0.25">
      <c r="B89" s="117" t="s">
        <v>0</v>
      </c>
      <c r="C89" s="117" t="s">
        <v>39</v>
      </c>
      <c r="D89" s="117" t="s">
        <v>40</v>
      </c>
      <c r="E89" s="117" t="s">
        <v>115</v>
      </c>
      <c r="F89" s="117" t="s">
        <v>117</v>
      </c>
      <c r="G89" s="117" t="s">
        <v>118</v>
      </c>
      <c r="H89" s="117" t="s">
        <v>119</v>
      </c>
      <c r="I89" s="117" t="s">
        <v>116</v>
      </c>
      <c r="J89" s="354" t="s">
        <v>120</v>
      </c>
      <c r="K89" s="372"/>
      <c r="L89" s="355"/>
      <c r="M89" s="117" t="s">
        <v>121</v>
      </c>
      <c r="N89" s="117" t="s">
        <v>41</v>
      </c>
      <c r="O89" s="117" t="s">
        <v>42</v>
      </c>
      <c r="P89" s="288" t="s">
        <v>3</v>
      </c>
      <c r="Q89" s="38"/>
    </row>
    <row r="90" spans="2:17" x14ac:dyDescent="0.25">
      <c r="B90" s="193" t="s">
        <v>43</v>
      </c>
      <c r="C90" s="164">
        <f>(296)/200+135/300</f>
        <v>1.93</v>
      </c>
      <c r="D90" s="3" t="s">
        <v>277</v>
      </c>
      <c r="E90" s="3">
        <v>13070576</v>
      </c>
      <c r="F90" s="3" t="s">
        <v>278</v>
      </c>
      <c r="G90" s="3" t="s">
        <v>167</v>
      </c>
      <c r="H90" s="165">
        <v>38990</v>
      </c>
      <c r="I90" s="5" t="s">
        <v>134</v>
      </c>
      <c r="J90" s="1" t="s">
        <v>279</v>
      </c>
      <c r="K90" s="95" t="s">
        <v>280</v>
      </c>
      <c r="L90" s="94" t="s">
        <v>281</v>
      </c>
      <c r="M90" s="118" t="s">
        <v>133</v>
      </c>
      <c r="N90" s="118" t="s">
        <v>133</v>
      </c>
      <c r="O90" s="118" t="s">
        <v>133</v>
      </c>
      <c r="P90" s="259"/>
      <c r="Q90" s="299"/>
    </row>
    <row r="91" spans="2:17" x14ac:dyDescent="0.25">
      <c r="B91" s="193" t="s">
        <v>43</v>
      </c>
      <c r="C91" s="164">
        <f t="shared" ref="C91:C94" si="2">(296)/200+135/300</f>
        <v>1.93</v>
      </c>
      <c r="D91" s="3" t="s">
        <v>277</v>
      </c>
      <c r="E91" s="3">
        <v>13070576</v>
      </c>
      <c r="F91" s="3" t="s">
        <v>278</v>
      </c>
      <c r="G91" s="3" t="s">
        <v>167</v>
      </c>
      <c r="H91" s="165">
        <v>38990</v>
      </c>
      <c r="I91" s="5" t="s">
        <v>134</v>
      </c>
      <c r="J91" s="1" t="s">
        <v>282</v>
      </c>
      <c r="K91" s="95" t="s">
        <v>283</v>
      </c>
      <c r="L91" s="94" t="s">
        <v>284</v>
      </c>
      <c r="M91" s="118" t="s">
        <v>133</v>
      </c>
      <c r="N91" s="118" t="s">
        <v>133</v>
      </c>
      <c r="O91" s="118" t="s">
        <v>133</v>
      </c>
      <c r="P91" s="259"/>
      <c r="Q91" s="39"/>
    </row>
    <row r="92" spans="2:17" x14ac:dyDescent="0.25">
      <c r="B92" s="193" t="s">
        <v>43</v>
      </c>
      <c r="C92" s="164">
        <f t="shared" si="2"/>
        <v>1.93</v>
      </c>
      <c r="D92" s="3" t="s">
        <v>277</v>
      </c>
      <c r="E92" s="3">
        <v>13070576</v>
      </c>
      <c r="F92" s="3" t="s">
        <v>278</v>
      </c>
      <c r="G92" s="3" t="s">
        <v>167</v>
      </c>
      <c r="H92" s="165">
        <v>38990</v>
      </c>
      <c r="I92" s="5" t="s">
        <v>134</v>
      </c>
      <c r="J92" s="1" t="s">
        <v>285</v>
      </c>
      <c r="K92" s="95" t="s">
        <v>286</v>
      </c>
      <c r="L92" s="94" t="s">
        <v>287</v>
      </c>
      <c r="M92" s="118" t="s">
        <v>133</v>
      </c>
      <c r="N92" s="118" t="s">
        <v>133</v>
      </c>
      <c r="O92" s="118" t="s">
        <v>133</v>
      </c>
      <c r="P92" s="259"/>
      <c r="Q92" s="39"/>
    </row>
    <row r="93" spans="2:17" x14ac:dyDescent="0.25">
      <c r="B93" s="193" t="s">
        <v>43</v>
      </c>
      <c r="C93" s="164">
        <f t="shared" si="2"/>
        <v>1.93</v>
      </c>
      <c r="D93" s="3" t="s">
        <v>288</v>
      </c>
      <c r="E93" s="3">
        <v>36862366</v>
      </c>
      <c r="F93" s="3" t="s">
        <v>161</v>
      </c>
      <c r="G93" s="3" t="s">
        <v>167</v>
      </c>
      <c r="H93" s="165">
        <v>41454</v>
      </c>
      <c r="I93" s="5" t="s">
        <v>134</v>
      </c>
      <c r="J93" s="1" t="s">
        <v>134</v>
      </c>
      <c r="K93" s="166" t="s">
        <v>134</v>
      </c>
      <c r="L93" s="94" t="s">
        <v>134</v>
      </c>
      <c r="M93" s="118" t="s">
        <v>133</v>
      </c>
      <c r="N93" s="118" t="s">
        <v>134</v>
      </c>
      <c r="O93" s="118" t="s">
        <v>133</v>
      </c>
      <c r="P93" s="259" t="s">
        <v>773</v>
      </c>
      <c r="Q93" s="39"/>
    </row>
    <row r="94" spans="2:17" x14ac:dyDescent="0.25">
      <c r="B94" s="193" t="s">
        <v>43</v>
      </c>
      <c r="C94" s="164">
        <f t="shared" si="2"/>
        <v>1.93</v>
      </c>
      <c r="D94" s="3" t="s">
        <v>289</v>
      </c>
      <c r="E94" s="3">
        <v>1085263700</v>
      </c>
      <c r="F94" s="3" t="s">
        <v>161</v>
      </c>
      <c r="G94" s="3" t="s">
        <v>167</v>
      </c>
      <c r="H94" s="165">
        <v>41083</v>
      </c>
      <c r="I94" s="5" t="s">
        <v>133</v>
      </c>
      <c r="J94" s="1" t="s">
        <v>134</v>
      </c>
      <c r="K94" s="95" t="s">
        <v>134</v>
      </c>
      <c r="L94" s="94" t="s">
        <v>134</v>
      </c>
      <c r="M94" s="118" t="s">
        <v>133</v>
      </c>
      <c r="N94" s="118" t="s">
        <v>134</v>
      </c>
      <c r="O94" s="118" t="s">
        <v>133</v>
      </c>
      <c r="P94" s="259" t="s">
        <v>774</v>
      </c>
      <c r="Q94" s="39"/>
    </row>
    <row r="95" spans="2:17" x14ac:dyDescent="0.25">
      <c r="B95" s="193" t="s">
        <v>43</v>
      </c>
      <c r="C95" s="164">
        <f>(296/200+135/300*2)</f>
        <v>2.38</v>
      </c>
      <c r="D95" s="3" t="s">
        <v>290</v>
      </c>
      <c r="E95" s="3">
        <v>98342888</v>
      </c>
      <c r="F95" s="3" t="s">
        <v>278</v>
      </c>
      <c r="G95" s="3" t="s">
        <v>291</v>
      </c>
      <c r="H95" s="165" t="s">
        <v>134</v>
      </c>
      <c r="I95" s="5" t="s">
        <v>134</v>
      </c>
      <c r="J95" s="1" t="s">
        <v>292</v>
      </c>
      <c r="K95" s="95" t="s">
        <v>293</v>
      </c>
      <c r="L95" s="94" t="s">
        <v>278</v>
      </c>
      <c r="M95" s="118" t="s">
        <v>133</v>
      </c>
      <c r="N95" s="118" t="s">
        <v>134</v>
      </c>
      <c r="O95" s="118" t="s">
        <v>133</v>
      </c>
      <c r="P95" s="259" t="s">
        <v>775</v>
      </c>
      <c r="Q95" s="39"/>
    </row>
    <row r="96" spans="2:17" x14ac:dyDescent="0.25">
      <c r="B96" s="193" t="s">
        <v>44</v>
      </c>
      <c r="C96" s="164">
        <f t="shared" ref="C96:C105" si="3">(296/200+135/300*2)</f>
        <v>2.38</v>
      </c>
      <c r="D96" s="3" t="s">
        <v>294</v>
      </c>
      <c r="E96" s="3">
        <v>1087409892</v>
      </c>
      <c r="F96" s="3" t="s">
        <v>295</v>
      </c>
      <c r="G96" s="3" t="s">
        <v>162</v>
      </c>
      <c r="H96" s="165">
        <v>40417</v>
      </c>
      <c r="I96" s="5" t="s">
        <v>134</v>
      </c>
      <c r="J96" s="1" t="s">
        <v>296</v>
      </c>
      <c r="K96" s="95" t="s">
        <v>297</v>
      </c>
      <c r="L96" s="94" t="s">
        <v>295</v>
      </c>
      <c r="M96" s="118" t="s">
        <v>133</v>
      </c>
      <c r="N96" s="118" t="s">
        <v>133</v>
      </c>
      <c r="O96" s="118" t="s">
        <v>133</v>
      </c>
      <c r="P96" s="259" t="s">
        <v>769</v>
      </c>
      <c r="Q96" s="39"/>
    </row>
    <row r="97" spans="2:17" x14ac:dyDescent="0.25">
      <c r="B97" s="193" t="s">
        <v>44</v>
      </c>
      <c r="C97" s="164">
        <f t="shared" si="3"/>
        <v>2.38</v>
      </c>
      <c r="D97" s="3" t="s">
        <v>294</v>
      </c>
      <c r="E97" s="3">
        <v>1087409892</v>
      </c>
      <c r="F97" s="3" t="s">
        <v>295</v>
      </c>
      <c r="G97" s="3" t="s">
        <v>162</v>
      </c>
      <c r="H97" s="165">
        <v>40417</v>
      </c>
      <c r="I97" s="5" t="s">
        <v>134</v>
      </c>
      <c r="J97" s="1" t="s">
        <v>296</v>
      </c>
      <c r="K97" s="166" t="s">
        <v>298</v>
      </c>
      <c r="L97" s="94" t="s">
        <v>295</v>
      </c>
      <c r="M97" s="118" t="s">
        <v>133</v>
      </c>
      <c r="N97" s="118" t="s">
        <v>133</v>
      </c>
      <c r="O97" s="118" t="s">
        <v>133</v>
      </c>
      <c r="P97" s="259" t="s">
        <v>769</v>
      </c>
      <c r="Q97" s="39"/>
    </row>
    <row r="98" spans="2:17" x14ac:dyDescent="0.25">
      <c r="B98" s="193" t="s">
        <v>44</v>
      </c>
      <c r="C98" s="164">
        <f t="shared" si="3"/>
        <v>2.38</v>
      </c>
      <c r="D98" s="3" t="s">
        <v>294</v>
      </c>
      <c r="E98" s="3">
        <v>1087409892</v>
      </c>
      <c r="F98" s="3" t="s">
        <v>295</v>
      </c>
      <c r="G98" s="3" t="s">
        <v>162</v>
      </c>
      <c r="H98" s="165">
        <v>40417</v>
      </c>
      <c r="I98" s="5" t="s">
        <v>134</v>
      </c>
      <c r="J98" s="1" t="s">
        <v>296</v>
      </c>
      <c r="K98" s="95" t="s">
        <v>299</v>
      </c>
      <c r="L98" s="94" t="s">
        <v>295</v>
      </c>
      <c r="M98" s="118" t="s">
        <v>133</v>
      </c>
      <c r="N98" s="118" t="s">
        <v>133</v>
      </c>
      <c r="O98" s="118" t="s">
        <v>133</v>
      </c>
      <c r="P98" s="259" t="s">
        <v>769</v>
      </c>
      <c r="Q98" s="39"/>
    </row>
    <row r="99" spans="2:17" x14ac:dyDescent="0.25">
      <c r="B99" s="193" t="s">
        <v>44</v>
      </c>
      <c r="C99" s="164">
        <f t="shared" si="3"/>
        <v>2.38</v>
      </c>
      <c r="D99" s="3" t="s">
        <v>294</v>
      </c>
      <c r="E99" s="3">
        <v>1087409892</v>
      </c>
      <c r="F99" s="3" t="s">
        <v>295</v>
      </c>
      <c r="G99" s="3" t="s">
        <v>162</v>
      </c>
      <c r="H99" s="165">
        <v>40417</v>
      </c>
      <c r="I99" s="5" t="s">
        <v>134</v>
      </c>
      <c r="J99" s="1" t="s">
        <v>296</v>
      </c>
      <c r="K99" s="95" t="s">
        <v>300</v>
      </c>
      <c r="L99" s="94" t="s">
        <v>295</v>
      </c>
      <c r="M99" s="118" t="s">
        <v>133</v>
      </c>
      <c r="N99" s="118" t="s">
        <v>133</v>
      </c>
      <c r="O99" s="118" t="s">
        <v>133</v>
      </c>
      <c r="P99" s="259" t="s">
        <v>769</v>
      </c>
      <c r="Q99" s="39"/>
    </row>
    <row r="100" spans="2:17" x14ac:dyDescent="0.25">
      <c r="B100" s="193" t="s">
        <v>44</v>
      </c>
      <c r="C100" s="164">
        <f t="shared" si="3"/>
        <v>2.38</v>
      </c>
      <c r="D100" s="3" t="s">
        <v>301</v>
      </c>
      <c r="E100" s="3">
        <v>1087413080</v>
      </c>
      <c r="F100" s="3" t="s">
        <v>161</v>
      </c>
      <c r="G100" s="3" t="s">
        <v>162</v>
      </c>
      <c r="H100" s="165">
        <v>37492</v>
      </c>
      <c r="I100" s="5" t="s">
        <v>133</v>
      </c>
      <c r="J100" s="1" t="s">
        <v>302</v>
      </c>
      <c r="K100" s="95" t="s">
        <v>303</v>
      </c>
      <c r="L100" s="94" t="s">
        <v>161</v>
      </c>
      <c r="M100" s="118" t="s">
        <v>133</v>
      </c>
      <c r="N100" s="118" t="s">
        <v>133</v>
      </c>
      <c r="O100" s="118" t="s">
        <v>133</v>
      </c>
      <c r="P100" s="259"/>
      <c r="Q100" s="39"/>
    </row>
    <row r="101" spans="2:17" x14ac:dyDescent="0.25">
      <c r="B101" s="193" t="s">
        <v>44</v>
      </c>
      <c r="C101" s="164">
        <f t="shared" si="3"/>
        <v>2.38</v>
      </c>
      <c r="D101" s="3" t="s">
        <v>301</v>
      </c>
      <c r="E101" s="3">
        <v>1087413080</v>
      </c>
      <c r="F101" s="3" t="s">
        <v>161</v>
      </c>
      <c r="G101" s="3" t="s">
        <v>162</v>
      </c>
      <c r="H101" s="165">
        <v>37492</v>
      </c>
      <c r="I101" s="5" t="s">
        <v>133</v>
      </c>
      <c r="J101" s="1" t="s">
        <v>304</v>
      </c>
      <c r="K101" s="95" t="s">
        <v>305</v>
      </c>
      <c r="L101" s="94" t="s">
        <v>161</v>
      </c>
      <c r="M101" s="118" t="s">
        <v>133</v>
      </c>
      <c r="N101" s="118" t="s">
        <v>133</v>
      </c>
      <c r="O101" s="118" t="s">
        <v>133</v>
      </c>
      <c r="P101" s="259"/>
      <c r="Q101" s="39"/>
    </row>
    <row r="102" spans="2:17" x14ac:dyDescent="0.25">
      <c r="B102" s="193" t="s">
        <v>44</v>
      </c>
      <c r="C102" s="164">
        <f t="shared" si="3"/>
        <v>2.38</v>
      </c>
      <c r="D102" s="3" t="s">
        <v>306</v>
      </c>
      <c r="E102" s="3">
        <v>1085252515</v>
      </c>
      <c r="F102" s="3" t="s">
        <v>161</v>
      </c>
      <c r="G102" s="3" t="s">
        <v>167</v>
      </c>
      <c r="H102" s="165">
        <v>41454</v>
      </c>
      <c r="I102" s="5" t="s">
        <v>133</v>
      </c>
      <c r="J102" s="1" t="s">
        <v>307</v>
      </c>
      <c r="K102" s="95" t="s">
        <v>308</v>
      </c>
      <c r="L102" s="94" t="s">
        <v>309</v>
      </c>
      <c r="M102" s="118" t="s">
        <v>133</v>
      </c>
      <c r="N102" s="118" t="s">
        <v>133</v>
      </c>
      <c r="O102" s="118" t="s">
        <v>133</v>
      </c>
      <c r="P102" s="259"/>
      <c r="Q102" s="39"/>
    </row>
    <row r="103" spans="2:17" x14ac:dyDescent="0.25">
      <c r="B103" s="193" t="s">
        <v>44</v>
      </c>
      <c r="C103" s="164">
        <f t="shared" si="3"/>
        <v>2.38</v>
      </c>
      <c r="D103" s="3" t="s">
        <v>306</v>
      </c>
      <c r="E103" s="3">
        <v>1085252515</v>
      </c>
      <c r="F103" s="3" t="s">
        <v>161</v>
      </c>
      <c r="G103" s="3" t="s">
        <v>167</v>
      </c>
      <c r="H103" s="165">
        <v>41454</v>
      </c>
      <c r="I103" s="5" t="s">
        <v>133</v>
      </c>
      <c r="J103" s="1" t="s">
        <v>310</v>
      </c>
      <c r="K103" s="95" t="s">
        <v>311</v>
      </c>
      <c r="L103" s="94" t="s">
        <v>312</v>
      </c>
      <c r="M103" s="118" t="s">
        <v>133</v>
      </c>
      <c r="N103" s="118" t="s">
        <v>133</v>
      </c>
      <c r="O103" s="118" t="s">
        <v>133</v>
      </c>
      <c r="P103" s="259"/>
      <c r="Q103" s="39"/>
    </row>
    <row r="104" spans="2:17" x14ac:dyDescent="0.25">
      <c r="B104" s="193" t="s">
        <v>44</v>
      </c>
      <c r="C104" s="164">
        <f t="shared" si="3"/>
        <v>2.38</v>
      </c>
      <c r="D104" s="3" t="s">
        <v>313</v>
      </c>
      <c r="E104" s="3">
        <v>30726610</v>
      </c>
      <c r="F104" s="3" t="s">
        <v>161</v>
      </c>
      <c r="G104" s="3" t="s">
        <v>314</v>
      </c>
      <c r="H104" s="165">
        <v>34509</v>
      </c>
      <c r="I104" s="5" t="s">
        <v>134</v>
      </c>
      <c r="J104" s="1" t="s">
        <v>315</v>
      </c>
      <c r="K104" s="95" t="s">
        <v>316</v>
      </c>
      <c r="L104" s="94" t="s">
        <v>161</v>
      </c>
      <c r="M104" s="118" t="s">
        <v>133</v>
      </c>
      <c r="N104" s="118" t="s">
        <v>133</v>
      </c>
      <c r="O104" s="118" t="s">
        <v>133</v>
      </c>
      <c r="P104" s="259" t="s">
        <v>769</v>
      </c>
      <c r="Q104" s="39"/>
    </row>
    <row r="105" spans="2:17" x14ac:dyDescent="0.25">
      <c r="B105" s="193" t="s">
        <v>44</v>
      </c>
      <c r="C105" s="164">
        <f t="shared" si="3"/>
        <v>2.38</v>
      </c>
      <c r="D105" s="3" t="s">
        <v>317</v>
      </c>
      <c r="E105" s="3">
        <v>1085288379</v>
      </c>
      <c r="F105" s="3" t="s">
        <v>161</v>
      </c>
      <c r="G105" s="3" t="s">
        <v>167</v>
      </c>
      <c r="H105" s="165">
        <v>41818</v>
      </c>
      <c r="I105" s="5" t="s">
        <v>134</v>
      </c>
      <c r="J105" s="1" t="s">
        <v>318</v>
      </c>
      <c r="K105" s="166" t="s">
        <v>319</v>
      </c>
      <c r="L105" s="168" t="s">
        <v>320</v>
      </c>
      <c r="M105" s="118" t="s">
        <v>133</v>
      </c>
      <c r="N105" s="118" t="s">
        <v>133</v>
      </c>
      <c r="O105" s="118" t="s">
        <v>133</v>
      </c>
      <c r="P105" s="259" t="s">
        <v>769</v>
      </c>
      <c r="Q105" s="39"/>
    </row>
    <row r="106" spans="2:17" x14ac:dyDescent="0.25">
      <c r="B106" s="169"/>
      <c r="C106" s="170"/>
      <c r="D106" s="171"/>
      <c r="E106" s="171"/>
      <c r="F106" s="171"/>
      <c r="G106" s="171"/>
      <c r="H106" s="172"/>
      <c r="I106" s="173"/>
      <c r="J106" s="174"/>
      <c r="K106" s="175"/>
      <c r="L106" s="176"/>
      <c r="M106" s="118"/>
      <c r="N106" s="118"/>
      <c r="O106" s="118"/>
      <c r="P106" s="259"/>
      <c r="Q106" s="39"/>
    </row>
    <row r="107" spans="2:17" x14ac:dyDescent="0.25">
      <c r="Q107" s="299"/>
    </row>
    <row r="108" spans="2:17" ht="15.75" thickBot="1" x14ac:dyDescent="0.3">
      <c r="Q108" s="299"/>
    </row>
    <row r="109" spans="2:17" ht="27" thickBot="1" x14ac:dyDescent="0.3">
      <c r="B109" s="348" t="s">
        <v>46</v>
      </c>
      <c r="C109" s="349"/>
      <c r="D109" s="349"/>
      <c r="E109" s="349"/>
      <c r="F109" s="349"/>
      <c r="G109" s="349"/>
      <c r="H109" s="349"/>
      <c r="I109" s="349"/>
      <c r="J109" s="349"/>
      <c r="K109" s="349"/>
      <c r="L109" s="349"/>
      <c r="M109" s="349"/>
      <c r="N109" s="350"/>
    </row>
    <row r="112" spans="2:17" ht="30" x14ac:dyDescent="0.25">
      <c r="B112" s="64" t="s">
        <v>33</v>
      </c>
      <c r="C112" s="64" t="s">
        <v>47</v>
      </c>
      <c r="D112" s="354" t="s">
        <v>3</v>
      </c>
      <c r="E112" s="355"/>
    </row>
    <row r="113" spans="1:26" x14ac:dyDescent="0.25">
      <c r="B113" s="65" t="s">
        <v>122</v>
      </c>
      <c r="C113" s="194" t="s">
        <v>133</v>
      </c>
      <c r="D113" s="356"/>
      <c r="E113" s="356"/>
    </row>
    <row r="116" spans="1:26" ht="26.25" x14ac:dyDescent="0.25">
      <c r="B116" s="346" t="s">
        <v>63</v>
      </c>
      <c r="C116" s="347"/>
      <c r="D116" s="347"/>
      <c r="E116" s="347"/>
      <c r="F116" s="347"/>
      <c r="G116" s="347"/>
      <c r="H116" s="347"/>
      <c r="I116" s="347"/>
      <c r="J116" s="347"/>
      <c r="K116" s="347"/>
      <c r="L116" s="347"/>
      <c r="M116" s="347"/>
      <c r="N116" s="347"/>
      <c r="O116" s="347"/>
      <c r="P116" s="347"/>
      <c r="Q116" s="347"/>
    </row>
    <row r="119" spans="1:26" ht="26.25" x14ac:dyDescent="0.25">
      <c r="B119" s="346" t="s">
        <v>256</v>
      </c>
      <c r="C119" s="347"/>
      <c r="D119" s="347"/>
      <c r="E119" s="347"/>
      <c r="F119" s="347"/>
      <c r="G119" s="347"/>
      <c r="H119" s="347"/>
      <c r="I119" s="347"/>
      <c r="J119" s="347"/>
      <c r="K119" s="347"/>
      <c r="L119" s="347"/>
      <c r="M119" s="347"/>
      <c r="N119" s="347"/>
      <c r="O119" s="347"/>
      <c r="P119" s="347"/>
      <c r="Q119" s="347"/>
    </row>
    <row r="121" spans="1:26" ht="15.75" thickBot="1" x14ac:dyDescent="0.3">
      <c r="M121" s="61"/>
      <c r="N121" s="61"/>
    </row>
    <row r="122" spans="1:26" s="104" customFormat="1" ht="60" x14ac:dyDescent="0.25">
      <c r="B122" s="115" t="s">
        <v>142</v>
      </c>
      <c r="C122" s="115" t="s">
        <v>143</v>
      </c>
      <c r="D122" s="115" t="s">
        <v>144</v>
      </c>
      <c r="E122" s="115" t="s">
        <v>45</v>
      </c>
      <c r="F122" s="115" t="s">
        <v>22</v>
      </c>
      <c r="G122" s="115" t="s">
        <v>102</v>
      </c>
      <c r="H122" s="115" t="s">
        <v>17</v>
      </c>
      <c r="I122" s="115" t="s">
        <v>10</v>
      </c>
      <c r="J122" s="115" t="s">
        <v>31</v>
      </c>
      <c r="K122" s="115" t="s">
        <v>60</v>
      </c>
      <c r="L122" s="115" t="s">
        <v>20</v>
      </c>
      <c r="M122" s="100" t="s">
        <v>26</v>
      </c>
      <c r="N122" s="115" t="s">
        <v>145</v>
      </c>
      <c r="O122" s="115" t="s">
        <v>36</v>
      </c>
      <c r="P122" s="116" t="s">
        <v>11</v>
      </c>
      <c r="Q122" s="116" t="s">
        <v>19</v>
      </c>
    </row>
    <row r="123" spans="1:26" s="280" customFormat="1" ht="30" x14ac:dyDescent="0.25">
      <c r="A123" s="268">
        <v>1</v>
      </c>
      <c r="B123" s="269" t="s">
        <v>573</v>
      </c>
      <c r="C123" s="270" t="s">
        <v>573</v>
      </c>
      <c r="D123" s="269" t="s">
        <v>296</v>
      </c>
      <c r="E123" s="271" t="s">
        <v>574</v>
      </c>
      <c r="F123" s="272" t="s">
        <v>133</v>
      </c>
      <c r="G123" s="273"/>
      <c r="H123" s="274">
        <v>39834</v>
      </c>
      <c r="I123" s="275">
        <v>40178</v>
      </c>
      <c r="J123" s="275"/>
      <c r="K123" s="275" t="s">
        <v>576</v>
      </c>
      <c r="L123" s="275" t="s">
        <v>575</v>
      </c>
      <c r="M123" s="276">
        <v>628</v>
      </c>
      <c r="N123" s="276">
        <v>20</v>
      </c>
      <c r="O123" s="277"/>
      <c r="P123" s="277">
        <v>408</v>
      </c>
      <c r="Q123" s="278" t="s">
        <v>593</v>
      </c>
      <c r="R123" s="279"/>
      <c r="S123" s="279"/>
      <c r="T123" s="279"/>
      <c r="U123" s="279"/>
      <c r="V123" s="279"/>
      <c r="W123" s="279"/>
      <c r="X123" s="279"/>
      <c r="Y123" s="279"/>
      <c r="Z123" s="279"/>
    </row>
    <row r="124" spans="1:26" s="280" customFormat="1" ht="30" x14ac:dyDescent="0.25">
      <c r="A124" s="268">
        <f>+A123+1</f>
        <v>2</v>
      </c>
      <c r="B124" s="269" t="s">
        <v>573</v>
      </c>
      <c r="C124" s="270" t="s">
        <v>573</v>
      </c>
      <c r="D124" s="269" t="s">
        <v>296</v>
      </c>
      <c r="E124" s="271" t="s">
        <v>591</v>
      </c>
      <c r="F124" s="272" t="s">
        <v>133</v>
      </c>
      <c r="G124" s="273"/>
      <c r="H124" s="274">
        <v>40210</v>
      </c>
      <c r="I124" s="275">
        <v>40543</v>
      </c>
      <c r="J124" s="275"/>
      <c r="K124" s="275" t="s">
        <v>576</v>
      </c>
      <c r="L124" s="275" t="s">
        <v>580</v>
      </c>
      <c r="M124" s="276"/>
      <c r="N124" s="276">
        <v>20</v>
      </c>
      <c r="O124" s="277"/>
      <c r="P124" s="277">
        <v>409</v>
      </c>
      <c r="Q124" s="278" t="s">
        <v>593</v>
      </c>
      <c r="R124" s="279"/>
      <c r="S124" s="279"/>
      <c r="T124" s="279"/>
      <c r="U124" s="279"/>
      <c r="V124" s="279"/>
      <c r="W124" s="279"/>
      <c r="X124" s="279"/>
      <c r="Y124" s="279"/>
      <c r="Z124" s="279"/>
    </row>
    <row r="125" spans="1:26" s="280" customFormat="1" ht="30" x14ac:dyDescent="0.25">
      <c r="A125" s="268">
        <f t="shared" ref="A125:A130" si="4">+A124+1</f>
        <v>3</v>
      </c>
      <c r="B125" s="269" t="s">
        <v>573</v>
      </c>
      <c r="C125" s="270" t="s">
        <v>573</v>
      </c>
      <c r="D125" s="269" t="s">
        <v>296</v>
      </c>
      <c r="E125" s="271" t="s">
        <v>592</v>
      </c>
      <c r="F125" s="272" t="s">
        <v>133</v>
      </c>
      <c r="G125" s="273"/>
      <c r="H125" s="274">
        <v>40567</v>
      </c>
      <c r="I125" s="275">
        <v>40908</v>
      </c>
      <c r="J125" s="275"/>
      <c r="K125" s="275" t="s">
        <v>576</v>
      </c>
      <c r="L125" s="275" t="s">
        <v>585</v>
      </c>
      <c r="M125" s="276"/>
      <c r="N125" s="276">
        <v>40</v>
      </c>
      <c r="O125" s="277"/>
      <c r="P125" s="277">
        <v>409</v>
      </c>
      <c r="Q125" s="278" t="s">
        <v>593</v>
      </c>
      <c r="R125" s="279"/>
      <c r="S125" s="279"/>
      <c r="T125" s="279"/>
      <c r="U125" s="279"/>
      <c r="V125" s="279"/>
      <c r="W125" s="279"/>
      <c r="X125" s="279"/>
      <c r="Y125" s="279"/>
      <c r="Z125" s="279"/>
    </row>
    <row r="126" spans="1:26" s="280" customFormat="1" ht="30" x14ac:dyDescent="0.25">
      <c r="A126" s="268">
        <f t="shared" si="4"/>
        <v>4</v>
      </c>
      <c r="B126" s="269" t="s">
        <v>573</v>
      </c>
      <c r="C126" s="270" t="s">
        <v>573</v>
      </c>
      <c r="D126" s="269" t="s">
        <v>296</v>
      </c>
      <c r="E126" s="271" t="s">
        <v>579</v>
      </c>
      <c r="F126" s="272" t="s">
        <v>133</v>
      </c>
      <c r="G126" s="272"/>
      <c r="H126" s="274">
        <v>40940</v>
      </c>
      <c r="I126" s="275">
        <v>41273</v>
      </c>
      <c r="J126" s="275"/>
      <c r="K126" s="275" t="s">
        <v>576</v>
      </c>
      <c r="L126" s="275" t="s">
        <v>580</v>
      </c>
      <c r="M126" s="276">
        <v>1400</v>
      </c>
      <c r="N126" s="276">
        <v>40</v>
      </c>
      <c r="O126" s="277"/>
      <c r="P126" s="277">
        <v>409</v>
      </c>
      <c r="Q126" s="278" t="s">
        <v>593</v>
      </c>
      <c r="R126" s="279"/>
      <c r="S126" s="279"/>
      <c r="T126" s="279"/>
      <c r="U126" s="279"/>
      <c r="V126" s="279"/>
      <c r="W126" s="279"/>
      <c r="X126" s="279"/>
      <c r="Y126" s="279"/>
      <c r="Z126" s="279"/>
    </row>
    <row r="127" spans="1:26" s="280" customFormat="1" ht="30" x14ac:dyDescent="0.25">
      <c r="A127" s="268">
        <f t="shared" si="4"/>
        <v>5</v>
      </c>
      <c r="B127" s="269" t="s">
        <v>573</v>
      </c>
      <c r="C127" s="270" t="s">
        <v>573</v>
      </c>
      <c r="D127" s="269" t="s">
        <v>296</v>
      </c>
      <c r="E127" s="271" t="s">
        <v>581</v>
      </c>
      <c r="F127" s="272" t="s">
        <v>133</v>
      </c>
      <c r="G127" s="272"/>
      <c r="H127" s="274">
        <v>40922</v>
      </c>
      <c r="I127" s="275">
        <v>41273</v>
      </c>
      <c r="J127" s="275"/>
      <c r="K127" s="275" t="s">
        <v>576</v>
      </c>
      <c r="L127" s="275" t="s">
        <v>588</v>
      </c>
      <c r="M127" s="276">
        <v>596</v>
      </c>
      <c r="N127" s="276">
        <v>50</v>
      </c>
      <c r="O127" s="277"/>
      <c r="P127" s="277">
        <v>409</v>
      </c>
      <c r="Q127" s="278" t="s">
        <v>593</v>
      </c>
      <c r="R127" s="279"/>
      <c r="S127" s="279"/>
      <c r="T127" s="279"/>
      <c r="U127" s="279"/>
      <c r="V127" s="279"/>
      <c r="W127" s="279"/>
      <c r="X127" s="279"/>
      <c r="Y127" s="279"/>
      <c r="Z127" s="279"/>
    </row>
    <row r="128" spans="1:26" s="280" customFormat="1" ht="30" x14ac:dyDescent="0.25">
      <c r="A128" s="268">
        <f t="shared" si="4"/>
        <v>6</v>
      </c>
      <c r="B128" s="269" t="s">
        <v>573</v>
      </c>
      <c r="C128" s="270" t="s">
        <v>573</v>
      </c>
      <c r="D128" s="269" t="s">
        <v>296</v>
      </c>
      <c r="E128" s="271" t="s">
        <v>582</v>
      </c>
      <c r="F128" s="272" t="s">
        <v>133</v>
      </c>
      <c r="G128" s="272"/>
      <c r="H128" s="274">
        <v>40932</v>
      </c>
      <c r="I128" s="275">
        <v>41274</v>
      </c>
      <c r="J128" s="275"/>
      <c r="K128" s="275" t="s">
        <v>576</v>
      </c>
      <c r="L128" s="275" t="s">
        <v>585</v>
      </c>
      <c r="M128" s="276">
        <v>162</v>
      </c>
      <c r="N128" s="276">
        <v>145</v>
      </c>
      <c r="O128" s="277"/>
      <c r="P128" s="277">
        <v>409</v>
      </c>
      <c r="Q128" s="278" t="s">
        <v>593</v>
      </c>
      <c r="R128" s="279"/>
      <c r="S128" s="279"/>
      <c r="T128" s="279"/>
      <c r="U128" s="279"/>
      <c r="V128" s="279"/>
      <c r="W128" s="279"/>
      <c r="X128" s="279"/>
      <c r="Y128" s="279"/>
      <c r="Z128" s="279"/>
    </row>
    <row r="129" spans="1:26" s="280" customFormat="1" ht="30" x14ac:dyDescent="0.25">
      <c r="A129" s="268" t="s">
        <v>745</v>
      </c>
      <c r="B129" s="269" t="s">
        <v>573</v>
      </c>
      <c r="C129" s="270" t="s">
        <v>573</v>
      </c>
      <c r="D129" s="269" t="s">
        <v>296</v>
      </c>
      <c r="E129" s="271" t="s">
        <v>583</v>
      </c>
      <c r="F129" s="272" t="s">
        <v>133</v>
      </c>
      <c r="G129" s="272"/>
      <c r="H129" s="274">
        <v>41576</v>
      </c>
      <c r="I129" s="275">
        <v>41850</v>
      </c>
      <c r="J129" s="275"/>
      <c r="K129" s="275" t="s">
        <v>576</v>
      </c>
      <c r="L129" s="275" t="s">
        <v>586</v>
      </c>
      <c r="M129" s="276">
        <v>141</v>
      </c>
      <c r="N129" s="276">
        <v>123</v>
      </c>
      <c r="O129" s="277"/>
      <c r="P129" s="277">
        <v>410</v>
      </c>
      <c r="Q129" s="278" t="s">
        <v>593</v>
      </c>
      <c r="R129" s="279"/>
      <c r="S129" s="279"/>
      <c r="T129" s="279"/>
      <c r="U129" s="279"/>
      <c r="V129" s="279"/>
      <c r="W129" s="279"/>
      <c r="X129" s="279"/>
      <c r="Y129" s="279"/>
      <c r="Z129" s="279"/>
    </row>
    <row r="130" spans="1:26" s="110" customFormat="1" x14ac:dyDescent="0.25">
      <c r="A130" s="43" t="e">
        <f t="shared" si="4"/>
        <v>#VALUE!</v>
      </c>
      <c r="B130" s="111"/>
      <c r="C130" s="112"/>
      <c r="D130" s="111"/>
      <c r="E130" s="106"/>
      <c r="F130" s="107"/>
      <c r="G130" s="107"/>
      <c r="H130" s="107"/>
      <c r="I130" s="108"/>
      <c r="J130" s="108"/>
      <c r="K130" s="108"/>
      <c r="L130" s="108"/>
      <c r="M130" s="99"/>
      <c r="N130" s="99"/>
      <c r="O130" s="27"/>
      <c r="P130" s="27"/>
      <c r="Q130" s="147"/>
      <c r="R130" s="109"/>
      <c r="S130" s="109"/>
      <c r="T130" s="109"/>
      <c r="U130" s="109"/>
      <c r="V130" s="109"/>
      <c r="W130" s="109"/>
      <c r="X130" s="109"/>
      <c r="Y130" s="109"/>
      <c r="Z130" s="109"/>
    </row>
    <row r="131" spans="1:26" s="110" customFormat="1" x14ac:dyDescent="0.25">
      <c r="A131" s="43"/>
      <c r="B131" s="46" t="s">
        <v>16</v>
      </c>
      <c r="C131" s="112"/>
      <c r="D131" s="111"/>
      <c r="E131" s="106"/>
      <c r="F131" s="107"/>
      <c r="G131" s="107"/>
      <c r="H131" s="107"/>
      <c r="I131" s="108"/>
      <c r="J131" s="108"/>
      <c r="K131" s="113">
        <f t="shared" ref="K131" si="5">SUM(K123:K130)</f>
        <v>0</v>
      </c>
      <c r="L131" s="113">
        <f t="shared" ref="L131:N131" si="6">SUM(L123:L130)</f>
        <v>0</v>
      </c>
      <c r="M131" s="145">
        <f>SUM(M123:M129)</f>
        <v>2927</v>
      </c>
      <c r="N131" s="145">
        <f>SUM(N123:N129)</f>
        <v>438</v>
      </c>
      <c r="O131" s="27"/>
      <c r="P131" s="27"/>
      <c r="Q131" s="148"/>
    </row>
    <row r="132" spans="1:26" x14ac:dyDescent="0.25">
      <c r="B132" s="28"/>
      <c r="C132" s="28"/>
      <c r="D132" s="28"/>
      <c r="E132" s="29"/>
      <c r="F132" s="28"/>
      <c r="G132" s="28"/>
      <c r="H132" s="28"/>
      <c r="I132" s="28"/>
      <c r="J132" s="28"/>
      <c r="K132" s="28"/>
      <c r="L132" s="28"/>
      <c r="M132" s="28"/>
      <c r="N132" s="28"/>
      <c r="O132" s="28"/>
      <c r="P132" s="28"/>
    </row>
    <row r="133" spans="1:26" ht="18.75" x14ac:dyDescent="0.25">
      <c r="B133" s="55" t="s">
        <v>32</v>
      </c>
      <c r="C133" s="69">
        <f>+K131</f>
        <v>0</v>
      </c>
      <c r="H133" s="30"/>
      <c r="I133" s="30"/>
      <c r="J133" s="30"/>
      <c r="K133" s="30"/>
      <c r="L133" s="30"/>
      <c r="M133" s="30"/>
      <c r="N133" s="28"/>
      <c r="O133" s="28"/>
      <c r="P133" s="28"/>
    </row>
    <row r="135" spans="1:26" ht="15.75" thickBot="1" x14ac:dyDescent="0.3"/>
    <row r="136" spans="1:26" ht="30.75" thickBot="1" x14ac:dyDescent="0.3">
      <c r="B136" s="72" t="s">
        <v>49</v>
      </c>
      <c r="C136" s="73" t="s">
        <v>50</v>
      </c>
      <c r="D136" s="72" t="s">
        <v>51</v>
      </c>
      <c r="E136" s="73" t="s">
        <v>54</v>
      </c>
    </row>
    <row r="137" spans="1:26" x14ac:dyDescent="0.25">
      <c r="B137" s="63" t="s">
        <v>123</v>
      </c>
      <c r="C137" s="66">
        <v>20</v>
      </c>
      <c r="D137" s="66">
        <v>0</v>
      </c>
      <c r="E137" s="351">
        <f>+D137+D138+D139</f>
        <v>0</v>
      </c>
    </row>
    <row r="138" spans="1:26" x14ac:dyDescent="0.25">
      <c r="B138" s="63" t="s">
        <v>124</v>
      </c>
      <c r="C138" s="53">
        <v>30</v>
      </c>
      <c r="D138" s="194">
        <v>0</v>
      </c>
      <c r="E138" s="352"/>
    </row>
    <row r="139" spans="1:26" ht="15.75" thickBot="1" x14ac:dyDescent="0.3">
      <c r="B139" s="63" t="s">
        <v>125</v>
      </c>
      <c r="C139" s="68">
        <v>40</v>
      </c>
      <c r="D139" s="68">
        <v>0</v>
      </c>
      <c r="E139" s="353"/>
    </row>
    <row r="141" spans="1:26" ht="15.75" thickBot="1" x14ac:dyDescent="0.3"/>
    <row r="142" spans="1:26" ht="27" thickBot="1" x14ac:dyDescent="0.3">
      <c r="B142" s="348" t="s">
        <v>52</v>
      </c>
      <c r="C142" s="349"/>
      <c r="D142" s="349"/>
      <c r="E142" s="349"/>
      <c r="F142" s="349"/>
      <c r="G142" s="349"/>
      <c r="H142" s="349"/>
      <c r="I142" s="349"/>
      <c r="J142" s="349"/>
      <c r="K142" s="349"/>
      <c r="L142" s="349"/>
      <c r="M142" s="349"/>
      <c r="N142" s="350"/>
    </row>
    <row r="144" spans="1:26" ht="45" x14ac:dyDescent="0.25">
      <c r="B144" s="117" t="s">
        <v>0</v>
      </c>
      <c r="C144" s="117" t="s">
        <v>39</v>
      </c>
      <c r="D144" s="117" t="s">
        <v>40</v>
      </c>
      <c r="E144" s="117" t="s">
        <v>115</v>
      </c>
      <c r="F144" s="117" t="s">
        <v>117</v>
      </c>
      <c r="G144" s="117" t="s">
        <v>118</v>
      </c>
      <c r="H144" s="117" t="s">
        <v>119</v>
      </c>
      <c r="I144" s="117" t="s">
        <v>116</v>
      </c>
      <c r="J144" s="354" t="s">
        <v>120</v>
      </c>
      <c r="K144" s="372"/>
      <c r="L144" s="355"/>
      <c r="M144" s="117" t="s">
        <v>121</v>
      </c>
      <c r="N144" s="117" t="s">
        <v>41</v>
      </c>
      <c r="O144" s="117" t="s">
        <v>42</v>
      </c>
      <c r="P144" s="354" t="s">
        <v>3</v>
      </c>
      <c r="Q144" s="355"/>
    </row>
    <row r="145" spans="2:17" x14ac:dyDescent="0.25">
      <c r="B145" s="193" t="s">
        <v>321</v>
      </c>
      <c r="C145" s="193">
        <f>(296+135)/1000</f>
        <v>0.43099999999999999</v>
      </c>
      <c r="D145" s="3" t="s">
        <v>322</v>
      </c>
      <c r="E145" s="3">
        <v>27160680</v>
      </c>
      <c r="F145" s="3" t="s">
        <v>323</v>
      </c>
      <c r="G145" s="3" t="s">
        <v>324</v>
      </c>
      <c r="H145" s="165">
        <v>37161</v>
      </c>
      <c r="I145" s="5" t="s">
        <v>134</v>
      </c>
      <c r="J145" s="118" t="s">
        <v>134</v>
      </c>
      <c r="K145" s="118" t="s">
        <v>134</v>
      </c>
      <c r="L145" s="118" t="s">
        <v>134</v>
      </c>
      <c r="M145" s="118" t="s">
        <v>133</v>
      </c>
      <c r="N145" s="118" t="s">
        <v>134</v>
      </c>
      <c r="O145" s="118" t="s">
        <v>133</v>
      </c>
      <c r="P145" s="356" t="s">
        <v>325</v>
      </c>
      <c r="Q145" s="356"/>
    </row>
    <row r="146" spans="2:17" x14ac:dyDescent="0.25">
      <c r="B146" s="193" t="s">
        <v>326</v>
      </c>
      <c r="C146" s="193">
        <f t="shared" ref="C146" si="7">(296+135)/1000</f>
        <v>0.43099999999999999</v>
      </c>
      <c r="D146" s="3" t="s">
        <v>327</v>
      </c>
      <c r="E146" s="3">
        <v>36931686</v>
      </c>
      <c r="F146" s="3" t="s">
        <v>328</v>
      </c>
      <c r="G146" s="3" t="s">
        <v>329</v>
      </c>
      <c r="H146" s="165">
        <v>40816</v>
      </c>
      <c r="I146" s="5" t="s">
        <v>134</v>
      </c>
      <c r="J146" s="1" t="s">
        <v>330</v>
      </c>
      <c r="K146" s="95" t="s">
        <v>331</v>
      </c>
      <c r="L146" s="94" t="s">
        <v>332</v>
      </c>
      <c r="M146" s="118" t="s">
        <v>133</v>
      </c>
      <c r="N146" s="118" t="s">
        <v>133</v>
      </c>
      <c r="O146" s="118" t="s">
        <v>133</v>
      </c>
      <c r="P146" s="356"/>
      <c r="Q146" s="356"/>
    </row>
    <row r="147" spans="2:17" x14ac:dyDescent="0.25">
      <c r="B147" s="193" t="s">
        <v>266</v>
      </c>
      <c r="C147" s="193">
        <f>(296+135)/5000</f>
        <v>8.6199999999999999E-2</v>
      </c>
      <c r="D147" s="3" t="s">
        <v>267</v>
      </c>
      <c r="E147" s="3">
        <v>12745341</v>
      </c>
      <c r="F147" s="3" t="s">
        <v>268</v>
      </c>
      <c r="G147" s="3" t="s">
        <v>162</v>
      </c>
      <c r="H147" s="165">
        <v>37596</v>
      </c>
      <c r="I147" s="5" t="s">
        <v>134</v>
      </c>
      <c r="J147" s="1" t="s">
        <v>134</v>
      </c>
      <c r="K147" s="95" t="s">
        <v>134</v>
      </c>
      <c r="L147" s="94" t="s">
        <v>134</v>
      </c>
      <c r="M147" s="118" t="s">
        <v>133</v>
      </c>
      <c r="N147" s="118" t="s">
        <v>134</v>
      </c>
      <c r="O147" s="118" t="s">
        <v>133</v>
      </c>
      <c r="P147" s="194" t="s">
        <v>738</v>
      </c>
      <c r="Q147" s="194"/>
    </row>
    <row r="148" spans="2:17" x14ac:dyDescent="0.25">
      <c r="B148" s="193"/>
      <c r="C148" s="193"/>
      <c r="D148" s="3"/>
      <c r="E148" s="3"/>
      <c r="F148" s="3"/>
      <c r="G148" s="3"/>
      <c r="H148" s="165"/>
      <c r="I148" s="5"/>
      <c r="J148" s="1"/>
      <c r="K148" s="95"/>
      <c r="L148" s="94"/>
      <c r="M148" s="118"/>
      <c r="N148" s="118"/>
      <c r="O148" s="118"/>
      <c r="P148" s="194"/>
      <c r="Q148" s="194"/>
    </row>
    <row r="151" spans="2:17" ht="15.75" thickBot="1" x14ac:dyDescent="0.3"/>
    <row r="152" spans="2:17" ht="30" x14ac:dyDescent="0.25">
      <c r="B152" s="121" t="s">
        <v>33</v>
      </c>
      <c r="C152" s="121" t="s">
        <v>49</v>
      </c>
      <c r="D152" s="117" t="s">
        <v>50</v>
      </c>
      <c r="E152" s="121" t="s">
        <v>51</v>
      </c>
      <c r="F152" s="73" t="s">
        <v>55</v>
      </c>
      <c r="G152" s="91"/>
    </row>
    <row r="153" spans="2:17" ht="108" x14ac:dyDescent="0.2">
      <c r="B153" s="340" t="s">
        <v>53</v>
      </c>
      <c r="C153" s="6" t="s">
        <v>126</v>
      </c>
      <c r="D153" s="194">
        <v>25</v>
      </c>
      <c r="E153" s="194">
        <v>25</v>
      </c>
      <c r="F153" s="341">
        <f>+E153+E154+E155</f>
        <v>25</v>
      </c>
      <c r="G153" s="92"/>
    </row>
    <row r="154" spans="2:17" ht="96" x14ac:dyDescent="0.2">
      <c r="B154" s="340"/>
      <c r="C154" s="6" t="s">
        <v>127</v>
      </c>
      <c r="D154" s="70">
        <v>25</v>
      </c>
      <c r="E154" s="194">
        <v>0</v>
      </c>
      <c r="F154" s="342"/>
      <c r="G154" s="92"/>
    </row>
    <row r="155" spans="2:17" ht="60" x14ac:dyDescent="0.2">
      <c r="B155" s="340"/>
      <c r="C155" s="6" t="s">
        <v>128</v>
      </c>
      <c r="D155" s="194">
        <v>10</v>
      </c>
      <c r="E155" s="194">
        <v>0</v>
      </c>
      <c r="F155" s="343"/>
      <c r="G155" s="92"/>
    </row>
    <row r="156" spans="2:17" x14ac:dyDescent="0.25">
      <c r="C156" s="101"/>
    </row>
    <row r="159" spans="2:17" x14ac:dyDescent="0.25">
      <c r="B159" s="119" t="s">
        <v>56</v>
      </c>
    </row>
    <row r="162" spans="2:5" x14ac:dyDescent="0.25">
      <c r="B162" s="122" t="s">
        <v>33</v>
      </c>
      <c r="C162" s="122" t="s">
        <v>57</v>
      </c>
      <c r="D162" s="121" t="s">
        <v>51</v>
      </c>
      <c r="E162" s="121" t="s">
        <v>16</v>
      </c>
    </row>
    <row r="163" spans="2:5" ht="28.5" x14ac:dyDescent="0.25">
      <c r="B163" s="102" t="s">
        <v>58</v>
      </c>
      <c r="C163" s="103">
        <v>40</v>
      </c>
      <c r="D163" s="194">
        <f>+E137</f>
        <v>0</v>
      </c>
      <c r="E163" s="344">
        <f>+D163+D164</f>
        <v>25</v>
      </c>
    </row>
    <row r="164" spans="2:5" ht="42.75" x14ac:dyDescent="0.25">
      <c r="B164" s="102" t="s">
        <v>59</v>
      </c>
      <c r="C164" s="103">
        <v>60</v>
      </c>
      <c r="D164" s="194">
        <f>+F153</f>
        <v>25</v>
      </c>
      <c r="E164" s="345"/>
    </row>
  </sheetData>
  <customSheetViews>
    <customSheetView guid="{0D27272C-8AE0-4052-801F-A315617EF63A}" scale="70" hiddenColumns="1" topLeftCell="A148">
      <selection activeCell="A74" sqref="A74:XFD74"/>
      <pageMargins left="0.7" right="0.7" top="0.75" bottom="0.75" header="0.3" footer="0.3"/>
    </customSheetView>
    <customSheetView guid="{FAFEC9F5-BF18-4E84-806B-6B835B574CEB}" scale="60" hiddenColumns="1" topLeftCell="B68">
      <selection activeCell="F113" sqref="F113"/>
      <pageMargins left="0.7" right="0.7" top="0.75" bottom="0.75" header="0.3" footer="0.3"/>
    </customSheetView>
  </customSheetViews>
  <mergeCells count="41">
    <mergeCell ref="Q49:Q50"/>
    <mergeCell ref="B84:N84"/>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O71:P71"/>
    <mergeCell ref="O72:P72"/>
    <mergeCell ref="O73:P73"/>
    <mergeCell ref="O75:P75"/>
    <mergeCell ref="O78:P78"/>
    <mergeCell ref="C63:N63"/>
    <mergeCell ref="B65:N65"/>
    <mergeCell ref="O68:P68"/>
    <mergeCell ref="O69:P69"/>
    <mergeCell ref="O70:P70"/>
    <mergeCell ref="E137:E139"/>
    <mergeCell ref="B142:N142"/>
    <mergeCell ref="J144:L144"/>
    <mergeCell ref="P144:Q144"/>
    <mergeCell ref="J89:L89"/>
    <mergeCell ref="B109:N109"/>
    <mergeCell ref="D112:E112"/>
    <mergeCell ref="D113:E113"/>
    <mergeCell ref="B116:Q116"/>
    <mergeCell ref="B119:Q119"/>
    <mergeCell ref="P146:Q146"/>
    <mergeCell ref="B153:B155"/>
    <mergeCell ref="F153:F155"/>
    <mergeCell ref="E163:E164"/>
    <mergeCell ref="P145:Q145"/>
  </mergeCells>
  <dataValidations count="2">
    <dataValidation type="list" allowBlank="1" showInputMessage="1" showErrorMessage="1" sqref="WVE983080 A65576 IS65576 SO65576 ACK65576 AMG65576 AWC65576 BFY65576 BPU65576 BZQ65576 CJM65576 CTI65576 DDE65576 DNA65576 DWW65576 EGS65576 EQO65576 FAK65576 FKG65576 FUC65576 GDY65576 GNU65576 GXQ65576 HHM65576 HRI65576 IBE65576 ILA65576 IUW65576 JES65576 JOO65576 JYK65576 KIG65576 KSC65576 LBY65576 LLU65576 LVQ65576 MFM65576 MPI65576 MZE65576 NJA65576 NSW65576 OCS65576 OMO65576 OWK65576 PGG65576 PQC65576 PZY65576 QJU65576 QTQ65576 RDM65576 RNI65576 RXE65576 SHA65576 SQW65576 TAS65576 TKO65576 TUK65576 UEG65576 UOC65576 UXY65576 VHU65576 VRQ65576 WBM65576 WLI65576 WVE65576 A131112 IS131112 SO131112 ACK131112 AMG131112 AWC131112 BFY131112 BPU131112 BZQ131112 CJM131112 CTI131112 DDE131112 DNA131112 DWW131112 EGS131112 EQO131112 FAK131112 FKG131112 FUC131112 GDY131112 GNU131112 GXQ131112 HHM131112 HRI131112 IBE131112 ILA131112 IUW131112 JES131112 JOO131112 JYK131112 KIG131112 KSC131112 LBY131112 LLU131112 LVQ131112 MFM131112 MPI131112 MZE131112 NJA131112 NSW131112 OCS131112 OMO131112 OWK131112 PGG131112 PQC131112 PZY131112 QJU131112 QTQ131112 RDM131112 RNI131112 RXE131112 SHA131112 SQW131112 TAS131112 TKO131112 TUK131112 UEG131112 UOC131112 UXY131112 VHU131112 VRQ131112 WBM131112 WLI131112 WVE131112 A196648 IS196648 SO196648 ACK196648 AMG196648 AWC196648 BFY196648 BPU196648 BZQ196648 CJM196648 CTI196648 DDE196648 DNA196648 DWW196648 EGS196648 EQO196648 FAK196648 FKG196648 FUC196648 GDY196648 GNU196648 GXQ196648 HHM196648 HRI196648 IBE196648 ILA196648 IUW196648 JES196648 JOO196648 JYK196648 KIG196648 KSC196648 LBY196648 LLU196648 LVQ196648 MFM196648 MPI196648 MZE196648 NJA196648 NSW196648 OCS196648 OMO196648 OWK196648 PGG196648 PQC196648 PZY196648 QJU196648 QTQ196648 RDM196648 RNI196648 RXE196648 SHA196648 SQW196648 TAS196648 TKO196648 TUK196648 UEG196648 UOC196648 UXY196648 VHU196648 VRQ196648 WBM196648 WLI196648 WVE196648 A262184 IS262184 SO262184 ACK262184 AMG262184 AWC262184 BFY262184 BPU262184 BZQ262184 CJM262184 CTI262184 DDE262184 DNA262184 DWW262184 EGS262184 EQO262184 FAK262184 FKG262184 FUC262184 GDY262184 GNU262184 GXQ262184 HHM262184 HRI262184 IBE262184 ILA262184 IUW262184 JES262184 JOO262184 JYK262184 KIG262184 KSC262184 LBY262184 LLU262184 LVQ262184 MFM262184 MPI262184 MZE262184 NJA262184 NSW262184 OCS262184 OMO262184 OWK262184 PGG262184 PQC262184 PZY262184 QJU262184 QTQ262184 RDM262184 RNI262184 RXE262184 SHA262184 SQW262184 TAS262184 TKO262184 TUK262184 UEG262184 UOC262184 UXY262184 VHU262184 VRQ262184 WBM262184 WLI262184 WVE262184 A327720 IS327720 SO327720 ACK327720 AMG327720 AWC327720 BFY327720 BPU327720 BZQ327720 CJM327720 CTI327720 DDE327720 DNA327720 DWW327720 EGS327720 EQO327720 FAK327720 FKG327720 FUC327720 GDY327720 GNU327720 GXQ327720 HHM327720 HRI327720 IBE327720 ILA327720 IUW327720 JES327720 JOO327720 JYK327720 KIG327720 KSC327720 LBY327720 LLU327720 LVQ327720 MFM327720 MPI327720 MZE327720 NJA327720 NSW327720 OCS327720 OMO327720 OWK327720 PGG327720 PQC327720 PZY327720 QJU327720 QTQ327720 RDM327720 RNI327720 RXE327720 SHA327720 SQW327720 TAS327720 TKO327720 TUK327720 UEG327720 UOC327720 UXY327720 VHU327720 VRQ327720 WBM327720 WLI327720 WVE327720 A393256 IS393256 SO393256 ACK393256 AMG393256 AWC393256 BFY393256 BPU393256 BZQ393256 CJM393256 CTI393256 DDE393256 DNA393256 DWW393256 EGS393256 EQO393256 FAK393256 FKG393256 FUC393256 GDY393256 GNU393256 GXQ393256 HHM393256 HRI393256 IBE393256 ILA393256 IUW393256 JES393256 JOO393256 JYK393256 KIG393256 KSC393256 LBY393256 LLU393256 LVQ393256 MFM393256 MPI393256 MZE393256 NJA393256 NSW393256 OCS393256 OMO393256 OWK393256 PGG393256 PQC393256 PZY393256 QJU393256 QTQ393256 RDM393256 RNI393256 RXE393256 SHA393256 SQW393256 TAS393256 TKO393256 TUK393256 UEG393256 UOC393256 UXY393256 VHU393256 VRQ393256 WBM393256 WLI393256 WVE393256 A458792 IS458792 SO458792 ACK458792 AMG458792 AWC458792 BFY458792 BPU458792 BZQ458792 CJM458792 CTI458792 DDE458792 DNA458792 DWW458792 EGS458792 EQO458792 FAK458792 FKG458792 FUC458792 GDY458792 GNU458792 GXQ458792 HHM458792 HRI458792 IBE458792 ILA458792 IUW458792 JES458792 JOO458792 JYK458792 KIG458792 KSC458792 LBY458792 LLU458792 LVQ458792 MFM458792 MPI458792 MZE458792 NJA458792 NSW458792 OCS458792 OMO458792 OWK458792 PGG458792 PQC458792 PZY458792 QJU458792 QTQ458792 RDM458792 RNI458792 RXE458792 SHA458792 SQW458792 TAS458792 TKO458792 TUK458792 UEG458792 UOC458792 UXY458792 VHU458792 VRQ458792 WBM458792 WLI458792 WVE458792 A524328 IS524328 SO524328 ACK524328 AMG524328 AWC524328 BFY524328 BPU524328 BZQ524328 CJM524328 CTI524328 DDE524328 DNA524328 DWW524328 EGS524328 EQO524328 FAK524328 FKG524328 FUC524328 GDY524328 GNU524328 GXQ524328 HHM524328 HRI524328 IBE524328 ILA524328 IUW524328 JES524328 JOO524328 JYK524328 KIG524328 KSC524328 LBY524328 LLU524328 LVQ524328 MFM524328 MPI524328 MZE524328 NJA524328 NSW524328 OCS524328 OMO524328 OWK524328 PGG524328 PQC524328 PZY524328 QJU524328 QTQ524328 RDM524328 RNI524328 RXE524328 SHA524328 SQW524328 TAS524328 TKO524328 TUK524328 UEG524328 UOC524328 UXY524328 VHU524328 VRQ524328 WBM524328 WLI524328 WVE524328 A589864 IS589864 SO589864 ACK589864 AMG589864 AWC589864 BFY589864 BPU589864 BZQ589864 CJM589864 CTI589864 DDE589864 DNA589864 DWW589864 EGS589864 EQO589864 FAK589864 FKG589864 FUC589864 GDY589864 GNU589864 GXQ589864 HHM589864 HRI589864 IBE589864 ILA589864 IUW589864 JES589864 JOO589864 JYK589864 KIG589864 KSC589864 LBY589864 LLU589864 LVQ589864 MFM589864 MPI589864 MZE589864 NJA589864 NSW589864 OCS589864 OMO589864 OWK589864 PGG589864 PQC589864 PZY589864 QJU589864 QTQ589864 RDM589864 RNI589864 RXE589864 SHA589864 SQW589864 TAS589864 TKO589864 TUK589864 UEG589864 UOC589864 UXY589864 VHU589864 VRQ589864 WBM589864 WLI589864 WVE589864 A655400 IS655400 SO655400 ACK655400 AMG655400 AWC655400 BFY655400 BPU655400 BZQ655400 CJM655400 CTI655400 DDE655400 DNA655400 DWW655400 EGS655400 EQO655400 FAK655400 FKG655400 FUC655400 GDY655400 GNU655400 GXQ655400 HHM655400 HRI655400 IBE655400 ILA655400 IUW655400 JES655400 JOO655400 JYK655400 KIG655400 KSC655400 LBY655400 LLU655400 LVQ655400 MFM655400 MPI655400 MZE655400 NJA655400 NSW655400 OCS655400 OMO655400 OWK655400 PGG655400 PQC655400 PZY655400 QJU655400 QTQ655400 RDM655400 RNI655400 RXE655400 SHA655400 SQW655400 TAS655400 TKO655400 TUK655400 UEG655400 UOC655400 UXY655400 VHU655400 VRQ655400 WBM655400 WLI655400 WVE655400 A720936 IS720936 SO720936 ACK720936 AMG720936 AWC720936 BFY720936 BPU720936 BZQ720936 CJM720936 CTI720936 DDE720936 DNA720936 DWW720936 EGS720936 EQO720936 FAK720936 FKG720936 FUC720936 GDY720936 GNU720936 GXQ720936 HHM720936 HRI720936 IBE720936 ILA720936 IUW720936 JES720936 JOO720936 JYK720936 KIG720936 KSC720936 LBY720936 LLU720936 LVQ720936 MFM720936 MPI720936 MZE720936 NJA720936 NSW720936 OCS720936 OMO720936 OWK720936 PGG720936 PQC720936 PZY720936 QJU720936 QTQ720936 RDM720936 RNI720936 RXE720936 SHA720936 SQW720936 TAS720936 TKO720936 TUK720936 UEG720936 UOC720936 UXY720936 VHU720936 VRQ720936 WBM720936 WLI720936 WVE720936 A786472 IS786472 SO786472 ACK786472 AMG786472 AWC786472 BFY786472 BPU786472 BZQ786472 CJM786472 CTI786472 DDE786472 DNA786472 DWW786472 EGS786472 EQO786472 FAK786472 FKG786472 FUC786472 GDY786472 GNU786472 GXQ786472 HHM786472 HRI786472 IBE786472 ILA786472 IUW786472 JES786472 JOO786472 JYK786472 KIG786472 KSC786472 LBY786472 LLU786472 LVQ786472 MFM786472 MPI786472 MZE786472 NJA786472 NSW786472 OCS786472 OMO786472 OWK786472 PGG786472 PQC786472 PZY786472 QJU786472 QTQ786472 RDM786472 RNI786472 RXE786472 SHA786472 SQW786472 TAS786472 TKO786472 TUK786472 UEG786472 UOC786472 UXY786472 VHU786472 VRQ786472 WBM786472 WLI786472 WVE786472 A852008 IS852008 SO852008 ACK852008 AMG852008 AWC852008 BFY852008 BPU852008 BZQ852008 CJM852008 CTI852008 DDE852008 DNA852008 DWW852008 EGS852008 EQO852008 FAK852008 FKG852008 FUC852008 GDY852008 GNU852008 GXQ852008 HHM852008 HRI852008 IBE852008 ILA852008 IUW852008 JES852008 JOO852008 JYK852008 KIG852008 KSC852008 LBY852008 LLU852008 LVQ852008 MFM852008 MPI852008 MZE852008 NJA852008 NSW852008 OCS852008 OMO852008 OWK852008 PGG852008 PQC852008 PZY852008 QJU852008 QTQ852008 RDM852008 RNI852008 RXE852008 SHA852008 SQW852008 TAS852008 TKO852008 TUK852008 UEG852008 UOC852008 UXY852008 VHU852008 VRQ852008 WBM852008 WLI852008 WVE852008 A917544 IS917544 SO917544 ACK917544 AMG917544 AWC917544 BFY917544 BPU917544 BZQ917544 CJM917544 CTI917544 DDE917544 DNA917544 DWW917544 EGS917544 EQO917544 FAK917544 FKG917544 FUC917544 GDY917544 GNU917544 GXQ917544 HHM917544 HRI917544 IBE917544 ILA917544 IUW917544 JES917544 JOO917544 JYK917544 KIG917544 KSC917544 LBY917544 LLU917544 LVQ917544 MFM917544 MPI917544 MZE917544 NJA917544 NSW917544 OCS917544 OMO917544 OWK917544 PGG917544 PQC917544 PZY917544 QJU917544 QTQ917544 RDM917544 RNI917544 RXE917544 SHA917544 SQW917544 TAS917544 TKO917544 TUK917544 UEG917544 UOC917544 UXY917544 VHU917544 VRQ917544 WBM917544 WLI917544 WVE917544 A983080 IS983080 SO983080 ACK983080 AMG983080 AWC983080 BFY983080 BPU983080 BZQ983080 CJM983080 CTI983080 DDE983080 DNA983080 DWW983080 EGS983080 EQO983080 FAK983080 FKG983080 FUC983080 GDY983080 GNU983080 GXQ983080 HHM983080 HRI983080 IBE983080 ILA983080 IUW983080 JES983080 JOO983080 JYK983080 KIG983080 KSC983080 LBY983080 LLU983080 LVQ983080 MFM983080 MPI983080 MZE983080 NJA983080 NSW983080 OCS983080 OMO983080 OWK983080 PGG983080 PQC983080 PZY983080 QJU983080 QTQ983080 RDM983080 RNI983080 RXE983080 SHA983080 SQW983080 TAS983080 TKO983080 TUK983080 UEG983080 UOC983080 UXY983080 VHU983080 VRQ983080 WBM983080 WLI98308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0 WLL983080 C65576 IV65576 SR65576 ACN65576 AMJ65576 AWF65576 BGB65576 BPX65576 BZT65576 CJP65576 CTL65576 DDH65576 DND65576 DWZ65576 EGV65576 EQR65576 FAN65576 FKJ65576 FUF65576 GEB65576 GNX65576 GXT65576 HHP65576 HRL65576 IBH65576 ILD65576 IUZ65576 JEV65576 JOR65576 JYN65576 KIJ65576 KSF65576 LCB65576 LLX65576 LVT65576 MFP65576 MPL65576 MZH65576 NJD65576 NSZ65576 OCV65576 OMR65576 OWN65576 PGJ65576 PQF65576 QAB65576 QJX65576 QTT65576 RDP65576 RNL65576 RXH65576 SHD65576 SQZ65576 TAV65576 TKR65576 TUN65576 UEJ65576 UOF65576 UYB65576 VHX65576 VRT65576 WBP65576 WLL65576 WVH65576 C131112 IV131112 SR131112 ACN131112 AMJ131112 AWF131112 BGB131112 BPX131112 BZT131112 CJP131112 CTL131112 DDH131112 DND131112 DWZ131112 EGV131112 EQR131112 FAN131112 FKJ131112 FUF131112 GEB131112 GNX131112 GXT131112 HHP131112 HRL131112 IBH131112 ILD131112 IUZ131112 JEV131112 JOR131112 JYN131112 KIJ131112 KSF131112 LCB131112 LLX131112 LVT131112 MFP131112 MPL131112 MZH131112 NJD131112 NSZ131112 OCV131112 OMR131112 OWN131112 PGJ131112 PQF131112 QAB131112 QJX131112 QTT131112 RDP131112 RNL131112 RXH131112 SHD131112 SQZ131112 TAV131112 TKR131112 TUN131112 UEJ131112 UOF131112 UYB131112 VHX131112 VRT131112 WBP131112 WLL131112 WVH131112 C196648 IV196648 SR196648 ACN196648 AMJ196648 AWF196648 BGB196648 BPX196648 BZT196648 CJP196648 CTL196648 DDH196648 DND196648 DWZ196648 EGV196648 EQR196648 FAN196648 FKJ196648 FUF196648 GEB196648 GNX196648 GXT196648 HHP196648 HRL196648 IBH196648 ILD196648 IUZ196648 JEV196648 JOR196648 JYN196648 KIJ196648 KSF196648 LCB196648 LLX196648 LVT196648 MFP196648 MPL196648 MZH196648 NJD196648 NSZ196648 OCV196648 OMR196648 OWN196648 PGJ196648 PQF196648 QAB196648 QJX196648 QTT196648 RDP196648 RNL196648 RXH196648 SHD196648 SQZ196648 TAV196648 TKR196648 TUN196648 UEJ196648 UOF196648 UYB196648 VHX196648 VRT196648 WBP196648 WLL196648 WVH196648 C262184 IV262184 SR262184 ACN262184 AMJ262184 AWF262184 BGB262184 BPX262184 BZT262184 CJP262184 CTL262184 DDH262184 DND262184 DWZ262184 EGV262184 EQR262184 FAN262184 FKJ262184 FUF262184 GEB262184 GNX262184 GXT262184 HHP262184 HRL262184 IBH262184 ILD262184 IUZ262184 JEV262184 JOR262184 JYN262184 KIJ262184 KSF262184 LCB262184 LLX262184 LVT262184 MFP262184 MPL262184 MZH262184 NJD262184 NSZ262184 OCV262184 OMR262184 OWN262184 PGJ262184 PQF262184 QAB262184 QJX262184 QTT262184 RDP262184 RNL262184 RXH262184 SHD262184 SQZ262184 TAV262184 TKR262184 TUN262184 UEJ262184 UOF262184 UYB262184 VHX262184 VRT262184 WBP262184 WLL262184 WVH262184 C327720 IV327720 SR327720 ACN327720 AMJ327720 AWF327720 BGB327720 BPX327720 BZT327720 CJP327720 CTL327720 DDH327720 DND327720 DWZ327720 EGV327720 EQR327720 FAN327720 FKJ327720 FUF327720 GEB327720 GNX327720 GXT327720 HHP327720 HRL327720 IBH327720 ILD327720 IUZ327720 JEV327720 JOR327720 JYN327720 KIJ327720 KSF327720 LCB327720 LLX327720 LVT327720 MFP327720 MPL327720 MZH327720 NJD327720 NSZ327720 OCV327720 OMR327720 OWN327720 PGJ327720 PQF327720 QAB327720 QJX327720 QTT327720 RDP327720 RNL327720 RXH327720 SHD327720 SQZ327720 TAV327720 TKR327720 TUN327720 UEJ327720 UOF327720 UYB327720 VHX327720 VRT327720 WBP327720 WLL327720 WVH327720 C393256 IV393256 SR393256 ACN393256 AMJ393256 AWF393256 BGB393256 BPX393256 BZT393256 CJP393256 CTL393256 DDH393256 DND393256 DWZ393256 EGV393256 EQR393256 FAN393256 FKJ393256 FUF393256 GEB393256 GNX393256 GXT393256 HHP393256 HRL393256 IBH393256 ILD393256 IUZ393256 JEV393256 JOR393256 JYN393256 KIJ393256 KSF393256 LCB393256 LLX393256 LVT393256 MFP393256 MPL393256 MZH393256 NJD393256 NSZ393256 OCV393256 OMR393256 OWN393256 PGJ393256 PQF393256 QAB393256 QJX393256 QTT393256 RDP393256 RNL393256 RXH393256 SHD393256 SQZ393256 TAV393256 TKR393256 TUN393256 UEJ393256 UOF393256 UYB393256 VHX393256 VRT393256 WBP393256 WLL393256 WVH393256 C458792 IV458792 SR458792 ACN458792 AMJ458792 AWF458792 BGB458792 BPX458792 BZT458792 CJP458792 CTL458792 DDH458792 DND458792 DWZ458792 EGV458792 EQR458792 FAN458792 FKJ458792 FUF458792 GEB458792 GNX458792 GXT458792 HHP458792 HRL458792 IBH458792 ILD458792 IUZ458792 JEV458792 JOR458792 JYN458792 KIJ458792 KSF458792 LCB458792 LLX458792 LVT458792 MFP458792 MPL458792 MZH458792 NJD458792 NSZ458792 OCV458792 OMR458792 OWN458792 PGJ458792 PQF458792 QAB458792 QJX458792 QTT458792 RDP458792 RNL458792 RXH458792 SHD458792 SQZ458792 TAV458792 TKR458792 TUN458792 UEJ458792 UOF458792 UYB458792 VHX458792 VRT458792 WBP458792 WLL458792 WVH458792 C524328 IV524328 SR524328 ACN524328 AMJ524328 AWF524328 BGB524328 BPX524328 BZT524328 CJP524328 CTL524328 DDH524328 DND524328 DWZ524328 EGV524328 EQR524328 FAN524328 FKJ524328 FUF524328 GEB524328 GNX524328 GXT524328 HHP524328 HRL524328 IBH524328 ILD524328 IUZ524328 JEV524328 JOR524328 JYN524328 KIJ524328 KSF524328 LCB524328 LLX524328 LVT524328 MFP524328 MPL524328 MZH524328 NJD524328 NSZ524328 OCV524328 OMR524328 OWN524328 PGJ524328 PQF524328 QAB524328 QJX524328 QTT524328 RDP524328 RNL524328 RXH524328 SHD524328 SQZ524328 TAV524328 TKR524328 TUN524328 UEJ524328 UOF524328 UYB524328 VHX524328 VRT524328 WBP524328 WLL524328 WVH524328 C589864 IV589864 SR589864 ACN589864 AMJ589864 AWF589864 BGB589864 BPX589864 BZT589864 CJP589864 CTL589864 DDH589864 DND589864 DWZ589864 EGV589864 EQR589864 FAN589864 FKJ589864 FUF589864 GEB589864 GNX589864 GXT589864 HHP589864 HRL589864 IBH589864 ILD589864 IUZ589864 JEV589864 JOR589864 JYN589864 KIJ589864 KSF589864 LCB589864 LLX589864 LVT589864 MFP589864 MPL589864 MZH589864 NJD589864 NSZ589864 OCV589864 OMR589864 OWN589864 PGJ589864 PQF589864 QAB589864 QJX589864 QTT589864 RDP589864 RNL589864 RXH589864 SHD589864 SQZ589864 TAV589864 TKR589864 TUN589864 UEJ589864 UOF589864 UYB589864 VHX589864 VRT589864 WBP589864 WLL589864 WVH589864 C655400 IV655400 SR655400 ACN655400 AMJ655400 AWF655400 BGB655400 BPX655400 BZT655400 CJP655400 CTL655400 DDH655400 DND655400 DWZ655400 EGV655400 EQR655400 FAN655400 FKJ655400 FUF655400 GEB655400 GNX655400 GXT655400 HHP655400 HRL655400 IBH655400 ILD655400 IUZ655400 JEV655400 JOR655400 JYN655400 KIJ655400 KSF655400 LCB655400 LLX655400 LVT655400 MFP655400 MPL655400 MZH655400 NJD655400 NSZ655400 OCV655400 OMR655400 OWN655400 PGJ655400 PQF655400 QAB655400 QJX655400 QTT655400 RDP655400 RNL655400 RXH655400 SHD655400 SQZ655400 TAV655400 TKR655400 TUN655400 UEJ655400 UOF655400 UYB655400 VHX655400 VRT655400 WBP655400 WLL655400 WVH655400 C720936 IV720936 SR720936 ACN720936 AMJ720936 AWF720936 BGB720936 BPX720936 BZT720936 CJP720936 CTL720936 DDH720936 DND720936 DWZ720936 EGV720936 EQR720936 FAN720936 FKJ720936 FUF720936 GEB720936 GNX720936 GXT720936 HHP720936 HRL720936 IBH720936 ILD720936 IUZ720936 JEV720936 JOR720936 JYN720936 KIJ720936 KSF720936 LCB720936 LLX720936 LVT720936 MFP720936 MPL720936 MZH720936 NJD720936 NSZ720936 OCV720936 OMR720936 OWN720936 PGJ720936 PQF720936 QAB720936 QJX720936 QTT720936 RDP720936 RNL720936 RXH720936 SHD720936 SQZ720936 TAV720936 TKR720936 TUN720936 UEJ720936 UOF720936 UYB720936 VHX720936 VRT720936 WBP720936 WLL720936 WVH720936 C786472 IV786472 SR786472 ACN786472 AMJ786472 AWF786472 BGB786472 BPX786472 BZT786472 CJP786472 CTL786472 DDH786472 DND786472 DWZ786472 EGV786472 EQR786472 FAN786472 FKJ786472 FUF786472 GEB786472 GNX786472 GXT786472 HHP786472 HRL786472 IBH786472 ILD786472 IUZ786472 JEV786472 JOR786472 JYN786472 KIJ786472 KSF786472 LCB786472 LLX786472 LVT786472 MFP786472 MPL786472 MZH786472 NJD786472 NSZ786472 OCV786472 OMR786472 OWN786472 PGJ786472 PQF786472 QAB786472 QJX786472 QTT786472 RDP786472 RNL786472 RXH786472 SHD786472 SQZ786472 TAV786472 TKR786472 TUN786472 UEJ786472 UOF786472 UYB786472 VHX786472 VRT786472 WBP786472 WLL786472 WVH786472 C852008 IV852008 SR852008 ACN852008 AMJ852008 AWF852008 BGB852008 BPX852008 BZT852008 CJP852008 CTL852008 DDH852008 DND852008 DWZ852008 EGV852008 EQR852008 FAN852008 FKJ852008 FUF852008 GEB852008 GNX852008 GXT852008 HHP852008 HRL852008 IBH852008 ILD852008 IUZ852008 JEV852008 JOR852008 JYN852008 KIJ852008 KSF852008 LCB852008 LLX852008 LVT852008 MFP852008 MPL852008 MZH852008 NJD852008 NSZ852008 OCV852008 OMR852008 OWN852008 PGJ852008 PQF852008 QAB852008 QJX852008 QTT852008 RDP852008 RNL852008 RXH852008 SHD852008 SQZ852008 TAV852008 TKR852008 TUN852008 UEJ852008 UOF852008 UYB852008 VHX852008 VRT852008 WBP852008 WLL852008 WVH852008 C917544 IV917544 SR917544 ACN917544 AMJ917544 AWF917544 BGB917544 BPX917544 BZT917544 CJP917544 CTL917544 DDH917544 DND917544 DWZ917544 EGV917544 EQR917544 FAN917544 FKJ917544 FUF917544 GEB917544 GNX917544 GXT917544 HHP917544 HRL917544 IBH917544 ILD917544 IUZ917544 JEV917544 JOR917544 JYN917544 KIJ917544 KSF917544 LCB917544 LLX917544 LVT917544 MFP917544 MPL917544 MZH917544 NJD917544 NSZ917544 OCV917544 OMR917544 OWN917544 PGJ917544 PQF917544 QAB917544 QJX917544 QTT917544 RDP917544 RNL917544 RXH917544 SHD917544 SQZ917544 TAV917544 TKR917544 TUN917544 UEJ917544 UOF917544 UYB917544 VHX917544 VRT917544 WBP917544 WLL917544 WVH917544 C983080 IV983080 SR983080 ACN983080 AMJ983080 AWF983080 BGB983080 BPX983080 BZT983080 CJP983080 CTL983080 DDH983080 DND983080 DWZ983080 EGV983080 EQR983080 FAN983080 FKJ983080 FUF983080 GEB983080 GNX983080 GXT983080 HHP983080 HRL983080 IBH983080 ILD983080 IUZ983080 JEV983080 JOR983080 JYN983080 KIJ983080 KSF983080 LCB983080 LLX983080 LVT983080 MFP983080 MPL983080 MZH983080 NJD983080 NSZ983080 OCV983080 OMR983080 OWN983080 PGJ983080 PQF983080 QAB983080 QJX983080 QTT983080 RDP983080 RNL983080 RXH983080 SHD983080 SQZ983080 TAV983080 TKR983080 TUN983080 UEJ983080 UOF983080 UYB983080 VHX983080 VRT983080 WBP98308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0"/>
  <sheetViews>
    <sheetView topLeftCell="M22" zoomScale="55" zoomScaleNormal="55" workbookViewId="0">
      <selection activeCell="P59" sqref="P59"/>
    </sheetView>
  </sheetViews>
  <sheetFormatPr baseColWidth="10" defaultRowHeight="15" x14ac:dyDescent="0.25"/>
  <cols>
    <col min="1" max="1" width="3.140625" style="9" bestFit="1" customWidth="1"/>
    <col min="2" max="2" width="102.7109375" style="9" bestFit="1" customWidth="1"/>
    <col min="3" max="3" width="31.140625" style="9" customWidth="1"/>
    <col min="4" max="4" width="62.42578125" style="9" bestFit="1" customWidth="1"/>
    <col min="5" max="5" width="25" style="9" customWidth="1"/>
    <col min="6" max="6" width="91.85546875" style="9" bestFit="1" customWidth="1"/>
    <col min="7" max="7" width="52.85546875" style="9" bestFit="1" customWidth="1"/>
    <col min="8" max="8" width="24.5703125" style="9" customWidth="1"/>
    <col min="9" max="9" width="24" style="9" customWidth="1"/>
    <col min="10" max="10" width="100.140625" style="9" bestFit="1" customWidth="1"/>
    <col min="11" max="11" width="26.42578125" style="9" bestFit="1" customWidth="1"/>
    <col min="12" max="12" width="248" style="9" bestFit="1" customWidth="1"/>
    <col min="13" max="13" width="34.140625" style="9" bestFit="1" customWidth="1"/>
    <col min="14" max="14" width="22.140625" style="9" customWidth="1"/>
    <col min="15" max="15" width="26.140625" style="9" customWidth="1"/>
    <col min="16" max="16" width="145.28515625" style="9" bestFit="1" customWidth="1"/>
    <col min="17" max="17" width="126.7109375" style="9" customWidth="1"/>
    <col min="18" max="18" width="31.710937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46" t="s">
        <v>62</v>
      </c>
      <c r="C2" s="347"/>
      <c r="D2" s="347"/>
      <c r="E2" s="347"/>
      <c r="F2" s="347"/>
      <c r="G2" s="347"/>
      <c r="H2" s="347"/>
      <c r="I2" s="347"/>
      <c r="J2" s="347"/>
      <c r="K2" s="347"/>
      <c r="L2" s="347"/>
      <c r="M2" s="347"/>
      <c r="N2" s="347"/>
      <c r="O2" s="347"/>
      <c r="P2" s="347"/>
    </row>
    <row r="4" spans="2:16" ht="26.25" x14ac:dyDescent="0.25">
      <c r="B4" s="346" t="s">
        <v>48</v>
      </c>
      <c r="C4" s="347"/>
      <c r="D4" s="347"/>
      <c r="E4" s="347"/>
      <c r="F4" s="347"/>
      <c r="G4" s="347"/>
      <c r="H4" s="347"/>
      <c r="I4" s="347"/>
      <c r="J4" s="347"/>
      <c r="K4" s="347"/>
      <c r="L4" s="347"/>
      <c r="M4" s="347"/>
      <c r="N4" s="347"/>
      <c r="O4" s="347"/>
      <c r="P4" s="347"/>
    </row>
    <row r="5" spans="2:16" ht="15.75" thickBot="1" x14ac:dyDescent="0.3"/>
    <row r="6" spans="2:16" ht="21.75" thickBot="1" x14ac:dyDescent="0.3">
      <c r="B6" s="11" t="s">
        <v>4</v>
      </c>
      <c r="C6" s="367" t="s">
        <v>573</v>
      </c>
      <c r="D6" s="367"/>
      <c r="E6" s="367"/>
      <c r="F6" s="367"/>
      <c r="G6" s="367"/>
      <c r="H6" s="367"/>
      <c r="I6" s="367"/>
      <c r="J6" s="367"/>
      <c r="K6" s="367"/>
      <c r="L6" s="367"/>
      <c r="M6" s="367"/>
      <c r="N6" s="368"/>
    </row>
    <row r="7" spans="2:16" ht="16.5" thickBot="1" x14ac:dyDescent="0.3">
      <c r="B7" s="12" t="s">
        <v>5</v>
      </c>
      <c r="C7" s="367"/>
      <c r="D7" s="367"/>
      <c r="E7" s="367"/>
      <c r="F7" s="367"/>
      <c r="G7" s="367"/>
      <c r="H7" s="367"/>
      <c r="I7" s="367"/>
      <c r="J7" s="367"/>
      <c r="K7" s="367"/>
      <c r="L7" s="367"/>
      <c r="M7" s="367"/>
      <c r="N7" s="368"/>
    </row>
    <row r="8" spans="2:16" ht="16.5" thickBot="1" x14ac:dyDescent="0.3">
      <c r="B8" s="12" t="s">
        <v>6</v>
      </c>
      <c r="C8" s="367"/>
      <c r="D8" s="367"/>
      <c r="E8" s="367"/>
      <c r="F8" s="367"/>
      <c r="G8" s="367"/>
      <c r="H8" s="367"/>
      <c r="I8" s="367"/>
      <c r="J8" s="367"/>
      <c r="K8" s="367"/>
      <c r="L8" s="367"/>
      <c r="M8" s="367"/>
      <c r="N8" s="368"/>
    </row>
    <row r="9" spans="2:16" ht="16.5" thickBot="1" x14ac:dyDescent="0.3">
      <c r="B9" s="12" t="s">
        <v>7</v>
      </c>
      <c r="C9" s="367"/>
      <c r="D9" s="367"/>
      <c r="E9" s="367"/>
      <c r="F9" s="367"/>
      <c r="G9" s="367"/>
      <c r="H9" s="367"/>
      <c r="I9" s="367"/>
      <c r="J9" s="367"/>
      <c r="K9" s="367"/>
      <c r="L9" s="367"/>
      <c r="M9" s="367"/>
      <c r="N9" s="368"/>
    </row>
    <row r="10" spans="2:16" ht="16.5" thickBot="1" x14ac:dyDescent="0.3">
      <c r="B10" s="12" t="s">
        <v>8</v>
      </c>
      <c r="C10" s="369"/>
      <c r="D10" s="369"/>
      <c r="E10" s="370"/>
      <c r="F10" s="32"/>
      <c r="G10" s="32"/>
      <c r="H10" s="32"/>
      <c r="I10" s="32"/>
      <c r="J10" s="32"/>
      <c r="K10" s="32"/>
      <c r="L10" s="32"/>
      <c r="M10" s="32"/>
      <c r="N10" s="33"/>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4"/>
      <c r="J12" s="104"/>
      <c r="K12" s="104"/>
      <c r="L12" s="104"/>
      <c r="M12" s="104"/>
      <c r="N12" s="19"/>
    </row>
    <row r="13" spans="2:16" x14ac:dyDescent="0.25">
      <c r="I13" s="104"/>
      <c r="J13" s="104"/>
      <c r="K13" s="104"/>
      <c r="L13" s="104"/>
      <c r="M13" s="104"/>
      <c r="N13" s="105"/>
    </row>
    <row r="14" spans="2:16" x14ac:dyDescent="0.25">
      <c r="B14" s="371" t="s">
        <v>100</v>
      </c>
      <c r="C14" s="371"/>
      <c r="D14" s="195" t="s">
        <v>12</v>
      </c>
      <c r="E14" s="195" t="s">
        <v>13</v>
      </c>
      <c r="F14" s="195" t="s">
        <v>29</v>
      </c>
      <c r="G14" s="89"/>
      <c r="I14" s="36"/>
      <c r="J14" s="36"/>
      <c r="K14" s="36"/>
      <c r="L14" s="36"/>
      <c r="M14" s="36"/>
      <c r="N14" s="105"/>
    </row>
    <row r="15" spans="2:16" x14ac:dyDescent="0.25">
      <c r="B15" s="371"/>
      <c r="C15" s="371"/>
      <c r="D15" s="195">
        <v>32</v>
      </c>
      <c r="E15" s="34">
        <v>1475612178</v>
      </c>
      <c r="F15" s="237">
        <f>330+96+180</f>
        <v>606</v>
      </c>
      <c r="G15" s="90"/>
      <c r="I15" s="37"/>
      <c r="J15" s="37"/>
      <c r="K15" s="37"/>
      <c r="L15" s="37"/>
      <c r="M15" s="37"/>
      <c r="N15" s="105"/>
    </row>
    <row r="16" spans="2:16" x14ac:dyDescent="0.25">
      <c r="B16" s="371"/>
      <c r="C16" s="371"/>
      <c r="D16" s="195"/>
      <c r="E16" s="34"/>
      <c r="F16" s="34"/>
      <c r="G16" s="90"/>
      <c r="I16" s="37"/>
      <c r="J16" s="37"/>
      <c r="K16" s="37"/>
      <c r="L16" s="37"/>
      <c r="M16" s="37"/>
      <c r="N16" s="105"/>
    </row>
    <row r="17" spans="1:14" x14ac:dyDescent="0.25">
      <c r="B17" s="371"/>
      <c r="C17" s="371"/>
      <c r="D17" s="195"/>
      <c r="E17" s="34"/>
      <c r="F17" s="34"/>
      <c r="G17" s="90"/>
      <c r="I17" s="37"/>
      <c r="J17" s="37"/>
      <c r="K17" s="37"/>
      <c r="L17" s="37"/>
      <c r="M17" s="37"/>
      <c r="N17" s="105"/>
    </row>
    <row r="18" spans="1:14" x14ac:dyDescent="0.25">
      <c r="B18" s="371"/>
      <c r="C18" s="371"/>
      <c r="D18" s="195"/>
      <c r="E18" s="35"/>
      <c r="F18" s="34"/>
      <c r="G18" s="90"/>
      <c r="H18" s="22"/>
      <c r="I18" s="37"/>
      <c r="J18" s="37"/>
      <c r="K18" s="37"/>
      <c r="L18" s="37"/>
      <c r="M18" s="37"/>
      <c r="N18" s="20"/>
    </row>
    <row r="19" spans="1:14" x14ac:dyDescent="0.25">
      <c r="B19" s="371"/>
      <c r="C19" s="371"/>
      <c r="D19" s="195"/>
      <c r="E19" s="35"/>
      <c r="F19" s="34"/>
      <c r="G19" s="90"/>
      <c r="H19" s="22"/>
      <c r="I19" s="39"/>
      <c r="J19" s="39"/>
      <c r="K19" s="39"/>
      <c r="L19" s="39"/>
      <c r="M19" s="39"/>
      <c r="N19" s="20"/>
    </row>
    <row r="20" spans="1:14" x14ac:dyDescent="0.25">
      <c r="B20" s="371"/>
      <c r="C20" s="371"/>
      <c r="D20" s="195"/>
      <c r="E20" s="35"/>
      <c r="F20" s="34"/>
      <c r="G20" s="90"/>
      <c r="H20" s="22"/>
      <c r="I20" s="104"/>
      <c r="J20" s="104"/>
      <c r="K20" s="104"/>
      <c r="L20" s="104"/>
      <c r="M20" s="104"/>
      <c r="N20" s="20"/>
    </row>
    <row r="21" spans="1:14" x14ac:dyDescent="0.25">
      <c r="B21" s="371"/>
      <c r="C21" s="371"/>
      <c r="D21" s="195"/>
      <c r="E21" s="35"/>
      <c r="F21" s="34"/>
      <c r="G21" s="90"/>
      <c r="H21" s="22"/>
      <c r="I21" s="104"/>
      <c r="J21" s="104"/>
      <c r="K21" s="104"/>
      <c r="L21" s="104"/>
      <c r="M21" s="104"/>
      <c r="N21" s="20"/>
    </row>
    <row r="22" spans="1:14" ht="15.75" thickBot="1" x14ac:dyDescent="0.3">
      <c r="B22" s="365" t="s">
        <v>14</v>
      </c>
      <c r="C22" s="366"/>
      <c r="D22" s="195"/>
      <c r="E22" s="60"/>
      <c r="F22" s="34"/>
      <c r="G22" s="90"/>
      <c r="H22" s="22"/>
      <c r="I22" s="104"/>
      <c r="J22" s="104"/>
      <c r="K22" s="104"/>
      <c r="L22" s="104"/>
      <c r="M22" s="104"/>
      <c r="N22" s="20"/>
    </row>
    <row r="23" spans="1:14" ht="45.75" thickBot="1" x14ac:dyDescent="0.3">
      <c r="A23" s="41"/>
      <c r="B23" s="49" t="s">
        <v>15</v>
      </c>
      <c r="C23" s="49" t="s">
        <v>101</v>
      </c>
      <c r="E23" s="36"/>
      <c r="F23" s="36"/>
      <c r="G23" s="36"/>
      <c r="H23" s="36"/>
      <c r="I23" s="10"/>
      <c r="J23" s="10"/>
      <c r="K23" s="10"/>
      <c r="L23" s="10"/>
      <c r="M23" s="10"/>
    </row>
    <row r="24" spans="1:14" ht="15.75" thickBot="1" x14ac:dyDescent="0.3">
      <c r="A24" s="42">
        <v>1</v>
      </c>
      <c r="C24" s="292">
        <f>F15*80%</f>
        <v>484.8</v>
      </c>
      <c r="D24" s="40"/>
      <c r="E24" s="293">
        <f>E15</f>
        <v>1475612178</v>
      </c>
      <c r="F24" s="38"/>
      <c r="G24" s="38"/>
      <c r="H24" s="38"/>
      <c r="I24" s="23"/>
      <c r="J24" s="23"/>
      <c r="K24" s="23"/>
      <c r="L24" s="23"/>
      <c r="M24" s="23"/>
    </row>
    <row r="25" spans="1:14" x14ac:dyDescent="0.25">
      <c r="A25" s="96"/>
      <c r="C25" s="97"/>
      <c r="D25" s="37"/>
      <c r="E25" s="98"/>
      <c r="F25" s="38"/>
      <c r="G25" s="38"/>
      <c r="H25" s="38"/>
      <c r="I25" s="23"/>
      <c r="J25" s="23"/>
      <c r="K25" s="23"/>
      <c r="L25" s="23"/>
      <c r="M25" s="23"/>
    </row>
    <row r="26" spans="1:14" x14ac:dyDescent="0.25">
      <c r="A26" s="96"/>
      <c r="C26" s="97"/>
      <c r="D26" s="37"/>
      <c r="E26" s="98"/>
      <c r="F26" s="38"/>
      <c r="G26" s="38"/>
      <c r="H26" s="38"/>
      <c r="I26" s="23"/>
      <c r="J26" s="23"/>
      <c r="K26" s="23"/>
      <c r="L26" s="23"/>
      <c r="M26" s="23"/>
    </row>
    <row r="27" spans="1:14" x14ac:dyDescent="0.25">
      <c r="A27" s="96"/>
      <c r="B27" s="119" t="s">
        <v>132</v>
      </c>
      <c r="C27" s="101"/>
      <c r="D27" s="101"/>
      <c r="E27" s="101"/>
      <c r="F27" s="101"/>
      <c r="G27" s="101"/>
      <c r="H27" s="101"/>
      <c r="I27" s="104"/>
      <c r="J27" s="104"/>
      <c r="K27" s="104"/>
      <c r="L27" s="104"/>
      <c r="M27" s="104"/>
      <c r="N27" s="105"/>
    </row>
    <row r="28" spans="1:14" x14ac:dyDescent="0.25">
      <c r="A28" s="96"/>
      <c r="B28" s="101"/>
      <c r="C28" s="101"/>
      <c r="D28" s="101"/>
      <c r="E28" s="101"/>
      <c r="F28" s="101"/>
      <c r="G28" s="101"/>
      <c r="H28" s="101"/>
      <c r="I28" s="104"/>
      <c r="J28" s="104"/>
      <c r="K28" s="104"/>
      <c r="L28" s="104"/>
      <c r="M28" s="104"/>
      <c r="N28" s="105"/>
    </row>
    <row r="29" spans="1:14" x14ac:dyDescent="0.25">
      <c r="A29" s="96"/>
      <c r="B29" s="122" t="s">
        <v>33</v>
      </c>
      <c r="C29" s="122" t="s">
        <v>133</v>
      </c>
      <c r="D29" s="122" t="s">
        <v>134</v>
      </c>
      <c r="E29" s="101"/>
      <c r="F29" s="101"/>
      <c r="G29" s="101"/>
      <c r="H29" s="101"/>
      <c r="I29" s="104"/>
      <c r="J29" s="104"/>
      <c r="K29" s="104"/>
      <c r="L29" s="104"/>
      <c r="M29" s="104"/>
      <c r="N29" s="105"/>
    </row>
    <row r="30" spans="1:14" x14ac:dyDescent="0.25">
      <c r="A30" s="96"/>
      <c r="B30" s="118" t="s">
        <v>135</v>
      </c>
      <c r="C30" s="289" t="s">
        <v>276</v>
      </c>
      <c r="D30" s="289"/>
      <c r="E30" s="101"/>
      <c r="F30" s="101"/>
      <c r="G30" s="101"/>
      <c r="H30" s="101"/>
      <c r="I30" s="104"/>
      <c r="J30" s="104"/>
      <c r="K30" s="104"/>
      <c r="L30" s="104"/>
      <c r="M30" s="104"/>
      <c r="N30" s="105"/>
    </row>
    <row r="31" spans="1:14" x14ac:dyDescent="0.25">
      <c r="A31" s="96"/>
      <c r="B31" s="118" t="s">
        <v>136</v>
      </c>
      <c r="C31" s="289"/>
      <c r="D31" s="289" t="s">
        <v>276</v>
      </c>
      <c r="E31" s="101"/>
      <c r="F31" s="101"/>
      <c r="G31" s="101"/>
      <c r="H31" s="101"/>
      <c r="I31" s="104"/>
      <c r="J31" s="104"/>
      <c r="K31" s="104"/>
      <c r="L31" s="104"/>
      <c r="M31" s="104"/>
      <c r="N31" s="105"/>
    </row>
    <row r="32" spans="1:14" x14ac:dyDescent="0.25">
      <c r="A32" s="96"/>
      <c r="B32" s="118" t="s">
        <v>137</v>
      </c>
      <c r="C32" s="289" t="s">
        <v>276</v>
      </c>
      <c r="D32" s="289"/>
      <c r="E32" s="101"/>
      <c r="F32" s="101"/>
      <c r="G32" s="101"/>
      <c r="H32" s="101"/>
      <c r="I32" s="104"/>
      <c r="J32" s="104"/>
      <c r="K32" s="104"/>
      <c r="L32" s="104"/>
      <c r="M32" s="104"/>
      <c r="N32" s="105"/>
    </row>
    <row r="33" spans="1:17" x14ac:dyDescent="0.25">
      <c r="A33" s="96"/>
      <c r="B33" s="118" t="s">
        <v>138</v>
      </c>
      <c r="C33" s="289"/>
      <c r="D33" s="289" t="s">
        <v>276</v>
      </c>
      <c r="E33" s="101"/>
      <c r="F33" s="101"/>
      <c r="G33" s="101"/>
      <c r="H33" s="101"/>
      <c r="I33" s="104"/>
      <c r="J33" s="104"/>
      <c r="K33" s="104"/>
      <c r="L33" s="104"/>
      <c r="M33" s="104"/>
      <c r="N33" s="105"/>
    </row>
    <row r="34" spans="1:17" x14ac:dyDescent="0.25">
      <c r="A34" s="96"/>
      <c r="B34" s="101"/>
      <c r="C34" s="101"/>
      <c r="D34" s="101"/>
      <c r="E34" s="101"/>
      <c r="F34" s="101"/>
      <c r="G34" s="101"/>
      <c r="H34" s="101"/>
      <c r="I34" s="104"/>
      <c r="J34" s="104"/>
      <c r="K34" s="104"/>
      <c r="L34" s="104"/>
      <c r="M34" s="104"/>
      <c r="N34" s="105"/>
    </row>
    <row r="35" spans="1:17" x14ac:dyDescent="0.25">
      <c r="A35" s="96"/>
      <c r="B35" s="101"/>
      <c r="C35" s="101"/>
      <c r="D35" s="101"/>
      <c r="E35" s="101"/>
      <c r="F35" s="101"/>
      <c r="G35" s="101"/>
      <c r="H35" s="101"/>
      <c r="I35" s="104"/>
      <c r="J35" s="104"/>
      <c r="K35" s="104"/>
      <c r="L35" s="104"/>
      <c r="M35" s="104"/>
      <c r="N35" s="105"/>
    </row>
    <row r="36" spans="1:17" x14ac:dyDescent="0.25">
      <c r="A36" s="96"/>
      <c r="B36" s="119" t="s">
        <v>139</v>
      </c>
      <c r="C36" s="101"/>
      <c r="D36" s="101"/>
      <c r="E36" s="101"/>
      <c r="F36" s="101"/>
      <c r="G36" s="101"/>
      <c r="H36" s="101"/>
      <c r="I36" s="104"/>
      <c r="J36" s="104"/>
      <c r="K36" s="104"/>
      <c r="L36" s="104"/>
      <c r="M36" s="104"/>
      <c r="N36" s="105"/>
    </row>
    <row r="37" spans="1:17" x14ac:dyDescent="0.25">
      <c r="A37" s="96"/>
      <c r="B37" s="101"/>
      <c r="C37" s="101"/>
      <c r="D37" s="101"/>
      <c r="E37" s="101"/>
      <c r="F37" s="101"/>
      <c r="G37" s="101"/>
      <c r="H37" s="101"/>
      <c r="I37" s="104"/>
      <c r="J37" s="104"/>
      <c r="K37" s="104"/>
      <c r="L37" s="104"/>
      <c r="M37" s="104"/>
      <c r="N37" s="105"/>
    </row>
    <row r="38" spans="1:17" x14ac:dyDescent="0.25">
      <c r="A38" s="96"/>
      <c r="B38" s="101"/>
      <c r="C38" s="101"/>
      <c r="D38" s="101"/>
      <c r="E38" s="101"/>
      <c r="F38" s="101"/>
      <c r="G38" s="101"/>
      <c r="H38" s="101"/>
      <c r="I38" s="104"/>
      <c r="J38" s="104"/>
      <c r="K38" s="104"/>
      <c r="L38" s="104"/>
      <c r="M38" s="104"/>
      <c r="N38" s="105"/>
    </row>
    <row r="39" spans="1:17" x14ac:dyDescent="0.25">
      <c r="A39" s="96"/>
      <c r="B39" s="122" t="s">
        <v>33</v>
      </c>
      <c r="C39" s="122" t="s">
        <v>57</v>
      </c>
      <c r="D39" s="121" t="s">
        <v>51</v>
      </c>
      <c r="E39" s="121" t="s">
        <v>16</v>
      </c>
      <c r="F39" s="101"/>
      <c r="G39" s="101"/>
      <c r="H39" s="101"/>
      <c r="I39" s="104"/>
      <c r="J39" s="104"/>
      <c r="K39" s="104"/>
      <c r="L39" s="104"/>
      <c r="M39" s="104"/>
      <c r="N39" s="105"/>
    </row>
    <row r="40" spans="1:17" ht="28.5" x14ac:dyDescent="0.25">
      <c r="A40" s="96"/>
      <c r="B40" s="102" t="s">
        <v>140</v>
      </c>
      <c r="C40" s="103">
        <v>40</v>
      </c>
      <c r="D40" s="194">
        <v>0</v>
      </c>
      <c r="E40" s="344">
        <f>+D40+D41</f>
        <v>0</v>
      </c>
      <c r="F40" s="101"/>
      <c r="G40" s="101"/>
      <c r="H40" s="101"/>
      <c r="I40" s="104"/>
      <c r="J40" s="104"/>
      <c r="K40" s="104"/>
      <c r="L40" s="104"/>
      <c r="M40" s="104"/>
      <c r="N40" s="105"/>
    </row>
    <row r="41" spans="1:17" ht="42.75" x14ac:dyDescent="0.25">
      <c r="A41" s="96"/>
      <c r="B41" s="102" t="s">
        <v>141</v>
      </c>
      <c r="C41" s="103">
        <v>60</v>
      </c>
      <c r="D41" s="194">
        <f>+F159</f>
        <v>0</v>
      </c>
      <c r="E41" s="345"/>
      <c r="F41" s="101"/>
      <c r="G41" s="101"/>
      <c r="H41" s="101"/>
      <c r="I41" s="104"/>
      <c r="J41" s="104"/>
      <c r="K41" s="104"/>
      <c r="L41" s="104"/>
      <c r="M41" s="104"/>
      <c r="N41" s="105"/>
    </row>
    <row r="42" spans="1:17" x14ac:dyDescent="0.25">
      <c r="A42" s="96"/>
      <c r="C42" s="97"/>
      <c r="D42" s="37"/>
      <c r="E42" s="98"/>
      <c r="F42" s="38"/>
      <c r="G42" s="38"/>
      <c r="H42" s="38"/>
      <c r="I42" s="23"/>
      <c r="J42" s="23"/>
      <c r="K42" s="23"/>
      <c r="L42" s="23"/>
      <c r="M42" s="23"/>
    </row>
    <row r="43" spans="1:17" x14ac:dyDescent="0.25">
      <c r="A43" s="96"/>
      <c r="C43" s="97"/>
      <c r="D43" s="37"/>
      <c r="E43" s="98"/>
      <c r="F43" s="38"/>
      <c r="G43" s="38"/>
      <c r="H43" s="38"/>
      <c r="I43" s="23"/>
      <c r="J43" s="23"/>
      <c r="K43" s="23"/>
      <c r="L43" s="23"/>
      <c r="M43" s="23"/>
    </row>
    <row r="44" spans="1:17" x14ac:dyDescent="0.25">
      <c r="A44" s="96"/>
      <c r="C44" s="97"/>
      <c r="D44" s="37"/>
      <c r="E44" s="98"/>
      <c r="F44" s="38"/>
      <c r="G44" s="38"/>
      <c r="H44" s="38"/>
      <c r="I44" s="23"/>
      <c r="J44" s="23"/>
      <c r="K44" s="23"/>
      <c r="L44" s="23"/>
      <c r="M44" s="23"/>
    </row>
    <row r="45" spans="1:17" ht="15.75" thickBot="1" x14ac:dyDescent="0.3">
      <c r="M45" s="360" t="s">
        <v>35</v>
      </c>
      <c r="N45" s="360"/>
    </row>
    <row r="46" spans="1:17" x14ac:dyDescent="0.25">
      <c r="B46" s="119" t="s">
        <v>30</v>
      </c>
      <c r="M46" s="61"/>
      <c r="N46" s="61"/>
    </row>
    <row r="47" spans="1:17" ht="15.75" thickBot="1" x14ac:dyDescent="0.3">
      <c r="M47" s="61"/>
      <c r="N47" s="61"/>
    </row>
    <row r="48" spans="1:17" s="104" customFormat="1" ht="60" x14ac:dyDescent="0.25">
      <c r="B48" s="115" t="s">
        <v>142</v>
      </c>
      <c r="C48" s="115" t="s">
        <v>143</v>
      </c>
      <c r="D48" s="115" t="s">
        <v>144</v>
      </c>
      <c r="E48" s="115" t="s">
        <v>45</v>
      </c>
      <c r="F48" s="115" t="s">
        <v>22</v>
      </c>
      <c r="G48" s="115" t="s">
        <v>102</v>
      </c>
      <c r="H48" s="115" t="s">
        <v>17</v>
      </c>
      <c r="I48" s="115" t="s">
        <v>10</v>
      </c>
      <c r="J48" s="115" t="s">
        <v>31</v>
      </c>
      <c r="K48" s="115" t="s">
        <v>60</v>
      </c>
      <c r="L48" s="115" t="s">
        <v>20</v>
      </c>
      <c r="M48" s="100" t="s">
        <v>26</v>
      </c>
      <c r="N48" s="115" t="s">
        <v>145</v>
      </c>
      <c r="O48" s="115" t="s">
        <v>36</v>
      </c>
      <c r="P48" s="116" t="s">
        <v>11</v>
      </c>
      <c r="Q48" s="116" t="s">
        <v>19</v>
      </c>
    </row>
    <row r="49" spans="1:26" s="280" customFormat="1" ht="30" x14ac:dyDescent="0.25">
      <c r="A49" s="268">
        <v>1</v>
      </c>
      <c r="B49" s="269" t="s">
        <v>573</v>
      </c>
      <c r="C49" s="270" t="s">
        <v>573</v>
      </c>
      <c r="D49" s="269" t="s">
        <v>296</v>
      </c>
      <c r="E49" s="271" t="s">
        <v>574</v>
      </c>
      <c r="F49" s="272" t="s">
        <v>133</v>
      </c>
      <c r="G49" s="273"/>
      <c r="H49" s="274">
        <v>39834</v>
      </c>
      <c r="I49" s="275">
        <v>40178</v>
      </c>
      <c r="J49" s="275"/>
      <c r="K49" s="275" t="s">
        <v>575</v>
      </c>
      <c r="L49" s="275" t="s">
        <v>576</v>
      </c>
      <c r="M49" s="276">
        <v>628</v>
      </c>
      <c r="N49" s="276">
        <v>100</v>
      </c>
      <c r="O49" s="277"/>
      <c r="P49" s="277">
        <v>14</v>
      </c>
      <c r="Q49" s="397" t="s">
        <v>791</v>
      </c>
      <c r="R49" s="279"/>
      <c r="S49" s="279"/>
      <c r="T49" s="279"/>
      <c r="U49" s="279"/>
      <c r="V49" s="279"/>
      <c r="W49" s="279"/>
      <c r="X49" s="279"/>
      <c r="Y49" s="279"/>
      <c r="Z49" s="279"/>
    </row>
    <row r="50" spans="1:26" s="280" customFormat="1" ht="30" x14ac:dyDescent="0.25">
      <c r="A50" s="268">
        <f>+A49+1</f>
        <v>2</v>
      </c>
      <c r="B50" s="269" t="s">
        <v>573</v>
      </c>
      <c r="C50" s="270" t="s">
        <v>573</v>
      </c>
      <c r="D50" s="269" t="s">
        <v>296</v>
      </c>
      <c r="E50" s="271" t="s">
        <v>594</v>
      </c>
      <c r="F50" s="272" t="s">
        <v>133</v>
      </c>
      <c r="G50" s="273"/>
      <c r="H50" s="274">
        <v>39846</v>
      </c>
      <c r="I50" s="275">
        <v>40178</v>
      </c>
      <c r="J50" s="275"/>
      <c r="K50" s="275" t="s">
        <v>576</v>
      </c>
      <c r="L50" s="275" t="s">
        <v>580</v>
      </c>
      <c r="M50" s="276">
        <v>14</v>
      </c>
      <c r="N50" s="276">
        <v>14</v>
      </c>
      <c r="O50" s="277"/>
      <c r="P50" s="277">
        <v>15</v>
      </c>
      <c r="Q50" s="398"/>
      <c r="R50" s="279"/>
      <c r="S50" s="279"/>
      <c r="T50" s="279"/>
      <c r="U50" s="279"/>
      <c r="V50" s="279"/>
      <c r="W50" s="279"/>
      <c r="X50" s="279"/>
      <c r="Y50" s="279"/>
      <c r="Z50" s="279"/>
    </row>
    <row r="51" spans="1:26" s="280" customFormat="1" ht="30" x14ac:dyDescent="0.25">
      <c r="A51" s="268">
        <f t="shared" ref="A51:A56" si="0">+A50+1</f>
        <v>3</v>
      </c>
      <c r="B51" s="269" t="s">
        <v>573</v>
      </c>
      <c r="C51" s="270" t="s">
        <v>573</v>
      </c>
      <c r="D51" s="269" t="s">
        <v>296</v>
      </c>
      <c r="E51" s="271" t="s">
        <v>591</v>
      </c>
      <c r="F51" s="272" t="s">
        <v>133</v>
      </c>
      <c r="G51" s="273"/>
      <c r="H51" s="274">
        <v>40210</v>
      </c>
      <c r="I51" s="275">
        <v>40543</v>
      </c>
      <c r="J51" s="275"/>
      <c r="K51" s="275" t="s">
        <v>580</v>
      </c>
      <c r="L51" s="275" t="s">
        <v>576</v>
      </c>
      <c r="M51" s="276">
        <v>558</v>
      </c>
      <c r="N51" s="276">
        <v>100</v>
      </c>
      <c r="O51" s="277"/>
      <c r="P51" s="277">
        <v>15</v>
      </c>
      <c r="Q51" s="398"/>
      <c r="R51" s="279"/>
      <c r="S51" s="279"/>
      <c r="T51" s="279"/>
      <c r="U51" s="279"/>
      <c r="V51" s="279"/>
      <c r="W51" s="279"/>
      <c r="X51" s="279"/>
      <c r="Y51" s="279"/>
      <c r="Z51" s="279"/>
    </row>
    <row r="52" spans="1:26" s="280" customFormat="1" ht="30" x14ac:dyDescent="0.25">
      <c r="A52" s="268">
        <f t="shared" si="0"/>
        <v>4</v>
      </c>
      <c r="B52" s="269" t="s">
        <v>573</v>
      </c>
      <c r="C52" s="270" t="s">
        <v>573</v>
      </c>
      <c r="D52" s="269" t="s">
        <v>296</v>
      </c>
      <c r="E52" s="271" t="s">
        <v>592</v>
      </c>
      <c r="F52" s="272" t="s">
        <v>133</v>
      </c>
      <c r="G52" s="273"/>
      <c r="H52" s="274">
        <v>40567</v>
      </c>
      <c r="I52" s="275">
        <v>40908</v>
      </c>
      <c r="J52" s="275"/>
      <c r="K52" s="275" t="s">
        <v>585</v>
      </c>
      <c r="L52" s="275" t="s">
        <v>576</v>
      </c>
      <c r="M52" s="276">
        <v>563</v>
      </c>
      <c r="N52" s="276">
        <v>100</v>
      </c>
      <c r="O52" s="277"/>
      <c r="P52" s="277">
        <v>15</v>
      </c>
      <c r="Q52" s="398"/>
      <c r="R52" s="279"/>
      <c r="S52" s="279"/>
      <c r="T52" s="279"/>
      <c r="U52" s="279"/>
      <c r="V52" s="279"/>
      <c r="W52" s="279"/>
      <c r="X52" s="279"/>
      <c r="Y52" s="279"/>
      <c r="Z52" s="279"/>
    </row>
    <row r="53" spans="1:26" s="280" customFormat="1" ht="30" x14ac:dyDescent="0.25">
      <c r="A53" s="268">
        <f t="shared" si="0"/>
        <v>5</v>
      </c>
      <c r="B53" s="269" t="s">
        <v>573</v>
      </c>
      <c r="C53" s="270" t="s">
        <v>573</v>
      </c>
      <c r="D53" s="269" t="s">
        <v>296</v>
      </c>
      <c r="E53" s="271" t="s">
        <v>579</v>
      </c>
      <c r="F53" s="272" t="s">
        <v>133</v>
      </c>
      <c r="G53" s="272"/>
      <c r="H53" s="274">
        <v>40940</v>
      </c>
      <c r="I53" s="275">
        <v>41273</v>
      </c>
      <c r="J53" s="275"/>
      <c r="K53" s="275" t="s">
        <v>580</v>
      </c>
      <c r="L53" s="275" t="s">
        <v>576</v>
      </c>
      <c r="M53" s="276">
        <v>1400</v>
      </c>
      <c r="N53" s="276">
        <v>171</v>
      </c>
      <c r="O53" s="277"/>
      <c r="P53" s="277">
        <v>16</v>
      </c>
      <c r="Q53" s="399"/>
      <c r="R53" s="279"/>
      <c r="S53" s="279"/>
      <c r="T53" s="279"/>
      <c r="U53" s="279"/>
      <c r="V53" s="279"/>
      <c r="W53" s="279"/>
      <c r="X53" s="279"/>
      <c r="Y53" s="279"/>
      <c r="Z53" s="279"/>
    </row>
    <row r="54" spans="1:26" s="280" customFormat="1" x14ac:dyDescent="0.25">
      <c r="A54" s="268">
        <f t="shared" si="0"/>
        <v>6</v>
      </c>
      <c r="B54" s="269"/>
      <c r="C54" s="270"/>
      <c r="D54" s="269"/>
      <c r="E54" s="271"/>
      <c r="F54" s="272"/>
      <c r="G54" s="272"/>
      <c r="H54" s="272"/>
      <c r="I54" s="275"/>
      <c r="J54" s="275"/>
      <c r="K54" s="275"/>
      <c r="L54" s="275"/>
      <c r="M54" s="276"/>
      <c r="N54" s="276"/>
      <c r="O54" s="277"/>
      <c r="P54" s="277"/>
      <c r="Q54" s="278"/>
      <c r="R54" s="279"/>
      <c r="S54" s="279"/>
      <c r="T54" s="279"/>
      <c r="U54" s="279"/>
      <c r="V54" s="279"/>
      <c r="W54" s="279"/>
      <c r="X54" s="279"/>
      <c r="Y54" s="279"/>
      <c r="Z54" s="279"/>
    </row>
    <row r="55" spans="1:26" s="280" customFormat="1" x14ac:dyDescent="0.25">
      <c r="A55" s="268">
        <f t="shared" si="0"/>
        <v>7</v>
      </c>
      <c r="B55" s="269"/>
      <c r="C55" s="270"/>
      <c r="D55" s="269"/>
      <c r="E55" s="271"/>
      <c r="F55" s="272"/>
      <c r="G55" s="272"/>
      <c r="H55" s="272"/>
      <c r="I55" s="275"/>
      <c r="J55" s="275"/>
      <c r="K55" s="275"/>
      <c r="L55" s="275"/>
      <c r="M55" s="276"/>
      <c r="N55" s="276"/>
      <c r="O55" s="277"/>
      <c r="P55" s="277"/>
      <c r="Q55" s="278"/>
      <c r="R55" s="279"/>
      <c r="S55" s="279"/>
      <c r="T55" s="279"/>
      <c r="U55" s="279"/>
      <c r="V55" s="279"/>
      <c r="W55" s="279"/>
      <c r="X55" s="279"/>
      <c r="Y55" s="279"/>
      <c r="Z55" s="279"/>
    </row>
    <row r="56" spans="1:26" s="110" customFormat="1" x14ac:dyDescent="0.25">
      <c r="A56" s="43">
        <f t="shared" si="0"/>
        <v>8</v>
      </c>
      <c r="B56" s="111"/>
      <c r="C56" s="112"/>
      <c r="D56" s="111"/>
      <c r="E56" s="106"/>
      <c r="F56" s="107"/>
      <c r="G56" s="107"/>
      <c r="H56" s="107"/>
      <c r="I56" s="108"/>
      <c r="J56" s="108"/>
      <c r="K56" s="108"/>
      <c r="L56" s="108"/>
      <c r="M56" s="99"/>
      <c r="N56" s="99"/>
      <c r="O56" s="27"/>
      <c r="P56" s="27"/>
      <c r="Q56" s="147"/>
      <c r="R56" s="109"/>
      <c r="S56" s="109"/>
      <c r="T56" s="109"/>
      <c r="U56" s="109"/>
      <c r="V56" s="109"/>
      <c r="W56" s="109"/>
      <c r="X56" s="109"/>
      <c r="Y56" s="109"/>
      <c r="Z56" s="109"/>
    </row>
    <row r="57" spans="1:26" s="110" customFormat="1" x14ac:dyDescent="0.25">
      <c r="A57" s="43"/>
      <c r="B57" s="46" t="s">
        <v>16</v>
      </c>
      <c r="C57" s="112"/>
      <c r="D57" s="111"/>
      <c r="E57" s="106"/>
      <c r="F57" s="107"/>
      <c r="G57" s="107"/>
      <c r="H57" s="107"/>
      <c r="I57" s="108"/>
      <c r="J57" s="108"/>
      <c r="K57" s="113" t="s">
        <v>748</v>
      </c>
      <c r="L57" s="113">
        <f t="shared" ref="L57" si="1">SUM(L49:L56)</f>
        <v>0</v>
      </c>
      <c r="M57" s="145">
        <v>171</v>
      </c>
      <c r="N57" s="113" t="s">
        <v>749</v>
      </c>
      <c r="O57" s="27"/>
      <c r="P57" s="27"/>
      <c r="Q57" s="148"/>
    </row>
    <row r="58" spans="1:26" s="28" customFormat="1" x14ac:dyDescent="0.25">
      <c r="E58" s="29"/>
    </row>
    <row r="59" spans="1:26" s="28" customFormat="1" x14ac:dyDescent="0.25">
      <c r="B59" s="361" t="s">
        <v>28</v>
      </c>
      <c r="C59" s="361" t="s">
        <v>27</v>
      </c>
      <c r="D59" s="359" t="s">
        <v>34</v>
      </c>
      <c r="E59" s="359"/>
    </row>
    <row r="60" spans="1:26" s="28" customFormat="1" x14ac:dyDescent="0.25">
      <c r="B60" s="362"/>
      <c r="C60" s="362"/>
      <c r="D60" s="196" t="s">
        <v>23</v>
      </c>
      <c r="E60" s="58" t="s">
        <v>24</v>
      </c>
    </row>
    <row r="61" spans="1:26" s="28" customFormat="1" ht="18.75" x14ac:dyDescent="0.25">
      <c r="B61" s="55" t="s">
        <v>21</v>
      </c>
      <c r="C61" s="56" t="str">
        <f>+K57</f>
        <v>44 meses y 17 días</v>
      </c>
      <c r="D61" s="54" t="s">
        <v>276</v>
      </c>
      <c r="E61" s="53"/>
      <c r="F61" s="30"/>
      <c r="G61" s="30"/>
      <c r="H61" s="30"/>
      <c r="I61" s="30"/>
      <c r="J61" s="30"/>
      <c r="K61" s="30"/>
      <c r="L61" s="30"/>
      <c r="M61" s="30"/>
    </row>
    <row r="62" spans="1:26" s="28" customFormat="1" x14ac:dyDescent="0.25">
      <c r="B62" s="55" t="s">
        <v>25</v>
      </c>
      <c r="C62" s="56">
        <f>+M57</f>
        <v>171</v>
      </c>
      <c r="D62" s="54"/>
      <c r="E62" s="53" t="s">
        <v>276</v>
      </c>
    </row>
    <row r="63" spans="1:26" s="28" customFormat="1" x14ac:dyDescent="0.25">
      <c r="B63" s="31"/>
      <c r="C63" s="358"/>
      <c r="D63" s="358"/>
      <c r="E63" s="358"/>
      <c r="F63" s="358"/>
      <c r="G63" s="358"/>
      <c r="H63" s="358"/>
      <c r="I63" s="358"/>
      <c r="J63" s="358"/>
      <c r="K63" s="358"/>
      <c r="L63" s="358"/>
      <c r="M63" s="358"/>
      <c r="N63" s="358"/>
    </row>
    <row r="64" spans="1:26" ht="15.75" thickBot="1" x14ac:dyDescent="0.3"/>
    <row r="65" spans="2:17" ht="27" thickBot="1" x14ac:dyDescent="0.3">
      <c r="B65" s="357" t="s">
        <v>103</v>
      </c>
      <c r="C65" s="357"/>
      <c r="D65" s="357"/>
      <c r="E65" s="357"/>
      <c r="F65" s="357"/>
      <c r="G65" s="357"/>
      <c r="H65" s="357"/>
      <c r="I65" s="357"/>
      <c r="J65" s="357"/>
      <c r="K65" s="357"/>
      <c r="L65" s="357"/>
      <c r="M65" s="357"/>
      <c r="N65" s="357"/>
    </row>
    <row r="68" spans="2:17" ht="90" x14ac:dyDescent="0.25">
      <c r="B68" s="117" t="s">
        <v>146</v>
      </c>
      <c r="C68" s="64" t="s">
        <v>2</v>
      </c>
      <c r="D68" s="64" t="s">
        <v>105</v>
      </c>
      <c r="E68" s="64" t="s">
        <v>104</v>
      </c>
      <c r="F68" s="64" t="s">
        <v>106</v>
      </c>
      <c r="G68" s="64" t="s">
        <v>107</v>
      </c>
      <c r="H68" s="64" t="s">
        <v>108</v>
      </c>
      <c r="I68" s="64" t="s">
        <v>109</v>
      </c>
      <c r="J68" s="64" t="s">
        <v>110</v>
      </c>
      <c r="K68" s="64" t="s">
        <v>111</v>
      </c>
      <c r="L68" s="64" t="s">
        <v>112</v>
      </c>
      <c r="M68" s="93" t="s">
        <v>113</v>
      </c>
      <c r="N68" s="93" t="s">
        <v>114</v>
      </c>
      <c r="O68" s="354" t="s">
        <v>3</v>
      </c>
      <c r="P68" s="355"/>
      <c r="Q68" s="64" t="s">
        <v>18</v>
      </c>
    </row>
    <row r="69" spans="2:17" x14ac:dyDescent="0.25">
      <c r="B69" s="221" t="s">
        <v>432</v>
      </c>
      <c r="C69" s="221" t="s">
        <v>438</v>
      </c>
      <c r="D69" s="223" t="s">
        <v>441</v>
      </c>
      <c r="E69" s="227">
        <v>96</v>
      </c>
      <c r="F69" s="4"/>
      <c r="G69" s="4"/>
      <c r="H69" s="4" t="s">
        <v>133</v>
      </c>
      <c r="I69" s="94"/>
      <c r="J69" s="94" t="s">
        <v>133</v>
      </c>
      <c r="K69" s="222" t="s">
        <v>133</v>
      </c>
      <c r="L69" s="222" t="s">
        <v>133</v>
      </c>
      <c r="M69" s="222" t="s">
        <v>133</v>
      </c>
      <c r="N69" s="222" t="s">
        <v>133</v>
      </c>
      <c r="O69" s="363"/>
      <c r="P69" s="364"/>
      <c r="Q69" s="118" t="s">
        <v>133</v>
      </c>
    </row>
    <row r="70" spans="2:17" x14ac:dyDescent="0.25">
      <c r="B70" s="221" t="s">
        <v>437</v>
      </c>
      <c r="C70" s="221" t="s">
        <v>439</v>
      </c>
      <c r="D70" s="223" t="s">
        <v>442</v>
      </c>
      <c r="E70" s="227">
        <v>180</v>
      </c>
      <c r="F70" s="4"/>
      <c r="G70" s="4" t="s">
        <v>134</v>
      </c>
      <c r="H70" s="4"/>
      <c r="I70" s="94"/>
      <c r="J70" s="94" t="s">
        <v>133</v>
      </c>
      <c r="K70" s="222" t="s">
        <v>133</v>
      </c>
      <c r="L70" s="222" t="s">
        <v>133</v>
      </c>
      <c r="M70" s="222" t="s">
        <v>133</v>
      </c>
      <c r="N70" s="222" t="s">
        <v>133</v>
      </c>
      <c r="O70" s="363" t="s">
        <v>761</v>
      </c>
      <c r="P70" s="364"/>
      <c r="Q70" s="118" t="s">
        <v>133</v>
      </c>
    </row>
    <row r="71" spans="2:17" x14ac:dyDescent="0.25">
      <c r="B71" s="221" t="s">
        <v>415</v>
      </c>
      <c r="C71" s="221" t="s">
        <v>440</v>
      </c>
      <c r="D71" s="223" t="s">
        <v>443</v>
      </c>
      <c r="E71" s="227">
        <v>330</v>
      </c>
      <c r="F71" s="4"/>
      <c r="G71" s="4"/>
      <c r="H71" s="4"/>
      <c r="I71" s="94" t="s">
        <v>133</v>
      </c>
      <c r="J71" s="94" t="s">
        <v>133</v>
      </c>
      <c r="K71" s="222" t="s">
        <v>133</v>
      </c>
      <c r="L71" s="222" t="s">
        <v>133</v>
      </c>
      <c r="M71" s="222" t="s">
        <v>133</v>
      </c>
      <c r="N71" s="222" t="s">
        <v>133</v>
      </c>
      <c r="O71" s="363"/>
      <c r="P71" s="364"/>
      <c r="Q71" s="118" t="s">
        <v>133</v>
      </c>
    </row>
    <row r="72" spans="2:17" x14ac:dyDescent="0.25">
      <c r="B72" s="3"/>
      <c r="C72" s="3"/>
      <c r="D72" s="5"/>
      <c r="E72" s="5"/>
      <c r="F72" s="4"/>
      <c r="G72" s="4"/>
      <c r="H72" s="4"/>
      <c r="I72" s="94"/>
      <c r="J72" s="94"/>
      <c r="K72" s="118"/>
      <c r="L72" s="118"/>
      <c r="M72" s="118"/>
      <c r="N72" s="118"/>
      <c r="O72" s="363"/>
      <c r="P72" s="364"/>
      <c r="Q72" s="118"/>
    </row>
    <row r="73" spans="2:17" x14ac:dyDescent="0.25">
      <c r="B73" s="3"/>
      <c r="C73" s="3"/>
      <c r="D73" s="5"/>
      <c r="E73" s="5"/>
      <c r="F73" s="4"/>
      <c r="G73" s="4"/>
      <c r="H73" s="4"/>
      <c r="I73" s="94"/>
      <c r="J73" s="94"/>
      <c r="K73" s="118"/>
      <c r="L73" s="118"/>
      <c r="M73" s="118"/>
      <c r="N73" s="118"/>
      <c r="O73" s="363"/>
      <c r="P73" s="364"/>
      <c r="Q73" s="118"/>
    </row>
    <row r="74" spans="2:17" x14ac:dyDescent="0.25">
      <c r="B74" s="3"/>
      <c r="C74" s="3"/>
      <c r="D74" s="5"/>
      <c r="E74" s="5"/>
      <c r="F74" s="4"/>
      <c r="G74" s="4"/>
      <c r="H74" s="4"/>
      <c r="I74" s="94"/>
      <c r="J74" s="94"/>
      <c r="K74" s="118"/>
      <c r="L74" s="118"/>
      <c r="M74" s="118"/>
      <c r="N74" s="118"/>
      <c r="O74" s="363"/>
      <c r="P74" s="364"/>
      <c r="Q74" s="118"/>
    </row>
    <row r="75" spans="2:17" x14ac:dyDescent="0.25">
      <c r="B75" s="118"/>
      <c r="C75" s="118"/>
      <c r="D75" s="118"/>
      <c r="E75" s="118"/>
      <c r="F75" s="118"/>
      <c r="G75" s="118"/>
      <c r="H75" s="118"/>
      <c r="I75" s="118"/>
      <c r="J75" s="118"/>
      <c r="K75" s="118"/>
      <c r="L75" s="118"/>
      <c r="M75" s="118"/>
      <c r="N75" s="118"/>
      <c r="O75" s="363"/>
      <c r="P75" s="364"/>
      <c r="Q75" s="118"/>
    </row>
    <row r="76" spans="2:17" x14ac:dyDescent="0.25">
      <c r="B76" s="9" t="s">
        <v>1</v>
      </c>
    </row>
    <row r="77" spans="2:17" x14ac:dyDescent="0.25">
      <c r="B77" s="9" t="s">
        <v>37</v>
      </c>
    </row>
    <row r="78" spans="2:17" x14ac:dyDescent="0.25">
      <c r="B78" s="9" t="s">
        <v>61</v>
      </c>
    </row>
    <row r="80" spans="2:17" ht="15.75" thickBot="1" x14ac:dyDescent="0.3"/>
    <row r="81" spans="2:17" ht="27" thickBot="1" x14ac:dyDescent="0.3">
      <c r="B81" s="348" t="s">
        <v>38</v>
      </c>
      <c r="C81" s="349"/>
      <c r="D81" s="349"/>
      <c r="E81" s="349"/>
      <c r="F81" s="349"/>
      <c r="G81" s="349"/>
      <c r="H81" s="349"/>
      <c r="I81" s="349"/>
      <c r="J81" s="349"/>
      <c r="K81" s="349"/>
      <c r="L81" s="349"/>
      <c r="M81" s="349"/>
      <c r="N81" s="350"/>
    </row>
    <row r="82" spans="2:17" x14ac:dyDescent="0.25">
      <c r="Q82" s="299"/>
    </row>
    <row r="83" spans="2:17" x14ac:dyDescent="0.25">
      <c r="Q83" s="299"/>
    </row>
    <row r="84" spans="2:17" x14ac:dyDescent="0.25">
      <c r="Q84" s="299"/>
    </row>
    <row r="85" spans="2:17" x14ac:dyDescent="0.25">
      <c r="Q85" s="299"/>
    </row>
    <row r="86" spans="2:17" ht="45" x14ac:dyDescent="0.25">
      <c r="B86" s="117" t="s">
        <v>0</v>
      </c>
      <c r="C86" s="117" t="s">
        <v>39</v>
      </c>
      <c r="D86" s="117" t="s">
        <v>40</v>
      </c>
      <c r="E86" s="117" t="s">
        <v>115</v>
      </c>
      <c r="F86" s="117" t="s">
        <v>117</v>
      </c>
      <c r="G86" s="117" t="s">
        <v>118</v>
      </c>
      <c r="H86" s="117" t="s">
        <v>119</v>
      </c>
      <c r="I86" s="117" t="s">
        <v>116</v>
      </c>
      <c r="J86" s="354" t="s">
        <v>120</v>
      </c>
      <c r="K86" s="372"/>
      <c r="L86" s="355"/>
      <c r="M86" s="117" t="s">
        <v>121</v>
      </c>
      <c r="N86" s="117" t="s">
        <v>41</v>
      </c>
      <c r="O86" s="117" t="s">
        <v>42</v>
      </c>
      <c r="P86" s="288" t="s">
        <v>3</v>
      </c>
      <c r="Q86" s="38"/>
    </row>
    <row r="87" spans="2:17" x14ac:dyDescent="0.25">
      <c r="B87" s="193" t="s">
        <v>43</v>
      </c>
      <c r="C87" s="164">
        <f>(180+96)/200+330/300</f>
        <v>2.48</v>
      </c>
      <c r="D87" s="3" t="s">
        <v>334</v>
      </c>
      <c r="E87" s="3">
        <v>37085630</v>
      </c>
      <c r="F87" s="3" t="s">
        <v>335</v>
      </c>
      <c r="G87" s="3" t="s">
        <v>167</v>
      </c>
      <c r="H87" s="165">
        <v>39991</v>
      </c>
      <c r="I87" s="5" t="s">
        <v>134</v>
      </c>
      <c r="J87" s="1" t="s">
        <v>336</v>
      </c>
      <c r="K87" s="95" t="s">
        <v>337</v>
      </c>
      <c r="L87" s="94" t="s">
        <v>338</v>
      </c>
      <c r="M87" s="118" t="s">
        <v>133</v>
      </c>
      <c r="N87" s="118" t="s">
        <v>133</v>
      </c>
      <c r="O87" s="118" t="s">
        <v>133</v>
      </c>
      <c r="P87" s="259"/>
      <c r="Q87" s="299"/>
    </row>
    <row r="88" spans="2:17" x14ac:dyDescent="0.25">
      <c r="B88" s="193" t="s">
        <v>43</v>
      </c>
      <c r="C88" s="164">
        <f t="shared" ref="C88:C95" si="2">(180+96)/200+330/300</f>
        <v>2.48</v>
      </c>
      <c r="D88" s="3" t="s">
        <v>334</v>
      </c>
      <c r="E88" s="3">
        <v>37085630</v>
      </c>
      <c r="F88" s="3" t="s">
        <v>335</v>
      </c>
      <c r="G88" s="3" t="s">
        <v>167</v>
      </c>
      <c r="H88" s="165">
        <v>39991</v>
      </c>
      <c r="I88" s="5" t="s">
        <v>134</v>
      </c>
      <c r="J88" s="1" t="s">
        <v>259</v>
      </c>
      <c r="K88" s="95" t="s">
        <v>339</v>
      </c>
      <c r="L88" s="94" t="s">
        <v>340</v>
      </c>
      <c r="M88" s="118" t="s">
        <v>133</v>
      </c>
      <c r="N88" s="118" t="s">
        <v>133</v>
      </c>
      <c r="O88" s="118" t="s">
        <v>133</v>
      </c>
      <c r="P88" s="259"/>
      <c r="Q88" s="39"/>
    </row>
    <row r="89" spans="2:17" x14ac:dyDescent="0.25">
      <c r="B89" s="193" t="s">
        <v>43</v>
      </c>
      <c r="C89" s="164">
        <f t="shared" si="2"/>
        <v>2.48</v>
      </c>
      <c r="D89" s="3" t="s">
        <v>341</v>
      </c>
      <c r="E89" s="3">
        <v>87063611</v>
      </c>
      <c r="F89" s="3" t="s">
        <v>278</v>
      </c>
      <c r="G89" s="3" t="s">
        <v>342</v>
      </c>
      <c r="H89" s="165">
        <v>35237</v>
      </c>
      <c r="I89" s="5" t="s">
        <v>133</v>
      </c>
      <c r="J89" s="1" t="s">
        <v>343</v>
      </c>
      <c r="K89" s="95" t="s">
        <v>344</v>
      </c>
      <c r="L89" s="94" t="s">
        <v>345</v>
      </c>
      <c r="M89" s="118" t="s">
        <v>133</v>
      </c>
      <c r="N89" s="118" t="s">
        <v>133</v>
      </c>
      <c r="O89" s="118" t="s">
        <v>133</v>
      </c>
      <c r="P89" s="259"/>
      <c r="Q89" s="39"/>
    </row>
    <row r="90" spans="2:17" x14ac:dyDescent="0.25">
      <c r="B90" s="193" t="s">
        <v>43</v>
      </c>
      <c r="C90" s="164">
        <f t="shared" si="2"/>
        <v>2.48</v>
      </c>
      <c r="D90" s="3" t="s">
        <v>341</v>
      </c>
      <c r="E90" s="3">
        <v>87063611</v>
      </c>
      <c r="F90" s="3" t="s">
        <v>278</v>
      </c>
      <c r="G90" s="3" t="s">
        <v>342</v>
      </c>
      <c r="H90" s="165">
        <v>35237</v>
      </c>
      <c r="I90" s="5" t="s">
        <v>133</v>
      </c>
      <c r="J90" s="1" t="s">
        <v>346</v>
      </c>
      <c r="K90" s="166" t="s">
        <v>347</v>
      </c>
      <c r="L90" s="94" t="s">
        <v>348</v>
      </c>
      <c r="M90" s="118" t="s">
        <v>133</v>
      </c>
      <c r="N90" s="118" t="s">
        <v>133</v>
      </c>
      <c r="O90" s="118" t="s">
        <v>133</v>
      </c>
      <c r="P90" s="259"/>
      <c r="Q90" s="39"/>
    </row>
    <row r="91" spans="2:17" x14ac:dyDescent="0.25">
      <c r="B91" s="193" t="s">
        <v>43</v>
      </c>
      <c r="C91" s="164">
        <f t="shared" si="2"/>
        <v>2.48</v>
      </c>
      <c r="D91" s="3" t="s">
        <v>341</v>
      </c>
      <c r="E91" s="3">
        <v>87063611</v>
      </c>
      <c r="F91" s="3" t="s">
        <v>278</v>
      </c>
      <c r="G91" s="3" t="s">
        <v>342</v>
      </c>
      <c r="H91" s="165">
        <v>35237</v>
      </c>
      <c r="I91" s="5" t="s">
        <v>133</v>
      </c>
      <c r="J91" s="1" t="s">
        <v>349</v>
      </c>
      <c r="K91" s="95" t="s">
        <v>350</v>
      </c>
      <c r="L91" s="94" t="s">
        <v>351</v>
      </c>
      <c r="M91" s="118" t="s">
        <v>133</v>
      </c>
      <c r="N91" s="118" t="s">
        <v>133</v>
      </c>
      <c r="O91" s="118" t="s">
        <v>133</v>
      </c>
      <c r="P91" s="259"/>
      <c r="Q91" s="39"/>
    </row>
    <row r="92" spans="2:17" x14ac:dyDescent="0.25">
      <c r="B92" s="193" t="s">
        <v>43</v>
      </c>
      <c r="C92" s="164">
        <f t="shared" si="2"/>
        <v>2.48</v>
      </c>
      <c r="D92" s="3" t="s">
        <v>341</v>
      </c>
      <c r="E92" s="3">
        <v>87063611</v>
      </c>
      <c r="F92" s="3" t="s">
        <v>278</v>
      </c>
      <c r="G92" s="3" t="s">
        <v>342</v>
      </c>
      <c r="H92" s="165">
        <v>35237</v>
      </c>
      <c r="I92" s="5" t="s">
        <v>133</v>
      </c>
      <c r="J92" s="1" t="s">
        <v>349</v>
      </c>
      <c r="K92" s="95" t="s">
        <v>352</v>
      </c>
      <c r="L92" s="94" t="s">
        <v>353</v>
      </c>
      <c r="M92" s="118" t="s">
        <v>133</v>
      </c>
      <c r="N92" s="118" t="s">
        <v>133</v>
      </c>
      <c r="O92" s="118" t="s">
        <v>133</v>
      </c>
      <c r="P92" s="259"/>
      <c r="Q92" s="39"/>
    </row>
    <row r="93" spans="2:17" x14ac:dyDescent="0.25">
      <c r="B93" s="197" t="s">
        <v>43</v>
      </c>
      <c r="C93" s="164">
        <f t="shared" si="2"/>
        <v>2.48</v>
      </c>
      <c r="D93" s="3" t="s">
        <v>354</v>
      </c>
      <c r="E93" s="3">
        <v>36751260</v>
      </c>
      <c r="F93" s="3" t="s">
        <v>134</v>
      </c>
      <c r="G93" s="3" t="s">
        <v>134</v>
      </c>
      <c r="H93" s="165" t="s">
        <v>134</v>
      </c>
      <c r="I93" s="5" t="s">
        <v>134</v>
      </c>
      <c r="J93" s="1" t="s">
        <v>134</v>
      </c>
      <c r="K93" s="95" t="s">
        <v>134</v>
      </c>
      <c r="L93" s="94" t="s">
        <v>134</v>
      </c>
      <c r="M93" s="118" t="s">
        <v>133</v>
      </c>
      <c r="N93" s="118" t="s">
        <v>134</v>
      </c>
      <c r="O93" s="118" t="s">
        <v>133</v>
      </c>
      <c r="P93" s="259" t="s">
        <v>776</v>
      </c>
      <c r="Q93" s="39"/>
    </row>
    <row r="94" spans="2:17" x14ac:dyDescent="0.25">
      <c r="B94" s="197" t="s">
        <v>43</v>
      </c>
      <c r="C94" s="164">
        <f t="shared" si="2"/>
        <v>2.48</v>
      </c>
      <c r="D94" s="3" t="s">
        <v>355</v>
      </c>
      <c r="E94" s="3">
        <v>30728091</v>
      </c>
      <c r="F94" s="3" t="s">
        <v>356</v>
      </c>
      <c r="G94" s="3" t="s">
        <v>162</v>
      </c>
      <c r="H94" s="165">
        <v>32987</v>
      </c>
      <c r="I94" s="5" t="s">
        <v>134</v>
      </c>
      <c r="J94" s="1" t="s">
        <v>357</v>
      </c>
      <c r="K94" s="95" t="s">
        <v>358</v>
      </c>
      <c r="L94" s="94" t="s">
        <v>361</v>
      </c>
      <c r="M94" s="118" t="s">
        <v>133</v>
      </c>
      <c r="N94" s="118" t="s">
        <v>134</v>
      </c>
      <c r="O94" s="118" t="s">
        <v>133</v>
      </c>
      <c r="P94" s="259" t="s">
        <v>769</v>
      </c>
      <c r="Q94" s="39"/>
    </row>
    <row r="95" spans="2:17" x14ac:dyDescent="0.25">
      <c r="B95" s="197" t="s">
        <v>43</v>
      </c>
      <c r="C95" s="164">
        <f t="shared" si="2"/>
        <v>2.48</v>
      </c>
      <c r="D95" s="3" t="s">
        <v>355</v>
      </c>
      <c r="E95" s="3">
        <v>30728091</v>
      </c>
      <c r="F95" s="3" t="s">
        <v>356</v>
      </c>
      <c r="G95" s="3" t="s">
        <v>162</v>
      </c>
      <c r="H95" s="165">
        <v>32987</v>
      </c>
      <c r="I95" s="5" t="s">
        <v>134</v>
      </c>
      <c r="J95" s="1" t="s">
        <v>359</v>
      </c>
      <c r="K95" s="166" t="s">
        <v>360</v>
      </c>
      <c r="L95" s="94" t="s">
        <v>295</v>
      </c>
      <c r="M95" s="118" t="s">
        <v>133</v>
      </c>
      <c r="N95" s="118" t="s">
        <v>134</v>
      </c>
      <c r="O95" s="118" t="s">
        <v>133</v>
      </c>
      <c r="P95" s="259" t="s">
        <v>769</v>
      </c>
      <c r="Q95" s="39"/>
    </row>
    <row r="96" spans="2:17" x14ac:dyDescent="0.25">
      <c r="B96" s="197" t="s">
        <v>44</v>
      </c>
      <c r="C96" s="164">
        <f>(180+96)/200+330/300*2</f>
        <v>3.58</v>
      </c>
      <c r="D96" s="3" t="s">
        <v>362</v>
      </c>
      <c r="E96" s="3">
        <v>36953216</v>
      </c>
      <c r="F96" s="3" t="s">
        <v>278</v>
      </c>
      <c r="G96" s="3" t="s">
        <v>167</v>
      </c>
      <c r="H96" s="165">
        <v>39795</v>
      </c>
      <c r="I96" s="5" t="s">
        <v>134</v>
      </c>
      <c r="J96" s="1" t="s">
        <v>363</v>
      </c>
      <c r="K96" s="95" t="s">
        <v>364</v>
      </c>
      <c r="L96" s="94" t="s">
        <v>365</v>
      </c>
      <c r="M96" s="118" t="s">
        <v>133</v>
      </c>
      <c r="N96" s="118" t="s">
        <v>133</v>
      </c>
      <c r="O96" s="118" t="s">
        <v>133</v>
      </c>
      <c r="P96" s="259" t="s">
        <v>769</v>
      </c>
      <c r="Q96" s="39"/>
    </row>
    <row r="97" spans="1:17" x14ac:dyDescent="0.25">
      <c r="B97" s="197" t="s">
        <v>44</v>
      </c>
      <c r="C97" s="164">
        <f t="shared" ref="C97:C104" si="3">(180+96)/200+330/300*2</f>
        <v>3.58</v>
      </c>
      <c r="D97" s="3" t="s">
        <v>366</v>
      </c>
      <c r="E97" s="3">
        <v>59177436</v>
      </c>
      <c r="F97" s="3" t="s">
        <v>278</v>
      </c>
      <c r="G97" s="3" t="s">
        <v>167</v>
      </c>
      <c r="H97" s="165">
        <v>38332</v>
      </c>
      <c r="I97" s="5" t="s">
        <v>134</v>
      </c>
      <c r="J97" s="1" t="s">
        <v>367</v>
      </c>
      <c r="K97" s="95" t="s">
        <v>368</v>
      </c>
      <c r="L97" s="94" t="s">
        <v>369</v>
      </c>
      <c r="M97" s="118" t="s">
        <v>133</v>
      </c>
      <c r="N97" s="118" t="s">
        <v>133</v>
      </c>
      <c r="O97" s="118" t="s">
        <v>133</v>
      </c>
      <c r="P97" s="259"/>
      <c r="Q97" s="39"/>
    </row>
    <row r="98" spans="1:17" x14ac:dyDescent="0.25">
      <c r="B98" s="197" t="s">
        <v>44</v>
      </c>
      <c r="C98" s="164">
        <f t="shared" si="3"/>
        <v>3.58</v>
      </c>
      <c r="D98" s="3" t="s">
        <v>366</v>
      </c>
      <c r="E98" s="3">
        <v>59177436</v>
      </c>
      <c r="F98" s="3" t="s">
        <v>278</v>
      </c>
      <c r="G98" s="3" t="s">
        <v>167</v>
      </c>
      <c r="H98" s="165">
        <v>38332</v>
      </c>
      <c r="I98" s="5" t="s">
        <v>134</v>
      </c>
      <c r="J98" s="1" t="s">
        <v>296</v>
      </c>
      <c r="K98" s="95" t="s">
        <v>370</v>
      </c>
      <c r="L98" s="94" t="s">
        <v>371</v>
      </c>
      <c r="M98" s="118" t="s">
        <v>133</v>
      </c>
      <c r="N98" s="118" t="s">
        <v>133</v>
      </c>
      <c r="O98" s="118" t="s">
        <v>133</v>
      </c>
      <c r="P98" s="259"/>
      <c r="Q98" s="39"/>
    </row>
    <row r="99" spans="1:17" x14ac:dyDescent="0.25">
      <c r="B99" s="197" t="s">
        <v>44</v>
      </c>
      <c r="C99" s="164">
        <f t="shared" si="3"/>
        <v>3.58</v>
      </c>
      <c r="D99" s="3" t="s">
        <v>372</v>
      </c>
      <c r="E99" s="3">
        <v>87061285</v>
      </c>
      <c r="F99" s="3" t="s">
        <v>278</v>
      </c>
      <c r="G99" s="3" t="s">
        <v>134</v>
      </c>
      <c r="H99" s="165" t="s">
        <v>134</v>
      </c>
      <c r="I99" s="5" t="s">
        <v>134</v>
      </c>
      <c r="J99" s="1" t="s">
        <v>167</v>
      </c>
      <c r="K99" s="95" t="s">
        <v>373</v>
      </c>
      <c r="L99" s="94" t="s">
        <v>374</v>
      </c>
      <c r="M99" s="118" t="s">
        <v>133</v>
      </c>
      <c r="N99" s="118" t="s">
        <v>134</v>
      </c>
      <c r="O99" s="118" t="s">
        <v>133</v>
      </c>
      <c r="P99" s="259" t="s">
        <v>777</v>
      </c>
      <c r="Q99" s="39"/>
    </row>
    <row r="100" spans="1:17" x14ac:dyDescent="0.25">
      <c r="B100" s="197" t="s">
        <v>44</v>
      </c>
      <c r="C100" s="164">
        <f t="shared" si="3"/>
        <v>3.58</v>
      </c>
      <c r="D100" s="3" t="s">
        <v>372</v>
      </c>
      <c r="E100" s="3">
        <v>87061285</v>
      </c>
      <c r="F100" s="3" t="s">
        <v>278</v>
      </c>
      <c r="G100" s="3" t="s">
        <v>134</v>
      </c>
      <c r="H100" s="165" t="s">
        <v>134</v>
      </c>
      <c r="I100" s="5" t="s">
        <v>134</v>
      </c>
      <c r="J100" s="1" t="s">
        <v>342</v>
      </c>
      <c r="K100" s="95" t="s">
        <v>376</v>
      </c>
      <c r="L100" s="94" t="s">
        <v>375</v>
      </c>
      <c r="M100" s="118" t="s">
        <v>133</v>
      </c>
      <c r="N100" s="118" t="s">
        <v>134</v>
      </c>
      <c r="O100" s="118" t="s">
        <v>133</v>
      </c>
      <c r="P100" s="259" t="s">
        <v>777</v>
      </c>
      <c r="Q100" s="39"/>
    </row>
    <row r="101" spans="1:17" x14ac:dyDescent="0.25">
      <c r="B101" s="197" t="s">
        <v>44</v>
      </c>
      <c r="C101" s="164">
        <f t="shared" si="3"/>
        <v>3.58</v>
      </c>
      <c r="D101" s="3" t="s">
        <v>377</v>
      </c>
      <c r="E101" s="3">
        <v>37085836</v>
      </c>
      <c r="F101" s="3" t="s">
        <v>161</v>
      </c>
      <c r="G101" s="3" t="s">
        <v>167</v>
      </c>
      <c r="H101" s="165">
        <v>39097</v>
      </c>
      <c r="I101" s="5" t="s">
        <v>133</v>
      </c>
      <c r="J101" s="1" t="s">
        <v>378</v>
      </c>
      <c r="K101" s="95" t="s">
        <v>379</v>
      </c>
      <c r="L101" s="94" t="s">
        <v>381</v>
      </c>
      <c r="M101" s="118" t="s">
        <v>133</v>
      </c>
      <c r="N101" s="118" t="s">
        <v>133</v>
      </c>
      <c r="O101" s="118" t="s">
        <v>133</v>
      </c>
      <c r="P101" s="259"/>
      <c r="Q101" s="39"/>
    </row>
    <row r="102" spans="1:17" x14ac:dyDescent="0.25">
      <c r="B102" s="197" t="s">
        <v>44</v>
      </c>
      <c r="C102" s="164">
        <f t="shared" si="3"/>
        <v>3.58</v>
      </c>
      <c r="D102" s="3" t="s">
        <v>377</v>
      </c>
      <c r="E102" s="3">
        <v>37085836</v>
      </c>
      <c r="F102" s="3" t="s">
        <v>161</v>
      </c>
      <c r="G102" s="3" t="s">
        <v>167</v>
      </c>
      <c r="H102" s="165">
        <v>39097</v>
      </c>
      <c r="I102" s="5" t="s">
        <v>133</v>
      </c>
      <c r="J102" s="1" t="s">
        <v>378</v>
      </c>
      <c r="K102" s="166" t="s">
        <v>380</v>
      </c>
      <c r="L102" s="94" t="s">
        <v>381</v>
      </c>
      <c r="M102" s="118" t="s">
        <v>133</v>
      </c>
      <c r="N102" s="118" t="s">
        <v>133</v>
      </c>
      <c r="O102" s="118" t="s">
        <v>133</v>
      </c>
      <c r="P102" s="259"/>
      <c r="Q102" s="39"/>
    </row>
    <row r="103" spans="1:17" x14ac:dyDescent="0.25">
      <c r="B103" s="197" t="s">
        <v>44</v>
      </c>
      <c r="C103" s="164">
        <f t="shared" si="3"/>
        <v>3.58</v>
      </c>
      <c r="D103" s="171" t="s">
        <v>382</v>
      </c>
      <c r="E103" s="171">
        <v>59826505</v>
      </c>
      <c r="F103" s="171" t="s">
        <v>383</v>
      </c>
      <c r="G103" s="171" t="s">
        <v>162</v>
      </c>
      <c r="H103" s="172">
        <v>37148</v>
      </c>
      <c r="I103" s="173" t="s">
        <v>134</v>
      </c>
      <c r="J103" s="174" t="s">
        <v>384</v>
      </c>
      <c r="K103" s="175" t="s">
        <v>385</v>
      </c>
      <c r="L103" s="176" t="s">
        <v>245</v>
      </c>
      <c r="M103" s="118" t="s">
        <v>133</v>
      </c>
      <c r="N103" s="118" t="s">
        <v>134</v>
      </c>
      <c r="O103" s="118" t="s">
        <v>133</v>
      </c>
      <c r="P103" s="259"/>
      <c r="Q103" s="39"/>
    </row>
    <row r="104" spans="1:17" x14ac:dyDescent="0.25">
      <c r="A104" s="118"/>
      <c r="B104" s="197" t="s">
        <v>44</v>
      </c>
      <c r="C104" s="164">
        <f t="shared" si="3"/>
        <v>3.58</v>
      </c>
      <c r="D104" s="171" t="s">
        <v>382</v>
      </c>
      <c r="E104" s="171">
        <v>59826505</v>
      </c>
      <c r="F104" s="171" t="s">
        <v>383</v>
      </c>
      <c r="G104" s="171" t="s">
        <v>162</v>
      </c>
      <c r="H104" s="172">
        <v>37148</v>
      </c>
      <c r="I104" s="173" t="s">
        <v>134</v>
      </c>
      <c r="J104" s="174" t="s">
        <v>384</v>
      </c>
      <c r="K104" s="118" t="s">
        <v>386</v>
      </c>
      <c r="L104" s="118" t="s">
        <v>245</v>
      </c>
      <c r="M104" s="118" t="s">
        <v>133</v>
      </c>
      <c r="N104" s="118" t="s">
        <v>134</v>
      </c>
      <c r="O104" s="118" t="s">
        <v>133</v>
      </c>
      <c r="P104" s="259"/>
      <c r="Q104" s="39"/>
    </row>
    <row r="105" spans="1:17" x14ac:dyDescent="0.25">
      <c r="Q105" s="299"/>
    </row>
    <row r="106" spans="1:17" ht="15.75" thickBot="1" x14ac:dyDescent="0.3">
      <c r="Q106" s="299"/>
    </row>
    <row r="107" spans="1:17" ht="27" thickBot="1" x14ac:dyDescent="0.3">
      <c r="B107" s="348"/>
      <c r="C107" s="349"/>
      <c r="D107" s="349"/>
      <c r="E107" s="349"/>
      <c r="F107" s="349"/>
      <c r="G107" s="349"/>
      <c r="H107" s="349"/>
      <c r="I107" s="349"/>
      <c r="J107" s="349"/>
      <c r="K107" s="349"/>
      <c r="L107" s="349"/>
      <c r="M107" s="349"/>
      <c r="N107" s="350"/>
      <c r="Q107" s="299"/>
    </row>
    <row r="108" spans="1:17" x14ac:dyDescent="0.25">
      <c r="Q108" s="299"/>
    </row>
    <row r="109" spans="1:17" x14ac:dyDescent="0.25">
      <c r="Q109" s="299"/>
    </row>
    <row r="110" spans="1:17" ht="30" x14ac:dyDescent="0.25">
      <c r="B110" s="64" t="s">
        <v>33</v>
      </c>
      <c r="C110" s="64" t="s">
        <v>47</v>
      </c>
      <c r="D110" s="354" t="s">
        <v>3</v>
      </c>
      <c r="E110" s="355"/>
    </row>
    <row r="111" spans="1:17" x14ac:dyDescent="0.25">
      <c r="B111" s="65" t="s">
        <v>122</v>
      </c>
      <c r="C111" s="194" t="s">
        <v>133</v>
      </c>
      <c r="D111" s="356"/>
      <c r="E111" s="356"/>
    </row>
    <row r="114" spans="1:26" ht="26.25" x14ac:dyDescent="0.25">
      <c r="B114" s="346" t="s">
        <v>63</v>
      </c>
      <c r="C114" s="347"/>
      <c r="D114" s="347"/>
      <c r="E114" s="347"/>
      <c r="F114" s="347"/>
      <c r="G114" s="347"/>
      <c r="H114" s="347"/>
      <c r="I114" s="347"/>
      <c r="J114" s="347"/>
      <c r="K114" s="347"/>
      <c r="L114" s="347"/>
      <c r="M114" s="347"/>
      <c r="N114" s="347"/>
      <c r="O114" s="347"/>
      <c r="P114" s="347"/>
      <c r="Q114" s="347"/>
    </row>
    <row r="117" spans="1:26" ht="26.25" x14ac:dyDescent="0.25">
      <c r="B117" s="346" t="s">
        <v>256</v>
      </c>
      <c r="C117" s="347"/>
      <c r="D117" s="347"/>
      <c r="E117" s="347"/>
      <c r="F117" s="347"/>
      <c r="G117" s="347"/>
      <c r="H117" s="347"/>
      <c r="I117" s="347"/>
      <c r="J117" s="347"/>
      <c r="K117" s="347"/>
      <c r="L117" s="347"/>
      <c r="M117" s="347"/>
      <c r="N117" s="347"/>
      <c r="O117" s="347"/>
      <c r="P117" s="347"/>
      <c r="Q117" s="347"/>
    </row>
    <row r="119" spans="1:26" ht="15.75" thickBot="1" x14ac:dyDescent="0.3">
      <c r="M119" s="61"/>
      <c r="N119" s="61"/>
    </row>
    <row r="120" spans="1:26" s="104" customFormat="1" ht="60" x14ac:dyDescent="0.25">
      <c r="B120" s="115" t="s">
        <v>142</v>
      </c>
      <c r="C120" s="115" t="s">
        <v>143</v>
      </c>
      <c r="D120" s="115" t="s">
        <v>144</v>
      </c>
      <c r="E120" s="115" t="s">
        <v>45</v>
      </c>
      <c r="F120" s="115" t="s">
        <v>22</v>
      </c>
      <c r="G120" s="115" t="s">
        <v>102</v>
      </c>
      <c r="H120" s="115" t="s">
        <v>17</v>
      </c>
      <c r="I120" s="115" t="s">
        <v>10</v>
      </c>
      <c r="J120" s="115" t="s">
        <v>31</v>
      </c>
      <c r="K120" s="115" t="s">
        <v>60</v>
      </c>
      <c r="L120" s="115" t="s">
        <v>20</v>
      </c>
      <c r="M120" s="100" t="s">
        <v>26</v>
      </c>
      <c r="N120" s="115" t="s">
        <v>145</v>
      </c>
      <c r="O120" s="115" t="s">
        <v>36</v>
      </c>
      <c r="P120" s="116" t="s">
        <v>11</v>
      </c>
      <c r="Q120" s="116" t="s">
        <v>19</v>
      </c>
    </row>
    <row r="121" spans="1:26" s="110" customFormat="1" x14ac:dyDescent="0.25">
      <c r="A121" s="43">
        <v>1</v>
      </c>
      <c r="B121" s="111"/>
      <c r="C121" s="112"/>
      <c r="D121" s="111"/>
      <c r="E121" s="106"/>
      <c r="F121" s="107"/>
      <c r="G121" s="146"/>
      <c r="H121" s="114"/>
      <c r="I121" s="108"/>
      <c r="J121" s="108"/>
      <c r="K121" s="108"/>
      <c r="L121" s="108"/>
      <c r="M121" s="99"/>
      <c r="N121" s="99">
        <f>+M121*G121</f>
        <v>0</v>
      </c>
      <c r="O121" s="27"/>
      <c r="P121" s="27"/>
      <c r="Q121" s="147"/>
      <c r="R121" s="109"/>
      <c r="S121" s="109"/>
      <c r="T121" s="109"/>
      <c r="U121" s="109"/>
      <c r="V121" s="109"/>
      <c r="W121" s="109"/>
      <c r="X121" s="109"/>
      <c r="Y121" s="109"/>
      <c r="Z121" s="109"/>
    </row>
    <row r="122" spans="1:26" s="110" customFormat="1" x14ac:dyDescent="0.25">
      <c r="A122" s="43">
        <f>+A121+1</f>
        <v>2</v>
      </c>
      <c r="B122" s="111"/>
      <c r="C122" s="112"/>
      <c r="D122" s="111"/>
      <c r="E122" s="106"/>
      <c r="F122" s="107"/>
      <c r="G122" s="107"/>
      <c r="H122" s="107"/>
      <c r="I122" s="108"/>
      <c r="J122" s="108"/>
      <c r="K122" s="108"/>
      <c r="L122" s="108"/>
      <c r="M122" s="99"/>
      <c r="N122" s="99"/>
      <c r="O122" s="27"/>
      <c r="P122" s="27"/>
      <c r="Q122" s="147"/>
      <c r="R122" s="109"/>
      <c r="S122" s="109"/>
      <c r="T122" s="109"/>
      <c r="U122" s="109"/>
      <c r="V122" s="109"/>
      <c r="W122" s="109"/>
      <c r="X122" s="109"/>
      <c r="Y122" s="109"/>
      <c r="Z122" s="109"/>
    </row>
    <row r="123" spans="1:26" s="110" customFormat="1" x14ac:dyDescent="0.25">
      <c r="A123" s="43">
        <f t="shared" ref="A123:A128" si="4">+A122+1</f>
        <v>3</v>
      </c>
      <c r="B123" s="111"/>
      <c r="C123" s="112"/>
      <c r="D123" s="111"/>
      <c r="E123" s="106"/>
      <c r="F123" s="107"/>
      <c r="G123" s="107"/>
      <c r="H123" s="107"/>
      <c r="I123" s="108"/>
      <c r="J123" s="108"/>
      <c r="K123" s="108"/>
      <c r="L123" s="108"/>
      <c r="M123" s="99"/>
      <c r="N123" s="99"/>
      <c r="O123" s="27"/>
      <c r="P123" s="27"/>
      <c r="Q123" s="147"/>
      <c r="R123" s="109"/>
      <c r="S123" s="109"/>
      <c r="T123" s="109"/>
      <c r="U123" s="109"/>
      <c r="V123" s="109"/>
      <c r="W123" s="109"/>
      <c r="X123" s="109"/>
      <c r="Y123" s="109"/>
      <c r="Z123" s="109"/>
    </row>
    <row r="124" spans="1:26" s="110" customFormat="1" x14ac:dyDescent="0.25">
      <c r="A124" s="43">
        <f t="shared" si="4"/>
        <v>4</v>
      </c>
      <c r="B124" s="111"/>
      <c r="C124" s="112"/>
      <c r="D124" s="111"/>
      <c r="E124" s="106"/>
      <c r="F124" s="107"/>
      <c r="G124" s="107"/>
      <c r="H124" s="107"/>
      <c r="I124" s="108"/>
      <c r="J124" s="108"/>
      <c r="K124" s="108"/>
      <c r="L124" s="108"/>
      <c r="M124" s="99"/>
      <c r="N124" s="99"/>
      <c r="O124" s="27"/>
      <c r="P124" s="27"/>
      <c r="Q124" s="147"/>
      <c r="R124" s="109"/>
      <c r="S124" s="109"/>
      <c r="T124" s="109"/>
      <c r="U124" s="109"/>
      <c r="V124" s="109"/>
      <c r="W124" s="109"/>
      <c r="X124" s="109"/>
      <c r="Y124" s="109"/>
      <c r="Z124" s="109"/>
    </row>
    <row r="125" spans="1:26" s="110" customFormat="1" x14ac:dyDescent="0.25">
      <c r="A125" s="43">
        <f t="shared" si="4"/>
        <v>5</v>
      </c>
      <c r="B125" s="111"/>
      <c r="C125" s="112"/>
      <c r="D125" s="111"/>
      <c r="E125" s="106"/>
      <c r="F125" s="107"/>
      <c r="G125" s="107"/>
      <c r="H125" s="107"/>
      <c r="I125" s="108"/>
      <c r="J125" s="108"/>
      <c r="K125" s="108"/>
      <c r="L125" s="108"/>
      <c r="M125" s="99"/>
      <c r="N125" s="99"/>
      <c r="O125" s="27"/>
      <c r="P125" s="27"/>
      <c r="Q125" s="147"/>
      <c r="R125" s="109"/>
      <c r="S125" s="109"/>
      <c r="T125" s="109"/>
      <c r="U125" s="109"/>
      <c r="V125" s="109"/>
      <c r="W125" s="109"/>
      <c r="X125" s="109"/>
      <c r="Y125" s="109"/>
      <c r="Z125" s="109"/>
    </row>
    <row r="126" spans="1:26" s="110" customFormat="1" x14ac:dyDescent="0.25">
      <c r="A126" s="43">
        <f t="shared" si="4"/>
        <v>6</v>
      </c>
      <c r="B126" s="111"/>
      <c r="C126" s="112"/>
      <c r="D126" s="111"/>
      <c r="E126" s="106"/>
      <c r="F126" s="107"/>
      <c r="G126" s="107"/>
      <c r="H126" s="107"/>
      <c r="I126" s="108"/>
      <c r="J126" s="108"/>
      <c r="K126" s="108"/>
      <c r="L126" s="108"/>
      <c r="M126" s="99"/>
      <c r="N126" s="99"/>
      <c r="O126" s="27"/>
      <c r="P126" s="27"/>
      <c r="Q126" s="147"/>
      <c r="R126" s="109"/>
      <c r="S126" s="109"/>
      <c r="T126" s="109"/>
      <c r="U126" s="109"/>
      <c r="V126" s="109"/>
      <c r="W126" s="109"/>
      <c r="X126" s="109"/>
      <c r="Y126" s="109"/>
      <c r="Z126" s="109"/>
    </row>
    <row r="127" spans="1:26" s="110" customFormat="1" x14ac:dyDescent="0.25">
      <c r="A127" s="43">
        <f t="shared" si="4"/>
        <v>7</v>
      </c>
      <c r="B127" s="111"/>
      <c r="C127" s="112"/>
      <c r="D127" s="111"/>
      <c r="E127" s="106"/>
      <c r="F127" s="107"/>
      <c r="G127" s="107"/>
      <c r="H127" s="107"/>
      <c r="I127" s="108"/>
      <c r="J127" s="108"/>
      <c r="K127" s="108"/>
      <c r="L127" s="108"/>
      <c r="M127" s="99"/>
      <c r="N127" s="99"/>
      <c r="O127" s="27"/>
      <c r="P127" s="27"/>
      <c r="Q127" s="147"/>
      <c r="R127" s="109"/>
      <c r="S127" s="109"/>
      <c r="T127" s="109"/>
      <c r="U127" s="109"/>
      <c r="V127" s="109"/>
      <c r="W127" s="109"/>
      <c r="X127" s="109"/>
      <c r="Y127" s="109"/>
      <c r="Z127" s="109"/>
    </row>
    <row r="128" spans="1:26" s="110" customFormat="1" x14ac:dyDescent="0.25">
      <c r="A128" s="43">
        <f t="shared" si="4"/>
        <v>8</v>
      </c>
      <c r="B128" s="111"/>
      <c r="C128" s="112"/>
      <c r="D128" s="111"/>
      <c r="E128" s="106"/>
      <c r="F128" s="107"/>
      <c r="G128" s="107"/>
      <c r="H128" s="107"/>
      <c r="I128" s="108"/>
      <c r="J128" s="108"/>
      <c r="K128" s="108"/>
      <c r="L128" s="108"/>
      <c r="M128" s="99"/>
      <c r="N128" s="99"/>
      <c r="O128" s="27"/>
      <c r="P128" s="27"/>
      <c r="Q128" s="147"/>
      <c r="R128" s="109"/>
      <c r="S128" s="109"/>
      <c r="T128" s="109"/>
      <c r="U128" s="109"/>
      <c r="V128" s="109"/>
      <c r="W128" s="109"/>
      <c r="X128" s="109"/>
      <c r="Y128" s="109"/>
      <c r="Z128" s="109"/>
    </row>
    <row r="129" spans="1:17" s="110" customFormat="1" x14ac:dyDescent="0.25">
      <c r="A129" s="43"/>
      <c r="B129" s="46" t="s">
        <v>16</v>
      </c>
      <c r="C129" s="112"/>
      <c r="D129" s="111"/>
      <c r="E129" s="106"/>
      <c r="F129" s="107"/>
      <c r="G129" s="107"/>
      <c r="H129" s="107"/>
      <c r="I129" s="108"/>
      <c r="J129" s="108"/>
      <c r="K129" s="113">
        <f t="shared" ref="K129" si="5">SUM(K121:K128)</f>
        <v>0</v>
      </c>
      <c r="L129" s="113">
        <f t="shared" ref="L129:N129" si="6">SUM(L121:L128)</f>
        <v>0</v>
      </c>
      <c r="M129" s="145">
        <f t="shared" si="6"/>
        <v>0</v>
      </c>
      <c r="N129" s="113">
        <f t="shared" si="6"/>
        <v>0</v>
      </c>
      <c r="O129" s="27"/>
      <c r="P129" s="27"/>
      <c r="Q129" s="148"/>
    </row>
    <row r="130" spans="1:17" x14ac:dyDescent="0.25">
      <c r="B130" s="28"/>
      <c r="C130" s="28"/>
      <c r="D130" s="28"/>
      <c r="E130" s="29"/>
      <c r="F130" s="28"/>
      <c r="G130" s="28"/>
      <c r="H130" s="28"/>
      <c r="I130" s="28"/>
      <c r="J130" s="28"/>
      <c r="K130" s="28"/>
      <c r="L130" s="28"/>
      <c r="M130" s="28"/>
      <c r="N130" s="28"/>
      <c r="O130" s="28"/>
      <c r="P130" s="28"/>
    </row>
    <row r="131" spans="1:17" ht="18.75" x14ac:dyDescent="0.25">
      <c r="B131" s="55" t="s">
        <v>32</v>
      </c>
      <c r="C131" s="69">
        <f>+K129</f>
        <v>0</v>
      </c>
      <c r="H131" s="30"/>
      <c r="I131" s="30"/>
      <c r="J131" s="30"/>
      <c r="K131" s="30"/>
      <c r="L131" s="30"/>
      <c r="M131" s="30"/>
      <c r="N131" s="28"/>
      <c r="O131" s="28"/>
      <c r="P131" s="28"/>
    </row>
    <row r="133" spans="1:17" ht="15.75" thickBot="1" x14ac:dyDescent="0.3"/>
    <row r="134" spans="1:17" ht="30.75" thickBot="1" x14ac:dyDescent="0.3">
      <c r="B134" s="72" t="s">
        <v>49</v>
      </c>
      <c r="C134" s="73" t="s">
        <v>50</v>
      </c>
      <c r="D134" s="72" t="s">
        <v>51</v>
      </c>
      <c r="E134" s="73" t="s">
        <v>54</v>
      </c>
    </row>
    <row r="135" spans="1:17" x14ac:dyDescent="0.25">
      <c r="B135" s="63" t="s">
        <v>123</v>
      </c>
      <c r="C135" s="66">
        <v>20</v>
      </c>
      <c r="D135" s="66">
        <v>0</v>
      </c>
      <c r="E135" s="351">
        <f>+D135+D136+D137</f>
        <v>0</v>
      </c>
    </row>
    <row r="136" spans="1:17" x14ac:dyDescent="0.25">
      <c r="B136" s="63" t="s">
        <v>124</v>
      </c>
      <c r="C136" s="53">
        <v>30</v>
      </c>
      <c r="D136" s="194">
        <v>0</v>
      </c>
      <c r="E136" s="352"/>
    </row>
    <row r="137" spans="1:17" ht="15.75" thickBot="1" x14ac:dyDescent="0.3">
      <c r="B137" s="63" t="s">
        <v>125</v>
      </c>
      <c r="C137" s="68">
        <v>40</v>
      </c>
      <c r="D137" s="68">
        <v>0</v>
      </c>
      <c r="E137" s="353"/>
    </row>
    <row r="139" spans="1:17" ht="15.75" thickBot="1" x14ac:dyDescent="0.3"/>
    <row r="140" spans="1:17" ht="27" thickBot="1" x14ac:dyDescent="0.3">
      <c r="B140" s="348" t="s">
        <v>52</v>
      </c>
      <c r="C140" s="349"/>
      <c r="D140" s="349"/>
      <c r="E140" s="349"/>
      <c r="F140" s="349"/>
      <c r="G140" s="349"/>
      <c r="H140" s="349"/>
      <c r="I140" s="349"/>
      <c r="J140" s="349"/>
      <c r="K140" s="349"/>
      <c r="L140" s="349"/>
      <c r="M140" s="349"/>
      <c r="N140" s="350"/>
    </row>
    <row r="142" spans="1:17" ht="45" x14ac:dyDescent="0.25">
      <c r="B142" s="117" t="s">
        <v>0</v>
      </c>
      <c r="C142" s="117" t="s">
        <v>39</v>
      </c>
      <c r="D142" s="117" t="s">
        <v>40</v>
      </c>
      <c r="E142" s="117" t="s">
        <v>115</v>
      </c>
      <c r="F142" s="117" t="s">
        <v>117</v>
      </c>
      <c r="G142" s="117" t="s">
        <v>118</v>
      </c>
      <c r="H142" s="117" t="s">
        <v>119</v>
      </c>
      <c r="I142" s="117" t="s">
        <v>116</v>
      </c>
      <c r="J142" s="354" t="s">
        <v>120</v>
      </c>
      <c r="K142" s="372"/>
      <c r="L142" s="355"/>
      <c r="M142" s="117" t="s">
        <v>121</v>
      </c>
      <c r="N142" s="117" t="s">
        <v>41</v>
      </c>
      <c r="O142" s="117" t="s">
        <v>42</v>
      </c>
      <c r="P142" s="354" t="s">
        <v>3</v>
      </c>
      <c r="Q142" s="355"/>
    </row>
    <row r="143" spans="1:17" x14ac:dyDescent="0.25">
      <c r="B143" s="197" t="s">
        <v>266</v>
      </c>
      <c r="C143" s="197">
        <f>(296+135)/5000</f>
        <v>8.6199999999999999E-2</v>
      </c>
      <c r="D143" s="3" t="s">
        <v>267</v>
      </c>
      <c r="E143" s="3">
        <v>12745341</v>
      </c>
      <c r="F143" s="3" t="s">
        <v>268</v>
      </c>
      <c r="G143" s="3" t="s">
        <v>162</v>
      </c>
      <c r="H143" s="165">
        <v>37596</v>
      </c>
      <c r="I143" s="5" t="s">
        <v>134</v>
      </c>
      <c r="J143" s="1" t="s">
        <v>134</v>
      </c>
      <c r="K143" s="95" t="s">
        <v>134</v>
      </c>
      <c r="L143" s="94" t="s">
        <v>134</v>
      </c>
      <c r="M143" s="118" t="s">
        <v>133</v>
      </c>
      <c r="N143" s="118" t="s">
        <v>134</v>
      </c>
      <c r="O143" s="118" t="s">
        <v>133</v>
      </c>
      <c r="P143" s="199" t="s">
        <v>333</v>
      </c>
      <c r="Q143" s="199"/>
    </row>
    <row r="144" spans="1:17" x14ac:dyDescent="0.25">
      <c r="B144" s="193"/>
      <c r="C144" s="193"/>
      <c r="D144" s="3"/>
      <c r="E144" s="3"/>
      <c r="F144" s="3"/>
      <c r="G144" s="3"/>
      <c r="H144" s="165"/>
      <c r="I144" s="5"/>
      <c r="J144" s="1"/>
      <c r="K144" s="95"/>
      <c r="L144" s="94"/>
      <c r="M144" s="118"/>
      <c r="N144" s="118"/>
      <c r="O144" s="118"/>
      <c r="P144" s="356"/>
      <c r="Q144" s="356"/>
    </row>
    <row r="147" spans="2:7" ht="15.75" thickBot="1" x14ac:dyDescent="0.3"/>
    <row r="148" spans="2:7" ht="30" x14ac:dyDescent="0.25">
      <c r="B148" s="121" t="s">
        <v>33</v>
      </c>
      <c r="C148" s="121" t="s">
        <v>49</v>
      </c>
      <c r="D148" s="117" t="s">
        <v>50</v>
      </c>
      <c r="E148" s="121" t="s">
        <v>51</v>
      </c>
      <c r="F148" s="73" t="s">
        <v>55</v>
      </c>
      <c r="G148" s="91"/>
    </row>
    <row r="149" spans="2:7" ht="108" x14ac:dyDescent="0.2">
      <c r="B149" s="340" t="s">
        <v>53</v>
      </c>
      <c r="C149" s="6" t="s">
        <v>126</v>
      </c>
      <c r="D149" s="194">
        <v>25</v>
      </c>
      <c r="E149" s="194">
        <v>0</v>
      </c>
      <c r="F149" s="341">
        <f>+E149+E150+E151</f>
        <v>0</v>
      </c>
      <c r="G149" s="92"/>
    </row>
    <row r="150" spans="2:7" ht="96" x14ac:dyDescent="0.2">
      <c r="B150" s="340"/>
      <c r="C150" s="6" t="s">
        <v>127</v>
      </c>
      <c r="D150" s="70">
        <v>25</v>
      </c>
      <c r="E150" s="194">
        <v>0</v>
      </c>
      <c r="F150" s="342"/>
      <c r="G150" s="92"/>
    </row>
    <row r="151" spans="2:7" ht="60" x14ac:dyDescent="0.2">
      <c r="B151" s="340"/>
      <c r="C151" s="6" t="s">
        <v>128</v>
      </c>
      <c r="D151" s="194">
        <v>10</v>
      </c>
      <c r="E151" s="194">
        <v>0</v>
      </c>
      <c r="F151" s="343"/>
      <c r="G151" s="92"/>
    </row>
    <row r="152" spans="2:7" x14ac:dyDescent="0.25">
      <c r="C152" s="101"/>
    </row>
    <row r="155" spans="2:7" x14ac:dyDescent="0.25">
      <c r="B155" s="119" t="s">
        <v>56</v>
      </c>
    </row>
    <row r="158" spans="2:7" x14ac:dyDescent="0.25">
      <c r="B158" s="122" t="s">
        <v>33</v>
      </c>
      <c r="C158" s="122" t="s">
        <v>57</v>
      </c>
      <c r="D158" s="121" t="s">
        <v>51</v>
      </c>
      <c r="E158" s="121" t="s">
        <v>16</v>
      </c>
    </row>
    <row r="159" spans="2:7" ht="28.5" x14ac:dyDescent="0.25">
      <c r="B159" s="102" t="s">
        <v>58</v>
      </c>
      <c r="C159" s="103">
        <v>40</v>
      </c>
      <c r="D159" s="194">
        <f>+E135</f>
        <v>0</v>
      </c>
      <c r="E159" s="344">
        <f>+D159+D160</f>
        <v>0</v>
      </c>
    </row>
    <row r="160" spans="2:7" ht="42.75" x14ac:dyDescent="0.25">
      <c r="B160" s="102" t="s">
        <v>59</v>
      </c>
      <c r="C160" s="103">
        <v>60</v>
      </c>
      <c r="D160" s="194">
        <f>+F149</f>
        <v>0</v>
      </c>
      <c r="E160" s="345"/>
    </row>
  </sheetData>
  <customSheetViews>
    <customSheetView guid="{0D27272C-8AE0-4052-801F-A315617EF63A}" hiddenColumns="1" topLeftCell="A15">
      <selection activeCell="D33" sqref="D33"/>
      <pageMargins left="0.7" right="0.7" top="0.75" bottom="0.75" header="0.3" footer="0.3"/>
    </customSheetView>
    <customSheetView guid="{FAFEC9F5-BF18-4E84-806B-6B835B574CEB}" scale="70" hiddenColumns="1" topLeftCell="I67">
      <selection activeCell="Q72" sqref="Q72"/>
      <pageMargins left="0.7" right="0.7" top="0.75" bottom="0.75" header="0.3" footer="0.3"/>
    </customSheetView>
  </customSheetViews>
  <mergeCells count="40">
    <mergeCell ref="O71:P71"/>
    <mergeCell ref="Q49:Q53"/>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C63:N63"/>
    <mergeCell ref="B65:N65"/>
    <mergeCell ref="O68:P68"/>
    <mergeCell ref="O69:P69"/>
    <mergeCell ref="O70:P70"/>
    <mergeCell ref="B107:N107"/>
    <mergeCell ref="D110:E110"/>
    <mergeCell ref="D111:E111"/>
    <mergeCell ref="J86:L86"/>
    <mergeCell ref="O72:P72"/>
    <mergeCell ref="O73:P73"/>
    <mergeCell ref="O74:P74"/>
    <mergeCell ref="O75:P75"/>
    <mergeCell ref="B81:N81"/>
    <mergeCell ref="P144:Q144"/>
    <mergeCell ref="B149:B151"/>
    <mergeCell ref="F149:F151"/>
    <mergeCell ref="E159:E160"/>
    <mergeCell ref="B114:Q114"/>
    <mergeCell ref="B117:Q117"/>
    <mergeCell ref="E135:E137"/>
    <mergeCell ref="B140:N140"/>
    <mergeCell ref="J142:L142"/>
    <mergeCell ref="P142:Q142"/>
  </mergeCells>
  <dataValidations count="2">
    <dataValidation type="list" allowBlank="1" showInputMessage="1" showErrorMessage="1" sqref="WVE983076 A65572 IS65572 SO65572 ACK65572 AMG65572 AWC65572 BFY65572 BPU65572 BZQ65572 CJM65572 CTI65572 DDE65572 DNA65572 DWW65572 EGS65572 EQO65572 FAK65572 FKG65572 FUC65572 GDY65572 GNU65572 GXQ65572 HHM65572 HRI65572 IBE65572 ILA65572 IUW65572 JES65572 JOO65572 JYK65572 KIG65572 KSC65572 LBY65572 LLU65572 LVQ65572 MFM65572 MPI65572 MZE65572 NJA65572 NSW65572 OCS65572 OMO65572 OWK65572 PGG65572 PQC65572 PZY65572 QJU65572 QTQ65572 RDM65572 RNI65572 RXE65572 SHA65572 SQW65572 TAS65572 TKO65572 TUK65572 UEG65572 UOC65572 UXY65572 VHU65572 VRQ65572 WBM65572 WLI65572 WVE65572 A131108 IS131108 SO131108 ACK131108 AMG131108 AWC131108 BFY131108 BPU131108 BZQ131108 CJM131108 CTI131108 DDE131108 DNA131108 DWW131108 EGS131108 EQO131108 FAK131108 FKG131108 FUC131108 GDY131108 GNU131108 GXQ131108 HHM131108 HRI131108 IBE131108 ILA131108 IUW131108 JES131108 JOO131108 JYK131108 KIG131108 KSC131108 LBY131108 LLU131108 LVQ131108 MFM131108 MPI131108 MZE131108 NJA131108 NSW131108 OCS131108 OMO131108 OWK131108 PGG131108 PQC131108 PZY131108 QJU131108 QTQ131108 RDM131108 RNI131108 RXE131108 SHA131108 SQW131108 TAS131108 TKO131108 TUK131108 UEG131108 UOC131108 UXY131108 VHU131108 VRQ131108 WBM131108 WLI131108 WVE131108 A196644 IS196644 SO196644 ACK196644 AMG196644 AWC196644 BFY196644 BPU196644 BZQ196644 CJM196644 CTI196644 DDE196644 DNA196644 DWW196644 EGS196644 EQO196644 FAK196644 FKG196644 FUC196644 GDY196644 GNU196644 GXQ196644 HHM196644 HRI196644 IBE196644 ILA196644 IUW196644 JES196644 JOO196644 JYK196644 KIG196644 KSC196644 LBY196644 LLU196644 LVQ196644 MFM196644 MPI196644 MZE196644 NJA196644 NSW196644 OCS196644 OMO196644 OWK196644 PGG196644 PQC196644 PZY196644 QJU196644 QTQ196644 RDM196644 RNI196644 RXE196644 SHA196644 SQW196644 TAS196644 TKO196644 TUK196644 UEG196644 UOC196644 UXY196644 VHU196644 VRQ196644 WBM196644 WLI196644 WVE196644 A262180 IS262180 SO262180 ACK262180 AMG262180 AWC262180 BFY262180 BPU262180 BZQ262180 CJM262180 CTI262180 DDE262180 DNA262180 DWW262180 EGS262180 EQO262180 FAK262180 FKG262180 FUC262180 GDY262180 GNU262180 GXQ262180 HHM262180 HRI262180 IBE262180 ILA262180 IUW262180 JES262180 JOO262180 JYK262180 KIG262180 KSC262180 LBY262180 LLU262180 LVQ262180 MFM262180 MPI262180 MZE262180 NJA262180 NSW262180 OCS262180 OMO262180 OWK262180 PGG262180 PQC262180 PZY262180 QJU262180 QTQ262180 RDM262180 RNI262180 RXE262180 SHA262180 SQW262180 TAS262180 TKO262180 TUK262180 UEG262180 UOC262180 UXY262180 VHU262180 VRQ262180 WBM262180 WLI262180 WVE262180 A327716 IS327716 SO327716 ACK327716 AMG327716 AWC327716 BFY327716 BPU327716 BZQ327716 CJM327716 CTI327716 DDE327716 DNA327716 DWW327716 EGS327716 EQO327716 FAK327716 FKG327716 FUC327716 GDY327716 GNU327716 GXQ327716 HHM327716 HRI327716 IBE327716 ILA327716 IUW327716 JES327716 JOO327716 JYK327716 KIG327716 KSC327716 LBY327716 LLU327716 LVQ327716 MFM327716 MPI327716 MZE327716 NJA327716 NSW327716 OCS327716 OMO327716 OWK327716 PGG327716 PQC327716 PZY327716 QJU327716 QTQ327716 RDM327716 RNI327716 RXE327716 SHA327716 SQW327716 TAS327716 TKO327716 TUK327716 UEG327716 UOC327716 UXY327716 VHU327716 VRQ327716 WBM327716 WLI327716 WVE327716 A393252 IS393252 SO393252 ACK393252 AMG393252 AWC393252 BFY393252 BPU393252 BZQ393252 CJM393252 CTI393252 DDE393252 DNA393252 DWW393252 EGS393252 EQO393252 FAK393252 FKG393252 FUC393252 GDY393252 GNU393252 GXQ393252 HHM393252 HRI393252 IBE393252 ILA393252 IUW393252 JES393252 JOO393252 JYK393252 KIG393252 KSC393252 LBY393252 LLU393252 LVQ393252 MFM393252 MPI393252 MZE393252 NJA393252 NSW393252 OCS393252 OMO393252 OWK393252 PGG393252 PQC393252 PZY393252 QJU393252 QTQ393252 RDM393252 RNI393252 RXE393252 SHA393252 SQW393252 TAS393252 TKO393252 TUK393252 UEG393252 UOC393252 UXY393252 VHU393252 VRQ393252 WBM393252 WLI393252 WVE393252 A458788 IS458788 SO458788 ACK458788 AMG458788 AWC458788 BFY458788 BPU458788 BZQ458788 CJM458788 CTI458788 DDE458788 DNA458788 DWW458788 EGS458788 EQO458788 FAK458788 FKG458788 FUC458788 GDY458788 GNU458788 GXQ458788 HHM458788 HRI458788 IBE458788 ILA458788 IUW458788 JES458788 JOO458788 JYK458788 KIG458788 KSC458788 LBY458788 LLU458788 LVQ458788 MFM458788 MPI458788 MZE458788 NJA458788 NSW458788 OCS458788 OMO458788 OWK458788 PGG458788 PQC458788 PZY458788 QJU458788 QTQ458788 RDM458788 RNI458788 RXE458788 SHA458788 SQW458788 TAS458788 TKO458788 TUK458788 UEG458788 UOC458788 UXY458788 VHU458788 VRQ458788 WBM458788 WLI458788 WVE458788 A524324 IS524324 SO524324 ACK524324 AMG524324 AWC524324 BFY524324 BPU524324 BZQ524324 CJM524324 CTI524324 DDE524324 DNA524324 DWW524324 EGS524324 EQO524324 FAK524324 FKG524324 FUC524324 GDY524324 GNU524324 GXQ524324 HHM524324 HRI524324 IBE524324 ILA524324 IUW524324 JES524324 JOO524324 JYK524324 KIG524324 KSC524324 LBY524324 LLU524324 LVQ524324 MFM524324 MPI524324 MZE524324 NJA524324 NSW524324 OCS524324 OMO524324 OWK524324 PGG524324 PQC524324 PZY524324 QJU524324 QTQ524324 RDM524324 RNI524324 RXE524324 SHA524324 SQW524324 TAS524324 TKO524324 TUK524324 UEG524324 UOC524324 UXY524324 VHU524324 VRQ524324 WBM524324 WLI524324 WVE524324 A589860 IS589860 SO589860 ACK589860 AMG589860 AWC589860 BFY589860 BPU589860 BZQ589860 CJM589860 CTI589860 DDE589860 DNA589860 DWW589860 EGS589860 EQO589860 FAK589860 FKG589860 FUC589860 GDY589860 GNU589860 GXQ589860 HHM589860 HRI589860 IBE589860 ILA589860 IUW589860 JES589860 JOO589860 JYK589860 KIG589860 KSC589860 LBY589860 LLU589860 LVQ589860 MFM589860 MPI589860 MZE589860 NJA589860 NSW589860 OCS589860 OMO589860 OWK589860 PGG589860 PQC589860 PZY589860 QJU589860 QTQ589860 RDM589860 RNI589860 RXE589860 SHA589860 SQW589860 TAS589860 TKO589860 TUK589860 UEG589860 UOC589860 UXY589860 VHU589860 VRQ589860 WBM589860 WLI589860 WVE589860 A655396 IS655396 SO655396 ACK655396 AMG655396 AWC655396 BFY655396 BPU655396 BZQ655396 CJM655396 CTI655396 DDE655396 DNA655396 DWW655396 EGS655396 EQO655396 FAK655396 FKG655396 FUC655396 GDY655396 GNU655396 GXQ655396 HHM655396 HRI655396 IBE655396 ILA655396 IUW655396 JES655396 JOO655396 JYK655396 KIG655396 KSC655396 LBY655396 LLU655396 LVQ655396 MFM655396 MPI655396 MZE655396 NJA655396 NSW655396 OCS655396 OMO655396 OWK655396 PGG655396 PQC655396 PZY655396 QJU655396 QTQ655396 RDM655396 RNI655396 RXE655396 SHA655396 SQW655396 TAS655396 TKO655396 TUK655396 UEG655396 UOC655396 UXY655396 VHU655396 VRQ655396 WBM655396 WLI655396 WVE655396 A720932 IS720932 SO720932 ACK720932 AMG720932 AWC720932 BFY720932 BPU720932 BZQ720932 CJM720932 CTI720932 DDE720932 DNA720932 DWW720932 EGS720932 EQO720932 FAK720932 FKG720932 FUC720932 GDY720932 GNU720932 GXQ720932 HHM720932 HRI720932 IBE720932 ILA720932 IUW720932 JES720932 JOO720932 JYK720932 KIG720932 KSC720932 LBY720932 LLU720932 LVQ720932 MFM720932 MPI720932 MZE720932 NJA720932 NSW720932 OCS720932 OMO720932 OWK720932 PGG720932 PQC720932 PZY720932 QJU720932 QTQ720932 RDM720932 RNI720932 RXE720932 SHA720932 SQW720932 TAS720932 TKO720932 TUK720932 UEG720932 UOC720932 UXY720932 VHU720932 VRQ720932 WBM720932 WLI720932 WVE720932 A786468 IS786468 SO786468 ACK786468 AMG786468 AWC786468 BFY786468 BPU786468 BZQ786468 CJM786468 CTI786468 DDE786468 DNA786468 DWW786468 EGS786468 EQO786468 FAK786468 FKG786468 FUC786468 GDY786468 GNU786468 GXQ786468 HHM786468 HRI786468 IBE786468 ILA786468 IUW786468 JES786468 JOO786468 JYK786468 KIG786468 KSC786468 LBY786468 LLU786468 LVQ786468 MFM786468 MPI786468 MZE786468 NJA786468 NSW786468 OCS786468 OMO786468 OWK786468 PGG786468 PQC786468 PZY786468 QJU786468 QTQ786468 RDM786468 RNI786468 RXE786468 SHA786468 SQW786468 TAS786468 TKO786468 TUK786468 UEG786468 UOC786468 UXY786468 VHU786468 VRQ786468 WBM786468 WLI786468 WVE786468 A852004 IS852004 SO852004 ACK852004 AMG852004 AWC852004 BFY852004 BPU852004 BZQ852004 CJM852004 CTI852004 DDE852004 DNA852004 DWW852004 EGS852004 EQO852004 FAK852004 FKG852004 FUC852004 GDY852004 GNU852004 GXQ852004 HHM852004 HRI852004 IBE852004 ILA852004 IUW852004 JES852004 JOO852004 JYK852004 KIG852004 KSC852004 LBY852004 LLU852004 LVQ852004 MFM852004 MPI852004 MZE852004 NJA852004 NSW852004 OCS852004 OMO852004 OWK852004 PGG852004 PQC852004 PZY852004 QJU852004 QTQ852004 RDM852004 RNI852004 RXE852004 SHA852004 SQW852004 TAS852004 TKO852004 TUK852004 UEG852004 UOC852004 UXY852004 VHU852004 VRQ852004 WBM852004 WLI852004 WVE852004 A917540 IS917540 SO917540 ACK917540 AMG917540 AWC917540 BFY917540 BPU917540 BZQ917540 CJM917540 CTI917540 DDE917540 DNA917540 DWW917540 EGS917540 EQO917540 FAK917540 FKG917540 FUC917540 GDY917540 GNU917540 GXQ917540 HHM917540 HRI917540 IBE917540 ILA917540 IUW917540 JES917540 JOO917540 JYK917540 KIG917540 KSC917540 LBY917540 LLU917540 LVQ917540 MFM917540 MPI917540 MZE917540 NJA917540 NSW917540 OCS917540 OMO917540 OWK917540 PGG917540 PQC917540 PZY917540 QJU917540 QTQ917540 RDM917540 RNI917540 RXE917540 SHA917540 SQW917540 TAS917540 TKO917540 TUK917540 UEG917540 UOC917540 UXY917540 VHU917540 VRQ917540 WBM917540 WLI917540 WVE917540 A983076 IS983076 SO983076 ACK983076 AMG983076 AWC983076 BFY983076 BPU983076 BZQ983076 CJM983076 CTI983076 DDE983076 DNA983076 DWW983076 EGS983076 EQO983076 FAK983076 FKG983076 FUC983076 GDY983076 GNU983076 GXQ983076 HHM983076 HRI983076 IBE983076 ILA983076 IUW983076 JES983076 JOO983076 JYK983076 KIG983076 KSC983076 LBY983076 LLU983076 LVQ983076 MFM983076 MPI983076 MZE983076 NJA983076 NSW983076 OCS983076 OMO983076 OWK983076 PGG983076 PQC983076 PZY983076 QJU983076 QTQ983076 RDM983076 RNI983076 RXE983076 SHA983076 SQW983076 TAS983076 TKO983076 TUK983076 UEG983076 UOC983076 UXY983076 VHU983076 VRQ983076 WBM983076 WLI98307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6 WLL983076 C65572 IV65572 SR65572 ACN65572 AMJ65572 AWF65572 BGB65572 BPX65572 BZT65572 CJP65572 CTL65572 DDH65572 DND65572 DWZ65572 EGV65572 EQR65572 FAN65572 FKJ65572 FUF65572 GEB65572 GNX65572 GXT65572 HHP65572 HRL65572 IBH65572 ILD65572 IUZ65572 JEV65572 JOR65572 JYN65572 KIJ65572 KSF65572 LCB65572 LLX65572 LVT65572 MFP65572 MPL65572 MZH65572 NJD65572 NSZ65572 OCV65572 OMR65572 OWN65572 PGJ65572 PQF65572 QAB65572 QJX65572 QTT65572 RDP65572 RNL65572 RXH65572 SHD65572 SQZ65572 TAV65572 TKR65572 TUN65572 UEJ65572 UOF65572 UYB65572 VHX65572 VRT65572 WBP65572 WLL65572 WVH65572 C131108 IV131108 SR131108 ACN131108 AMJ131108 AWF131108 BGB131108 BPX131108 BZT131108 CJP131108 CTL131108 DDH131108 DND131108 DWZ131108 EGV131108 EQR131108 FAN131108 FKJ131108 FUF131108 GEB131108 GNX131108 GXT131108 HHP131108 HRL131108 IBH131108 ILD131108 IUZ131108 JEV131108 JOR131108 JYN131108 KIJ131108 KSF131108 LCB131108 LLX131108 LVT131108 MFP131108 MPL131108 MZH131108 NJD131108 NSZ131108 OCV131108 OMR131108 OWN131108 PGJ131108 PQF131108 QAB131108 QJX131108 QTT131108 RDP131108 RNL131108 RXH131108 SHD131108 SQZ131108 TAV131108 TKR131108 TUN131108 UEJ131108 UOF131108 UYB131108 VHX131108 VRT131108 WBP131108 WLL131108 WVH131108 C196644 IV196644 SR196644 ACN196644 AMJ196644 AWF196644 BGB196644 BPX196644 BZT196644 CJP196644 CTL196644 DDH196644 DND196644 DWZ196644 EGV196644 EQR196644 FAN196644 FKJ196644 FUF196644 GEB196644 GNX196644 GXT196644 HHP196644 HRL196644 IBH196644 ILD196644 IUZ196644 JEV196644 JOR196644 JYN196644 KIJ196644 KSF196644 LCB196644 LLX196644 LVT196644 MFP196644 MPL196644 MZH196644 NJD196644 NSZ196644 OCV196644 OMR196644 OWN196644 PGJ196644 PQF196644 QAB196644 QJX196644 QTT196644 RDP196644 RNL196644 RXH196644 SHD196644 SQZ196644 TAV196644 TKR196644 TUN196644 UEJ196644 UOF196644 UYB196644 VHX196644 VRT196644 WBP196644 WLL196644 WVH196644 C262180 IV262180 SR262180 ACN262180 AMJ262180 AWF262180 BGB262180 BPX262180 BZT262180 CJP262180 CTL262180 DDH262180 DND262180 DWZ262180 EGV262180 EQR262180 FAN262180 FKJ262180 FUF262180 GEB262180 GNX262180 GXT262180 HHP262180 HRL262180 IBH262180 ILD262180 IUZ262180 JEV262180 JOR262180 JYN262180 KIJ262180 KSF262180 LCB262180 LLX262180 LVT262180 MFP262180 MPL262180 MZH262180 NJD262180 NSZ262180 OCV262180 OMR262180 OWN262180 PGJ262180 PQF262180 QAB262180 QJX262180 QTT262180 RDP262180 RNL262180 RXH262180 SHD262180 SQZ262180 TAV262180 TKR262180 TUN262180 UEJ262180 UOF262180 UYB262180 VHX262180 VRT262180 WBP262180 WLL262180 WVH262180 C327716 IV327716 SR327716 ACN327716 AMJ327716 AWF327716 BGB327716 BPX327716 BZT327716 CJP327716 CTL327716 DDH327716 DND327716 DWZ327716 EGV327716 EQR327716 FAN327716 FKJ327716 FUF327716 GEB327716 GNX327716 GXT327716 HHP327716 HRL327716 IBH327716 ILD327716 IUZ327716 JEV327716 JOR327716 JYN327716 KIJ327716 KSF327716 LCB327716 LLX327716 LVT327716 MFP327716 MPL327716 MZH327716 NJD327716 NSZ327716 OCV327716 OMR327716 OWN327716 PGJ327716 PQF327716 QAB327716 QJX327716 QTT327716 RDP327716 RNL327716 RXH327716 SHD327716 SQZ327716 TAV327716 TKR327716 TUN327716 UEJ327716 UOF327716 UYB327716 VHX327716 VRT327716 WBP327716 WLL327716 WVH327716 C393252 IV393252 SR393252 ACN393252 AMJ393252 AWF393252 BGB393252 BPX393252 BZT393252 CJP393252 CTL393252 DDH393252 DND393252 DWZ393252 EGV393252 EQR393252 FAN393252 FKJ393252 FUF393252 GEB393252 GNX393252 GXT393252 HHP393252 HRL393252 IBH393252 ILD393252 IUZ393252 JEV393252 JOR393252 JYN393252 KIJ393252 KSF393252 LCB393252 LLX393252 LVT393252 MFP393252 MPL393252 MZH393252 NJD393252 NSZ393252 OCV393252 OMR393252 OWN393252 PGJ393252 PQF393252 QAB393252 QJX393252 QTT393252 RDP393252 RNL393252 RXH393252 SHD393252 SQZ393252 TAV393252 TKR393252 TUN393252 UEJ393252 UOF393252 UYB393252 VHX393252 VRT393252 WBP393252 WLL393252 WVH393252 C458788 IV458788 SR458788 ACN458788 AMJ458788 AWF458788 BGB458788 BPX458788 BZT458788 CJP458788 CTL458788 DDH458788 DND458788 DWZ458788 EGV458788 EQR458788 FAN458788 FKJ458788 FUF458788 GEB458788 GNX458788 GXT458788 HHP458788 HRL458788 IBH458788 ILD458788 IUZ458788 JEV458788 JOR458788 JYN458788 KIJ458788 KSF458788 LCB458788 LLX458788 LVT458788 MFP458788 MPL458788 MZH458788 NJD458788 NSZ458788 OCV458788 OMR458788 OWN458788 PGJ458788 PQF458788 QAB458788 QJX458788 QTT458788 RDP458788 RNL458788 RXH458788 SHD458788 SQZ458788 TAV458788 TKR458788 TUN458788 UEJ458788 UOF458788 UYB458788 VHX458788 VRT458788 WBP458788 WLL458788 WVH458788 C524324 IV524324 SR524324 ACN524324 AMJ524324 AWF524324 BGB524324 BPX524324 BZT524324 CJP524324 CTL524324 DDH524324 DND524324 DWZ524324 EGV524324 EQR524324 FAN524324 FKJ524324 FUF524324 GEB524324 GNX524324 GXT524324 HHP524324 HRL524324 IBH524324 ILD524324 IUZ524324 JEV524324 JOR524324 JYN524324 KIJ524324 KSF524324 LCB524324 LLX524324 LVT524324 MFP524324 MPL524324 MZH524324 NJD524324 NSZ524324 OCV524324 OMR524324 OWN524324 PGJ524324 PQF524324 QAB524324 QJX524324 QTT524324 RDP524324 RNL524324 RXH524324 SHD524324 SQZ524324 TAV524324 TKR524324 TUN524324 UEJ524324 UOF524324 UYB524324 VHX524324 VRT524324 WBP524324 WLL524324 WVH524324 C589860 IV589860 SR589860 ACN589860 AMJ589860 AWF589860 BGB589860 BPX589860 BZT589860 CJP589860 CTL589860 DDH589860 DND589860 DWZ589860 EGV589860 EQR589860 FAN589860 FKJ589860 FUF589860 GEB589860 GNX589860 GXT589860 HHP589860 HRL589860 IBH589860 ILD589860 IUZ589860 JEV589860 JOR589860 JYN589860 KIJ589860 KSF589860 LCB589860 LLX589860 LVT589860 MFP589860 MPL589860 MZH589860 NJD589860 NSZ589860 OCV589860 OMR589860 OWN589860 PGJ589860 PQF589860 QAB589860 QJX589860 QTT589860 RDP589860 RNL589860 RXH589860 SHD589860 SQZ589860 TAV589860 TKR589860 TUN589860 UEJ589860 UOF589860 UYB589860 VHX589860 VRT589860 WBP589860 WLL589860 WVH589860 C655396 IV655396 SR655396 ACN655396 AMJ655396 AWF655396 BGB655396 BPX655396 BZT655396 CJP655396 CTL655396 DDH655396 DND655396 DWZ655396 EGV655396 EQR655396 FAN655396 FKJ655396 FUF655396 GEB655396 GNX655396 GXT655396 HHP655396 HRL655396 IBH655396 ILD655396 IUZ655396 JEV655396 JOR655396 JYN655396 KIJ655396 KSF655396 LCB655396 LLX655396 LVT655396 MFP655396 MPL655396 MZH655396 NJD655396 NSZ655396 OCV655396 OMR655396 OWN655396 PGJ655396 PQF655396 QAB655396 QJX655396 QTT655396 RDP655396 RNL655396 RXH655396 SHD655396 SQZ655396 TAV655396 TKR655396 TUN655396 UEJ655396 UOF655396 UYB655396 VHX655396 VRT655396 WBP655396 WLL655396 WVH655396 C720932 IV720932 SR720932 ACN720932 AMJ720932 AWF720932 BGB720932 BPX720932 BZT720932 CJP720932 CTL720932 DDH720932 DND720932 DWZ720932 EGV720932 EQR720932 FAN720932 FKJ720932 FUF720932 GEB720932 GNX720932 GXT720932 HHP720932 HRL720932 IBH720932 ILD720932 IUZ720932 JEV720932 JOR720932 JYN720932 KIJ720932 KSF720932 LCB720932 LLX720932 LVT720932 MFP720932 MPL720932 MZH720932 NJD720932 NSZ720932 OCV720932 OMR720932 OWN720932 PGJ720932 PQF720932 QAB720932 QJX720932 QTT720932 RDP720932 RNL720932 RXH720932 SHD720932 SQZ720932 TAV720932 TKR720932 TUN720932 UEJ720932 UOF720932 UYB720932 VHX720932 VRT720932 WBP720932 WLL720932 WVH720932 C786468 IV786468 SR786468 ACN786468 AMJ786468 AWF786468 BGB786468 BPX786468 BZT786468 CJP786468 CTL786468 DDH786468 DND786468 DWZ786468 EGV786468 EQR786468 FAN786468 FKJ786468 FUF786468 GEB786468 GNX786468 GXT786468 HHP786468 HRL786468 IBH786468 ILD786468 IUZ786468 JEV786468 JOR786468 JYN786468 KIJ786468 KSF786468 LCB786468 LLX786468 LVT786468 MFP786468 MPL786468 MZH786468 NJD786468 NSZ786468 OCV786468 OMR786468 OWN786468 PGJ786468 PQF786468 QAB786468 QJX786468 QTT786468 RDP786468 RNL786468 RXH786468 SHD786468 SQZ786468 TAV786468 TKR786468 TUN786468 UEJ786468 UOF786468 UYB786468 VHX786468 VRT786468 WBP786468 WLL786468 WVH786468 C852004 IV852004 SR852004 ACN852004 AMJ852004 AWF852004 BGB852004 BPX852004 BZT852004 CJP852004 CTL852004 DDH852004 DND852004 DWZ852004 EGV852004 EQR852004 FAN852004 FKJ852004 FUF852004 GEB852004 GNX852004 GXT852004 HHP852004 HRL852004 IBH852004 ILD852004 IUZ852004 JEV852004 JOR852004 JYN852004 KIJ852004 KSF852004 LCB852004 LLX852004 LVT852004 MFP852004 MPL852004 MZH852004 NJD852004 NSZ852004 OCV852004 OMR852004 OWN852004 PGJ852004 PQF852004 QAB852004 QJX852004 QTT852004 RDP852004 RNL852004 RXH852004 SHD852004 SQZ852004 TAV852004 TKR852004 TUN852004 UEJ852004 UOF852004 UYB852004 VHX852004 VRT852004 WBP852004 WLL852004 WVH852004 C917540 IV917540 SR917540 ACN917540 AMJ917540 AWF917540 BGB917540 BPX917540 BZT917540 CJP917540 CTL917540 DDH917540 DND917540 DWZ917540 EGV917540 EQR917540 FAN917540 FKJ917540 FUF917540 GEB917540 GNX917540 GXT917540 HHP917540 HRL917540 IBH917540 ILD917540 IUZ917540 JEV917540 JOR917540 JYN917540 KIJ917540 KSF917540 LCB917540 LLX917540 LVT917540 MFP917540 MPL917540 MZH917540 NJD917540 NSZ917540 OCV917540 OMR917540 OWN917540 PGJ917540 PQF917540 QAB917540 QJX917540 QTT917540 RDP917540 RNL917540 RXH917540 SHD917540 SQZ917540 TAV917540 TKR917540 TUN917540 UEJ917540 UOF917540 UYB917540 VHX917540 VRT917540 WBP917540 WLL917540 WVH917540 C983076 IV983076 SR983076 ACN983076 AMJ983076 AWF983076 BGB983076 BPX983076 BZT983076 CJP983076 CTL983076 DDH983076 DND983076 DWZ983076 EGV983076 EQR983076 FAN983076 FKJ983076 FUF983076 GEB983076 GNX983076 GXT983076 HHP983076 HRL983076 IBH983076 ILD983076 IUZ983076 JEV983076 JOR983076 JYN983076 KIJ983076 KSF983076 LCB983076 LLX983076 LVT983076 MFP983076 MPL983076 MZH983076 NJD983076 NSZ983076 OCV983076 OMR983076 OWN983076 PGJ983076 PQF983076 QAB983076 QJX983076 QTT983076 RDP983076 RNL983076 RXH983076 SHD983076 SQZ983076 TAV983076 TKR983076 TUN983076 UEJ983076 UOF983076 UYB983076 VHX983076 VRT983076 WBP98307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9"/>
  <sheetViews>
    <sheetView topLeftCell="M31" zoomScale="60" zoomScaleNormal="60" workbookViewId="0">
      <selection activeCell="P62" sqref="P62"/>
    </sheetView>
  </sheetViews>
  <sheetFormatPr baseColWidth="10" defaultRowHeight="15" x14ac:dyDescent="0.25"/>
  <cols>
    <col min="1" max="1" width="3.140625" style="9" bestFit="1" customWidth="1"/>
    <col min="2" max="2" width="102.7109375" style="9" bestFit="1" customWidth="1"/>
    <col min="3" max="3" width="31.140625" style="9" customWidth="1"/>
    <col min="4" max="4" width="62.42578125" style="9" bestFit="1" customWidth="1"/>
    <col min="5" max="5" width="25" style="9" customWidth="1"/>
    <col min="6" max="6" width="43.5703125" style="9" bestFit="1" customWidth="1"/>
    <col min="7" max="7" width="80.85546875" style="9" bestFit="1" customWidth="1"/>
    <col min="8" max="8" width="24.5703125" style="9" customWidth="1"/>
    <col min="9" max="9" width="24" style="9" customWidth="1"/>
    <col min="10" max="10" width="100.140625" style="9" bestFit="1" customWidth="1"/>
    <col min="11" max="11" width="26.42578125" style="9" bestFit="1" customWidth="1"/>
    <col min="12" max="12" width="248" style="9" bestFit="1" customWidth="1"/>
    <col min="13" max="13" width="34.140625" style="9" bestFit="1" customWidth="1"/>
    <col min="14" max="14" width="22.140625" style="9" customWidth="1"/>
    <col min="15" max="15" width="26.140625" style="9" customWidth="1"/>
    <col min="16" max="16" width="145.28515625" style="9" bestFit="1" customWidth="1"/>
    <col min="17" max="17" width="126.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02" t="s">
        <v>62</v>
      </c>
      <c r="C2"/>
      <c r="D2"/>
      <c r="E2"/>
      <c r="F2"/>
      <c r="G2"/>
      <c r="H2"/>
      <c r="I2"/>
      <c r="J2"/>
      <c r="K2"/>
      <c r="L2"/>
      <c r="M2"/>
      <c r="N2"/>
      <c r="O2"/>
      <c r="P2"/>
    </row>
    <row r="4" spans="2:16" ht="26.25" x14ac:dyDescent="0.25">
      <c r="B4" s="202" t="s">
        <v>48</v>
      </c>
      <c r="C4"/>
      <c r="D4"/>
      <c r="E4"/>
      <c r="F4"/>
      <c r="G4"/>
      <c r="H4"/>
      <c r="I4"/>
      <c r="J4"/>
      <c r="K4"/>
      <c r="L4"/>
      <c r="M4"/>
      <c r="N4"/>
      <c r="O4"/>
      <c r="P4"/>
    </row>
    <row r="5" spans="2:16" ht="15.75" thickBot="1" x14ac:dyDescent="0.3"/>
    <row r="6" spans="2:16" ht="21.75" thickBot="1" x14ac:dyDescent="0.3">
      <c r="B6" s="11" t="s">
        <v>4</v>
      </c>
      <c r="C6" s="367" t="s">
        <v>573</v>
      </c>
      <c r="D6" s="367"/>
      <c r="E6" s="367"/>
      <c r="F6" s="367"/>
      <c r="G6" s="367"/>
      <c r="H6" s="367"/>
      <c r="I6" s="367"/>
      <c r="J6" s="367"/>
      <c r="K6" s="367"/>
      <c r="L6" s="367"/>
      <c r="M6" s="367"/>
      <c r="N6" s="368"/>
    </row>
    <row r="7" spans="2:16" ht="16.5" thickBot="1" x14ac:dyDescent="0.3">
      <c r="B7" s="12" t="s">
        <v>5</v>
      </c>
      <c r="C7" s="367"/>
      <c r="D7" s="367"/>
      <c r="E7" s="367"/>
      <c r="F7" s="367"/>
      <c r="G7" s="367"/>
      <c r="H7" s="367"/>
      <c r="I7" s="367"/>
      <c r="J7" s="367"/>
      <c r="K7" s="367"/>
      <c r="L7" s="367"/>
      <c r="M7" s="367"/>
      <c r="N7" s="368"/>
    </row>
    <row r="8" spans="2:16" ht="16.5" thickBot="1" x14ac:dyDescent="0.3">
      <c r="B8" s="12" t="s">
        <v>6</v>
      </c>
      <c r="C8" s="367"/>
      <c r="D8" s="367"/>
      <c r="E8" s="367"/>
      <c r="F8" s="367"/>
      <c r="G8" s="367"/>
      <c r="H8" s="367"/>
      <c r="I8" s="367"/>
      <c r="J8" s="367"/>
      <c r="K8" s="367"/>
      <c r="L8" s="367"/>
      <c r="M8" s="367"/>
      <c r="N8" s="368"/>
    </row>
    <row r="9" spans="2:16" ht="16.5" thickBot="1" x14ac:dyDescent="0.3">
      <c r="B9" s="12" t="s">
        <v>7</v>
      </c>
      <c r="C9" s="367"/>
      <c r="D9" s="367"/>
      <c r="E9" s="367"/>
      <c r="F9" s="367"/>
      <c r="G9" s="367"/>
      <c r="H9" s="367"/>
      <c r="I9" s="367"/>
      <c r="J9" s="367"/>
      <c r="K9" s="367"/>
      <c r="L9" s="367"/>
      <c r="M9" s="367"/>
      <c r="N9" s="368"/>
    </row>
    <row r="10" spans="2:16" ht="16.5" thickBot="1" x14ac:dyDescent="0.3">
      <c r="B10" s="12" t="s">
        <v>8</v>
      </c>
      <c r="C10" s="369"/>
      <c r="D10" s="369"/>
      <c r="E10" s="370"/>
      <c r="F10" s="32"/>
      <c r="G10" s="32"/>
      <c r="H10" s="32"/>
      <c r="I10" s="32"/>
      <c r="J10" s="32"/>
      <c r="K10" s="32"/>
      <c r="L10" s="32"/>
      <c r="M10" s="32"/>
      <c r="N10" s="33"/>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4"/>
      <c r="J12" s="104"/>
      <c r="K12" s="104"/>
      <c r="L12" s="104"/>
      <c r="M12" s="104"/>
      <c r="N12" s="19"/>
    </row>
    <row r="13" spans="2:16" x14ac:dyDescent="0.25">
      <c r="I13" s="104"/>
      <c r="J13" s="104"/>
      <c r="K13" s="104"/>
      <c r="L13" s="104"/>
      <c r="M13" s="104"/>
      <c r="N13" s="105"/>
    </row>
    <row r="14" spans="2:16" ht="30" x14ac:dyDescent="0.25">
      <c r="B14" s="206" t="s">
        <v>100</v>
      </c>
      <c r="C14"/>
      <c r="D14" s="206" t="s">
        <v>12</v>
      </c>
      <c r="E14" s="206" t="s">
        <v>13</v>
      </c>
      <c r="F14" s="206" t="s">
        <v>29</v>
      </c>
      <c r="G14" s="89"/>
      <c r="I14" s="36"/>
      <c r="J14" s="36"/>
      <c r="K14" s="36"/>
      <c r="L14" s="36"/>
      <c r="M14" s="36"/>
      <c r="N14" s="105"/>
    </row>
    <row r="15" spans="2:16" x14ac:dyDescent="0.25">
      <c r="B15"/>
      <c r="C15"/>
      <c r="D15" s="206">
        <v>33</v>
      </c>
      <c r="E15" s="34">
        <v>1754292826</v>
      </c>
      <c r="F15" s="237">
        <f>450+72+212</f>
        <v>734</v>
      </c>
      <c r="G15" s="90"/>
      <c r="I15" s="37"/>
      <c r="J15" s="37"/>
      <c r="K15" s="37"/>
      <c r="L15" s="37"/>
      <c r="M15" s="37"/>
      <c r="N15" s="105"/>
    </row>
    <row r="16" spans="2:16" x14ac:dyDescent="0.25">
      <c r="B16"/>
      <c r="C16"/>
      <c r="D16" s="206"/>
      <c r="E16" s="34"/>
      <c r="F16" s="34"/>
      <c r="G16" s="90"/>
      <c r="I16" s="37"/>
      <c r="J16" s="37"/>
      <c r="K16" s="37"/>
      <c r="L16" s="37"/>
      <c r="M16" s="37"/>
      <c r="N16" s="105"/>
    </row>
    <row r="17" spans="1:14" x14ac:dyDescent="0.25">
      <c r="B17"/>
      <c r="C17"/>
      <c r="D17" s="206"/>
      <c r="E17" s="34"/>
      <c r="F17" s="34"/>
      <c r="G17" s="90"/>
      <c r="I17" s="37"/>
      <c r="J17" s="37"/>
      <c r="K17" s="37"/>
      <c r="L17" s="37"/>
      <c r="M17" s="37"/>
      <c r="N17" s="105"/>
    </row>
    <row r="18" spans="1:14" x14ac:dyDescent="0.25">
      <c r="B18"/>
      <c r="C18"/>
      <c r="D18" s="206"/>
      <c r="E18" s="35"/>
      <c r="F18" s="34"/>
      <c r="G18" s="90"/>
      <c r="H18" s="22"/>
      <c r="I18" s="37"/>
      <c r="J18" s="37"/>
      <c r="K18" s="37"/>
      <c r="L18" s="37"/>
      <c r="M18" s="37"/>
      <c r="N18" s="20"/>
    </row>
    <row r="19" spans="1:14" x14ac:dyDescent="0.25">
      <c r="B19"/>
      <c r="C19"/>
      <c r="D19" s="206"/>
      <c r="E19" s="35"/>
      <c r="F19" s="34"/>
      <c r="G19" s="90"/>
      <c r="H19" s="22"/>
      <c r="I19" s="39"/>
      <c r="J19" s="39"/>
      <c r="K19" s="39"/>
      <c r="L19" s="39"/>
      <c r="M19" s="39"/>
      <c r="N19" s="20"/>
    </row>
    <row r="20" spans="1:14" x14ac:dyDescent="0.25">
      <c r="B20"/>
      <c r="C20"/>
      <c r="D20" s="206"/>
      <c r="E20" s="35"/>
      <c r="F20" s="34"/>
      <c r="G20" s="90"/>
      <c r="H20" s="22"/>
      <c r="I20" s="104"/>
      <c r="J20" s="104"/>
      <c r="K20" s="104"/>
      <c r="L20" s="104"/>
      <c r="M20" s="104"/>
      <c r="N20" s="20"/>
    </row>
    <row r="21" spans="1:14" x14ac:dyDescent="0.25">
      <c r="B21"/>
      <c r="C21"/>
      <c r="D21" s="206"/>
      <c r="E21" s="35"/>
      <c r="F21" s="34"/>
      <c r="G21" s="90"/>
      <c r="H21" s="22"/>
      <c r="I21" s="104"/>
      <c r="J21" s="104"/>
      <c r="K21" s="104"/>
      <c r="L21" s="104"/>
      <c r="M21" s="104"/>
      <c r="N21" s="20"/>
    </row>
    <row r="22" spans="1:14" ht="15.75" thickBot="1" x14ac:dyDescent="0.3">
      <c r="B22" s="203" t="s">
        <v>14</v>
      </c>
      <c r="C22"/>
      <c r="D22" s="206"/>
      <c r="E22" s="60"/>
      <c r="F22" s="34"/>
      <c r="G22" s="90"/>
      <c r="H22" s="22"/>
      <c r="I22" s="104"/>
      <c r="J22" s="104"/>
      <c r="K22" s="104"/>
      <c r="L22" s="104"/>
      <c r="M22" s="104"/>
      <c r="N22" s="20"/>
    </row>
    <row r="23" spans="1:14" ht="45.75" thickBot="1" x14ac:dyDescent="0.3">
      <c r="A23" s="41"/>
      <c r="B23" s="49" t="s">
        <v>15</v>
      </c>
      <c r="C23" s="49" t="s">
        <v>101</v>
      </c>
      <c r="E23" s="36"/>
      <c r="F23" s="36"/>
      <c r="G23" s="36"/>
      <c r="H23" s="36"/>
      <c r="I23" s="10"/>
      <c r="J23" s="10"/>
      <c r="K23" s="10"/>
      <c r="L23" s="10"/>
      <c r="M23" s="10"/>
    </row>
    <row r="24" spans="1:14" ht="15.75" thickBot="1" x14ac:dyDescent="0.3">
      <c r="A24" s="42">
        <v>1</v>
      </c>
      <c r="C24" s="292">
        <f>F15*80%</f>
        <v>587.20000000000005</v>
      </c>
      <c r="D24" s="40"/>
      <c r="E24" s="293">
        <f>E15</f>
        <v>1754292826</v>
      </c>
      <c r="F24" s="38"/>
      <c r="G24" s="38"/>
      <c r="H24" s="38"/>
      <c r="I24" s="23"/>
      <c r="J24" s="23"/>
      <c r="K24" s="23"/>
      <c r="L24" s="23"/>
      <c r="M24" s="23"/>
    </row>
    <row r="25" spans="1:14" x14ac:dyDescent="0.25">
      <c r="A25" s="96"/>
      <c r="C25" s="97"/>
      <c r="D25" s="37"/>
      <c r="E25" s="98"/>
      <c r="F25" s="38"/>
      <c r="G25" s="38"/>
      <c r="H25" s="38"/>
      <c r="I25" s="23"/>
      <c r="J25" s="23"/>
      <c r="K25" s="23"/>
      <c r="L25" s="23"/>
      <c r="M25" s="23"/>
    </row>
    <row r="26" spans="1:14" x14ac:dyDescent="0.25">
      <c r="A26" s="96"/>
      <c r="C26" s="97"/>
      <c r="D26" s="37"/>
      <c r="E26" s="98"/>
      <c r="F26" s="38"/>
      <c r="G26" s="38"/>
      <c r="H26" s="38"/>
      <c r="I26" s="23"/>
      <c r="J26" s="23"/>
      <c r="K26" s="23"/>
      <c r="L26" s="23"/>
      <c r="M26" s="23"/>
    </row>
    <row r="27" spans="1:14" x14ac:dyDescent="0.25">
      <c r="A27" s="96"/>
      <c r="B27" s="119" t="s">
        <v>132</v>
      </c>
      <c r="C27" s="101"/>
      <c r="D27" s="101"/>
      <c r="E27" s="101"/>
      <c r="F27" s="101"/>
      <c r="G27" s="101"/>
      <c r="H27" s="101"/>
      <c r="I27" s="104"/>
      <c r="J27" s="104"/>
      <c r="K27" s="104"/>
      <c r="L27" s="104"/>
      <c r="M27" s="104"/>
      <c r="N27" s="105"/>
    </row>
    <row r="28" spans="1:14" x14ac:dyDescent="0.25">
      <c r="A28" s="96"/>
      <c r="B28" s="101"/>
      <c r="C28" s="101"/>
      <c r="D28" s="101"/>
      <c r="E28" s="101"/>
      <c r="F28" s="101"/>
      <c r="G28" s="101"/>
      <c r="H28" s="101"/>
      <c r="I28" s="104"/>
      <c r="J28" s="104"/>
      <c r="K28" s="104"/>
      <c r="L28" s="104"/>
      <c r="M28" s="104"/>
      <c r="N28" s="105"/>
    </row>
    <row r="29" spans="1:14" x14ac:dyDescent="0.25">
      <c r="A29" s="96"/>
      <c r="B29" s="122" t="s">
        <v>33</v>
      </c>
      <c r="C29" s="122" t="s">
        <v>133</v>
      </c>
      <c r="D29" s="122" t="s">
        <v>134</v>
      </c>
      <c r="E29" s="101"/>
      <c r="F29" s="101"/>
      <c r="G29" s="101"/>
      <c r="H29" s="101"/>
      <c r="I29" s="104"/>
      <c r="J29" s="104"/>
      <c r="K29" s="104"/>
      <c r="L29" s="104"/>
      <c r="M29" s="104"/>
      <c r="N29" s="105"/>
    </row>
    <row r="30" spans="1:14" x14ac:dyDescent="0.25">
      <c r="A30" s="96"/>
      <c r="B30" s="118" t="s">
        <v>135</v>
      </c>
      <c r="C30" s="267" t="s">
        <v>276</v>
      </c>
      <c r="D30" s="267"/>
      <c r="E30" s="101"/>
      <c r="F30" s="101"/>
      <c r="G30" s="101"/>
      <c r="H30" s="101"/>
      <c r="I30" s="104"/>
      <c r="J30" s="104"/>
      <c r="K30" s="104"/>
      <c r="L30" s="104"/>
      <c r="M30" s="104"/>
      <c r="N30" s="105"/>
    </row>
    <row r="31" spans="1:14" x14ac:dyDescent="0.25">
      <c r="A31" s="96"/>
      <c r="B31" s="118" t="s">
        <v>136</v>
      </c>
      <c r="C31" s="267"/>
      <c r="D31" s="267" t="s">
        <v>276</v>
      </c>
      <c r="E31" s="101"/>
      <c r="F31" s="101"/>
      <c r="G31" s="101"/>
      <c r="H31" s="101"/>
      <c r="I31" s="104"/>
      <c r="J31" s="104"/>
      <c r="K31" s="104"/>
      <c r="L31" s="104"/>
      <c r="M31" s="104"/>
      <c r="N31" s="105"/>
    </row>
    <row r="32" spans="1:14" x14ac:dyDescent="0.25">
      <c r="A32" s="96"/>
      <c r="B32" s="118" t="s">
        <v>137</v>
      </c>
      <c r="C32" s="267" t="s">
        <v>276</v>
      </c>
      <c r="D32" s="267"/>
      <c r="E32" s="101"/>
      <c r="F32" s="101"/>
      <c r="G32" s="101"/>
      <c r="H32" s="101"/>
      <c r="I32" s="104"/>
      <c r="J32" s="104"/>
      <c r="K32" s="104"/>
      <c r="L32" s="104"/>
      <c r="M32" s="104"/>
      <c r="N32" s="105"/>
    </row>
    <row r="33" spans="1:17" x14ac:dyDescent="0.25">
      <c r="A33" s="96"/>
      <c r="B33" s="118" t="s">
        <v>138</v>
      </c>
      <c r="C33" s="267"/>
      <c r="D33" s="267" t="s">
        <v>276</v>
      </c>
      <c r="E33" s="101"/>
      <c r="F33" s="101"/>
      <c r="G33" s="101"/>
      <c r="H33" s="101"/>
      <c r="I33" s="104"/>
      <c r="J33" s="104"/>
      <c r="K33" s="104"/>
      <c r="L33" s="104"/>
      <c r="M33" s="104"/>
      <c r="N33" s="105"/>
    </row>
    <row r="34" spans="1:17" x14ac:dyDescent="0.25">
      <c r="A34" s="96"/>
      <c r="B34" s="101"/>
      <c r="C34" s="101"/>
      <c r="D34" s="101"/>
      <c r="E34" s="101"/>
      <c r="F34" s="101"/>
      <c r="G34" s="101"/>
      <c r="H34" s="101"/>
      <c r="I34" s="104"/>
      <c r="J34" s="104"/>
      <c r="K34" s="104"/>
      <c r="L34" s="104"/>
      <c r="M34" s="104"/>
      <c r="N34" s="105"/>
    </row>
    <row r="35" spans="1:17" x14ac:dyDescent="0.25">
      <c r="A35" s="96"/>
      <c r="B35" s="101"/>
      <c r="C35" s="101"/>
      <c r="D35" s="101"/>
      <c r="E35" s="101"/>
      <c r="F35" s="101"/>
      <c r="G35" s="101"/>
      <c r="H35" s="101"/>
      <c r="I35" s="104"/>
      <c r="J35" s="104"/>
      <c r="K35" s="104"/>
      <c r="L35" s="104"/>
      <c r="M35" s="104"/>
      <c r="N35" s="105"/>
    </row>
    <row r="36" spans="1:17" x14ac:dyDescent="0.25">
      <c r="A36" s="96"/>
      <c r="B36" s="119" t="s">
        <v>139</v>
      </c>
      <c r="C36" s="101"/>
      <c r="D36" s="101"/>
      <c r="E36" s="101"/>
      <c r="F36" s="101"/>
      <c r="G36" s="101"/>
      <c r="H36" s="101"/>
      <c r="I36" s="104"/>
      <c r="J36" s="104"/>
      <c r="K36" s="104"/>
      <c r="L36" s="104"/>
      <c r="M36" s="104"/>
      <c r="N36" s="105"/>
    </row>
    <row r="37" spans="1:17" x14ac:dyDescent="0.25">
      <c r="A37" s="96"/>
      <c r="B37" s="101"/>
      <c r="C37" s="101"/>
      <c r="D37" s="101"/>
      <c r="E37" s="101"/>
      <c r="F37" s="101"/>
      <c r="G37" s="101"/>
      <c r="H37" s="101"/>
      <c r="I37" s="104"/>
      <c r="J37" s="104"/>
      <c r="K37" s="104"/>
      <c r="L37" s="104"/>
      <c r="M37" s="104"/>
      <c r="N37" s="105"/>
    </row>
    <row r="38" spans="1:17" x14ac:dyDescent="0.25">
      <c r="A38" s="96"/>
      <c r="B38" s="101"/>
      <c r="C38" s="101"/>
      <c r="D38" s="101"/>
      <c r="E38" s="101"/>
      <c r="F38" s="101"/>
      <c r="G38" s="101"/>
      <c r="H38" s="101"/>
      <c r="I38" s="104"/>
      <c r="J38" s="104"/>
      <c r="K38" s="104"/>
      <c r="L38" s="104"/>
      <c r="M38" s="104"/>
      <c r="N38" s="105"/>
    </row>
    <row r="39" spans="1:17" x14ac:dyDescent="0.25">
      <c r="A39" s="96"/>
      <c r="B39" s="122" t="s">
        <v>33</v>
      </c>
      <c r="C39" s="122" t="s">
        <v>57</v>
      </c>
      <c r="D39" s="121" t="s">
        <v>51</v>
      </c>
      <c r="E39" s="121" t="s">
        <v>16</v>
      </c>
      <c r="F39" s="101"/>
      <c r="G39" s="101"/>
      <c r="H39" s="101"/>
      <c r="I39" s="104"/>
      <c r="J39" s="104"/>
      <c r="K39" s="104"/>
      <c r="L39" s="104"/>
      <c r="M39" s="104"/>
      <c r="N39" s="105"/>
    </row>
    <row r="40" spans="1:17" ht="28.5" x14ac:dyDescent="0.25">
      <c r="A40" s="96"/>
      <c r="B40" s="102" t="s">
        <v>140</v>
      </c>
      <c r="C40" s="103">
        <v>40</v>
      </c>
      <c r="D40" s="199">
        <v>0</v>
      </c>
      <c r="E40" s="212">
        <f>+D40+D41</f>
        <v>0</v>
      </c>
      <c r="F40" s="101"/>
      <c r="G40" s="101"/>
      <c r="H40" s="101"/>
      <c r="I40" s="104"/>
      <c r="J40" s="104"/>
      <c r="K40" s="104"/>
      <c r="L40" s="104"/>
      <c r="M40" s="104"/>
      <c r="N40" s="105"/>
    </row>
    <row r="41" spans="1:17" ht="42.75" x14ac:dyDescent="0.25">
      <c r="A41" s="96"/>
      <c r="B41" s="102" t="s">
        <v>141</v>
      </c>
      <c r="C41" s="103">
        <v>60</v>
      </c>
      <c r="D41" s="199">
        <f>+F158</f>
        <v>0</v>
      </c>
      <c r="E41"/>
      <c r="F41" s="101"/>
      <c r="G41" s="101"/>
      <c r="H41" s="101"/>
      <c r="I41" s="104"/>
      <c r="J41" s="104"/>
      <c r="K41" s="104"/>
      <c r="L41" s="104"/>
      <c r="M41" s="104"/>
      <c r="N41" s="105"/>
    </row>
    <row r="42" spans="1:17" x14ac:dyDescent="0.25">
      <c r="A42" s="96"/>
      <c r="C42" s="97"/>
      <c r="D42" s="37"/>
      <c r="E42" s="98"/>
      <c r="F42" s="38"/>
      <c r="G42" s="38"/>
      <c r="H42" s="38"/>
      <c r="I42" s="23"/>
      <c r="J42" s="23"/>
      <c r="K42" s="23"/>
      <c r="L42" s="23"/>
      <c r="M42" s="23"/>
    </row>
    <row r="43" spans="1:17" x14ac:dyDescent="0.25">
      <c r="A43" s="96"/>
      <c r="C43" s="97"/>
      <c r="D43" s="37"/>
      <c r="E43" s="98"/>
      <c r="F43" s="38"/>
      <c r="G43" s="38"/>
      <c r="H43" s="38"/>
      <c r="I43" s="23"/>
      <c r="J43" s="23"/>
      <c r="K43" s="23"/>
      <c r="L43" s="23"/>
      <c r="M43" s="23"/>
    </row>
    <row r="44" spans="1:17" x14ac:dyDescent="0.25">
      <c r="A44" s="96"/>
      <c r="C44" s="97"/>
      <c r="D44" s="37"/>
      <c r="E44" s="98"/>
      <c r="F44" s="38"/>
      <c r="G44" s="38"/>
      <c r="H44" s="38"/>
      <c r="I44" s="23"/>
      <c r="J44" s="23"/>
      <c r="K44" s="23"/>
      <c r="L44" s="23"/>
      <c r="M44" s="23"/>
    </row>
    <row r="45" spans="1:17" ht="60.75" thickBot="1" x14ac:dyDescent="0.3">
      <c r="M45" s="208" t="s">
        <v>35</v>
      </c>
      <c r="N45"/>
    </row>
    <row r="46" spans="1:17" x14ac:dyDescent="0.25">
      <c r="B46" s="119" t="s">
        <v>30</v>
      </c>
      <c r="M46" s="61"/>
      <c r="N46" s="61"/>
    </row>
    <row r="47" spans="1:17" ht="15.75" thickBot="1" x14ac:dyDescent="0.3">
      <c r="M47" s="61"/>
      <c r="N47" s="61"/>
    </row>
    <row r="48" spans="1:17" s="104" customFormat="1" ht="60" x14ac:dyDescent="0.25">
      <c r="B48" s="115" t="s">
        <v>142</v>
      </c>
      <c r="C48" s="115" t="s">
        <v>143</v>
      </c>
      <c r="D48" s="115" t="s">
        <v>144</v>
      </c>
      <c r="E48" s="115" t="s">
        <v>45</v>
      </c>
      <c r="F48" s="115" t="s">
        <v>22</v>
      </c>
      <c r="G48" s="115" t="s">
        <v>102</v>
      </c>
      <c r="H48" s="115" t="s">
        <v>17</v>
      </c>
      <c r="I48" s="115" t="s">
        <v>10</v>
      </c>
      <c r="J48" s="115" t="s">
        <v>31</v>
      </c>
      <c r="K48" s="115" t="s">
        <v>60</v>
      </c>
      <c r="L48" s="115" t="s">
        <v>20</v>
      </c>
      <c r="M48" s="100" t="s">
        <v>26</v>
      </c>
      <c r="N48" s="115" t="s">
        <v>145</v>
      </c>
      <c r="O48" s="115" t="s">
        <v>36</v>
      </c>
      <c r="P48" s="116" t="s">
        <v>11</v>
      </c>
      <c r="Q48" s="116" t="s">
        <v>19</v>
      </c>
    </row>
    <row r="49" spans="1:26" s="280" customFormat="1" ht="30" x14ac:dyDescent="0.25">
      <c r="A49" s="268">
        <v>1</v>
      </c>
      <c r="B49" s="269" t="s">
        <v>573</v>
      </c>
      <c r="C49" s="270" t="s">
        <v>573</v>
      </c>
      <c r="D49" s="269" t="s">
        <v>296</v>
      </c>
      <c r="E49" s="271" t="s">
        <v>574</v>
      </c>
      <c r="F49" s="272" t="s">
        <v>133</v>
      </c>
      <c r="G49" s="273"/>
      <c r="H49" s="274">
        <v>39834</v>
      </c>
      <c r="I49" s="275">
        <v>40178</v>
      </c>
      <c r="J49" s="275"/>
      <c r="K49" s="275" t="s">
        <v>575</v>
      </c>
      <c r="L49" s="275" t="s">
        <v>576</v>
      </c>
      <c r="M49" s="276">
        <v>628</v>
      </c>
      <c r="N49" s="276">
        <v>100</v>
      </c>
      <c r="O49" s="277"/>
      <c r="P49" s="277">
        <v>11</v>
      </c>
      <c r="Q49" s="397" t="s">
        <v>791</v>
      </c>
      <c r="R49" s="279"/>
      <c r="S49" s="279"/>
      <c r="T49" s="279"/>
      <c r="U49" s="279"/>
      <c r="V49" s="279"/>
      <c r="W49" s="279"/>
      <c r="X49" s="279"/>
      <c r="Y49" s="279"/>
      <c r="Z49" s="279"/>
    </row>
    <row r="50" spans="1:26" s="280" customFormat="1" ht="30" x14ac:dyDescent="0.25">
      <c r="A50" s="268">
        <f>+A49+1</f>
        <v>2</v>
      </c>
      <c r="B50" s="269" t="s">
        <v>573</v>
      </c>
      <c r="C50" s="270" t="s">
        <v>573</v>
      </c>
      <c r="D50" s="269" t="s">
        <v>296</v>
      </c>
      <c r="E50" s="271" t="s">
        <v>591</v>
      </c>
      <c r="F50" s="272" t="s">
        <v>133</v>
      </c>
      <c r="G50" s="273"/>
      <c r="H50" s="274">
        <v>40210</v>
      </c>
      <c r="I50" s="275">
        <v>40543</v>
      </c>
      <c r="J50" s="275"/>
      <c r="K50" s="275" t="s">
        <v>580</v>
      </c>
      <c r="L50" s="275" t="s">
        <v>576</v>
      </c>
      <c r="M50" s="276">
        <v>558</v>
      </c>
      <c r="N50" s="276">
        <v>100</v>
      </c>
      <c r="O50" s="277"/>
      <c r="P50" s="277">
        <v>12</v>
      </c>
      <c r="Q50" s="398"/>
      <c r="R50" s="279"/>
      <c r="S50" s="279"/>
      <c r="T50" s="279"/>
      <c r="U50" s="279"/>
      <c r="V50" s="279"/>
      <c r="W50" s="279"/>
      <c r="X50" s="279"/>
      <c r="Y50" s="279"/>
      <c r="Z50" s="279"/>
    </row>
    <row r="51" spans="1:26" s="280" customFormat="1" ht="30" x14ac:dyDescent="0.25">
      <c r="A51" s="268">
        <f t="shared" ref="A51:A56" si="0">+A50+1</f>
        <v>3</v>
      </c>
      <c r="B51" s="269" t="s">
        <v>573</v>
      </c>
      <c r="C51" s="270" t="s">
        <v>573</v>
      </c>
      <c r="D51" s="269" t="s">
        <v>296</v>
      </c>
      <c r="E51" s="271" t="s">
        <v>592</v>
      </c>
      <c r="F51" s="272" t="s">
        <v>133</v>
      </c>
      <c r="G51" s="273"/>
      <c r="H51" s="274">
        <v>40567</v>
      </c>
      <c r="I51" s="275">
        <v>40908</v>
      </c>
      <c r="J51" s="275"/>
      <c r="K51" s="275" t="s">
        <v>585</v>
      </c>
      <c r="L51" s="275" t="s">
        <v>576</v>
      </c>
      <c r="M51" s="276">
        <v>563</v>
      </c>
      <c r="N51" s="276">
        <v>100</v>
      </c>
      <c r="O51" s="277"/>
      <c r="P51" s="277">
        <v>12</v>
      </c>
      <c r="Q51" s="398"/>
      <c r="R51" s="279"/>
      <c r="S51" s="279"/>
      <c r="T51" s="279"/>
      <c r="U51" s="279"/>
      <c r="V51" s="279"/>
      <c r="W51" s="279"/>
      <c r="X51" s="279"/>
      <c r="Y51" s="279"/>
      <c r="Z51" s="279"/>
    </row>
    <row r="52" spans="1:26" s="280" customFormat="1" ht="30" x14ac:dyDescent="0.25">
      <c r="A52" s="268">
        <f t="shared" si="0"/>
        <v>4</v>
      </c>
      <c r="B52" s="269" t="s">
        <v>573</v>
      </c>
      <c r="C52" s="270" t="s">
        <v>573</v>
      </c>
      <c r="D52" s="269" t="s">
        <v>296</v>
      </c>
      <c r="E52" s="271" t="s">
        <v>579</v>
      </c>
      <c r="F52" s="272" t="s">
        <v>133</v>
      </c>
      <c r="G52" s="272"/>
      <c r="H52" s="274">
        <v>40940</v>
      </c>
      <c r="I52" s="275">
        <v>41273</v>
      </c>
      <c r="J52" s="275"/>
      <c r="K52" s="275" t="s">
        <v>580</v>
      </c>
      <c r="L52" s="275" t="s">
        <v>576</v>
      </c>
      <c r="M52" s="276">
        <v>1400</v>
      </c>
      <c r="N52" s="276">
        <v>288</v>
      </c>
      <c r="O52" s="277"/>
      <c r="P52" s="277">
        <v>12</v>
      </c>
      <c r="Q52" s="399"/>
      <c r="R52" s="279"/>
      <c r="S52" s="279"/>
      <c r="T52" s="279"/>
      <c r="U52" s="279"/>
      <c r="V52" s="279"/>
      <c r="W52" s="279"/>
      <c r="X52" s="279"/>
      <c r="Y52" s="279"/>
      <c r="Z52" s="279"/>
    </row>
    <row r="53" spans="1:26" s="110" customFormat="1" x14ac:dyDescent="0.25">
      <c r="A53" s="43">
        <f t="shared" si="0"/>
        <v>5</v>
      </c>
      <c r="B53" s="111"/>
      <c r="C53" s="112"/>
      <c r="D53" s="111"/>
      <c r="E53" s="106"/>
      <c r="F53" s="107"/>
      <c r="G53" s="107"/>
      <c r="H53" s="107"/>
      <c r="I53" s="108"/>
      <c r="J53" s="108"/>
      <c r="K53" s="108"/>
      <c r="L53" s="108"/>
      <c r="M53" s="99"/>
      <c r="N53" s="99"/>
      <c r="O53" s="27"/>
      <c r="P53" s="27"/>
      <c r="Q53" s="147"/>
      <c r="R53" s="109"/>
      <c r="S53" s="109"/>
      <c r="T53" s="109"/>
      <c r="U53" s="109"/>
      <c r="V53" s="109"/>
      <c r="W53" s="109"/>
      <c r="X53" s="109"/>
      <c r="Y53" s="109"/>
      <c r="Z53" s="109"/>
    </row>
    <row r="54" spans="1:26" s="110" customFormat="1" x14ac:dyDescent="0.25">
      <c r="A54" s="43">
        <f t="shared" si="0"/>
        <v>6</v>
      </c>
      <c r="B54" s="111"/>
      <c r="C54" s="112"/>
      <c r="D54" s="111"/>
      <c r="E54" s="106"/>
      <c r="F54" s="107"/>
      <c r="G54" s="107"/>
      <c r="H54" s="107"/>
      <c r="I54" s="108"/>
      <c r="J54" s="108"/>
      <c r="K54" s="108"/>
      <c r="L54" s="108"/>
      <c r="M54" s="99"/>
      <c r="N54" s="99"/>
      <c r="O54" s="27"/>
      <c r="P54" s="27"/>
      <c r="Q54" s="147"/>
      <c r="R54" s="109"/>
      <c r="S54" s="109"/>
      <c r="T54" s="109"/>
      <c r="U54" s="109"/>
      <c r="V54" s="109"/>
      <c r="W54" s="109"/>
      <c r="X54" s="109"/>
      <c r="Y54" s="109"/>
      <c r="Z54" s="109"/>
    </row>
    <row r="55" spans="1:26" s="110" customFormat="1" x14ac:dyDescent="0.25">
      <c r="A55" s="43">
        <f t="shared" si="0"/>
        <v>7</v>
      </c>
      <c r="B55" s="111"/>
      <c r="C55" s="112"/>
      <c r="D55" s="111"/>
      <c r="E55" s="106"/>
      <c r="F55" s="107"/>
      <c r="G55" s="107"/>
      <c r="H55" s="107"/>
      <c r="I55" s="108"/>
      <c r="J55" s="108"/>
      <c r="K55" s="108"/>
      <c r="L55" s="108"/>
      <c r="M55" s="99"/>
      <c r="N55" s="99"/>
      <c r="O55" s="27"/>
      <c r="P55" s="27"/>
      <c r="Q55" s="147"/>
      <c r="R55" s="109"/>
      <c r="S55" s="109"/>
      <c r="T55" s="109"/>
      <c r="U55" s="109"/>
      <c r="V55" s="109"/>
      <c r="W55" s="109"/>
      <c r="X55" s="109"/>
      <c r="Y55" s="109"/>
      <c r="Z55" s="109"/>
    </row>
    <row r="56" spans="1:26" s="110" customFormat="1" x14ac:dyDescent="0.25">
      <c r="A56" s="43">
        <f t="shared" si="0"/>
        <v>8</v>
      </c>
      <c r="B56" s="111"/>
      <c r="C56" s="112"/>
      <c r="D56" s="111"/>
      <c r="E56" s="106"/>
      <c r="F56" s="107"/>
      <c r="G56" s="107"/>
      <c r="H56" s="107"/>
      <c r="I56" s="108"/>
      <c r="J56" s="108"/>
      <c r="K56" s="108"/>
      <c r="L56" s="108"/>
      <c r="M56" s="99"/>
      <c r="N56" s="99"/>
      <c r="O56" s="27"/>
      <c r="P56" s="27"/>
      <c r="Q56" s="147"/>
      <c r="R56" s="109"/>
      <c r="S56" s="109"/>
      <c r="T56" s="109"/>
      <c r="U56" s="109"/>
      <c r="V56" s="109"/>
      <c r="W56" s="109"/>
      <c r="X56" s="109"/>
      <c r="Y56" s="109"/>
      <c r="Z56" s="109"/>
    </row>
    <row r="57" spans="1:26" s="110" customFormat="1" x14ac:dyDescent="0.25">
      <c r="A57" s="43"/>
      <c r="B57" s="46" t="s">
        <v>16</v>
      </c>
      <c r="C57" s="112"/>
      <c r="D57" s="111"/>
      <c r="E57" s="106"/>
      <c r="F57" s="107"/>
      <c r="G57" s="107"/>
      <c r="H57" s="107"/>
      <c r="I57" s="108"/>
      <c r="J57" s="108"/>
      <c r="K57" s="113" t="s">
        <v>748</v>
      </c>
      <c r="L57" s="113">
        <f t="shared" ref="L57" si="1">SUM(L49:L56)</f>
        <v>0</v>
      </c>
      <c r="M57" s="145">
        <v>288</v>
      </c>
      <c r="N57" s="113" t="s">
        <v>595</v>
      </c>
      <c r="O57" s="27"/>
      <c r="P57" s="27"/>
      <c r="Q57" s="148"/>
    </row>
    <row r="58" spans="1:26" s="28" customFormat="1" x14ac:dyDescent="0.25">
      <c r="E58" s="29"/>
    </row>
    <row r="59" spans="1:26" s="28" customFormat="1" x14ac:dyDescent="0.25">
      <c r="B59" s="209" t="s">
        <v>28</v>
      </c>
      <c r="C59" s="209" t="s">
        <v>27</v>
      </c>
      <c r="D59" s="207" t="s">
        <v>34</v>
      </c>
      <c r="E59"/>
    </row>
    <row r="60" spans="1:26" s="28" customFormat="1" x14ac:dyDescent="0.25">
      <c r="B60"/>
      <c r="C60"/>
      <c r="D60" s="207" t="s">
        <v>23</v>
      </c>
      <c r="E60" s="58" t="s">
        <v>24</v>
      </c>
    </row>
    <row r="61" spans="1:26" s="28" customFormat="1" ht="18.75" x14ac:dyDescent="0.25">
      <c r="B61" s="55" t="s">
        <v>21</v>
      </c>
      <c r="C61" s="56" t="str">
        <f>+K57</f>
        <v>44 meses y 17 días</v>
      </c>
      <c r="D61" s="53" t="s">
        <v>276</v>
      </c>
      <c r="E61" s="53"/>
      <c r="F61" s="30"/>
      <c r="G61" s="30"/>
      <c r="H61" s="30"/>
      <c r="I61" s="30"/>
      <c r="J61" s="30"/>
      <c r="K61" s="30"/>
      <c r="L61" s="30"/>
      <c r="M61" s="30"/>
    </row>
    <row r="62" spans="1:26" s="28" customFormat="1" x14ac:dyDescent="0.25">
      <c r="B62" s="55" t="s">
        <v>25</v>
      </c>
      <c r="C62" s="56">
        <f>+M57</f>
        <v>288</v>
      </c>
      <c r="D62" s="53"/>
      <c r="E62" s="53" t="s">
        <v>276</v>
      </c>
    </row>
    <row r="63" spans="1:26" s="28" customFormat="1" x14ac:dyDescent="0.25">
      <c r="B63" s="31"/>
      <c r="C63" s="205"/>
      <c r="D63"/>
      <c r="E63"/>
      <c r="F63"/>
      <c r="G63"/>
      <c r="H63"/>
      <c r="I63"/>
      <c r="J63"/>
      <c r="K63"/>
      <c r="L63"/>
      <c r="M63"/>
      <c r="N63"/>
    </row>
    <row r="64" spans="1:26" ht="15.75" thickBot="1" x14ac:dyDescent="0.3"/>
    <row r="65" spans="2:17" ht="27" thickBot="1" x14ac:dyDescent="0.3">
      <c r="B65" s="204" t="s">
        <v>103</v>
      </c>
      <c r="C65"/>
      <c r="D65"/>
      <c r="E65"/>
      <c r="F65"/>
      <c r="G65"/>
      <c r="H65"/>
      <c r="I65"/>
      <c r="J65"/>
      <c r="K65"/>
      <c r="L65"/>
      <c r="M65"/>
      <c r="N65"/>
    </row>
    <row r="68" spans="2:17" ht="90" x14ac:dyDescent="0.25">
      <c r="B68" s="117" t="s">
        <v>146</v>
      </c>
      <c r="C68" s="64" t="s">
        <v>2</v>
      </c>
      <c r="D68" s="64" t="s">
        <v>105</v>
      </c>
      <c r="E68" s="64" t="s">
        <v>104</v>
      </c>
      <c r="F68" s="64" t="s">
        <v>106</v>
      </c>
      <c r="G68" s="64" t="s">
        <v>107</v>
      </c>
      <c r="H68" s="64" t="s">
        <v>108</v>
      </c>
      <c r="I68" s="64" t="s">
        <v>109</v>
      </c>
      <c r="J68" s="64" t="s">
        <v>110</v>
      </c>
      <c r="K68" s="64" t="s">
        <v>111</v>
      </c>
      <c r="L68" s="64" t="s">
        <v>112</v>
      </c>
      <c r="M68" s="93" t="s">
        <v>113</v>
      </c>
      <c r="N68" s="93" t="s">
        <v>114</v>
      </c>
      <c r="O68" s="198" t="s">
        <v>3</v>
      </c>
      <c r="P68"/>
      <c r="Q68" s="64" t="s">
        <v>18</v>
      </c>
    </row>
    <row r="69" spans="2:17" x14ac:dyDescent="0.25">
      <c r="B69" s="228" t="s">
        <v>437</v>
      </c>
      <c r="C69" s="228" t="s">
        <v>453</v>
      </c>
      <c r="D69" s="230" t="s">
        <v>450</v>
      </c>
      <c r="E69" s="229">
        <v>212</v>
      </c>
      <c r="F69" s="4"/>
      <c r="G69" s="4" t="s">
        <v>134</v>
      </c>
      <c r="H69" s="4"/>
      <c r="I69" s="94"/>
      <c r="J69" s="94" t="s">
        <v>133</v>
      </c>
      <c r="K69" s="118" t="s">
        <v>133</v>
      </c>
      <c r="L69" s="118" t="s">
        <v>133</v>
      </c>
      <c r="M69" s="118" t="s">
        <v>133</v>
      </c>
      <c r="N69" s="118" t="s">
        <v>133</v>
      </c>
      <c r="O69" s="200" t="s">
        <v>762</v>
      </c>
      <c r="P69"/>
      <c r="Q69" s="118" t="s">
        <v>133</v>
      </c>
    </row>
    <row r="70" spans="2:17" x14ac:dyDescent="0.25">
      <c r="B70" s="228" t="s">
        <v>415</v>
      </c>
      <c r="C70" s="228" t="s">
        <v>454</v>
      </c>
      <c r="D70" s="230" t="s">
        <v>451</v>
      </c>
      <c r="E70" s="229">
        <v>450</v>
      </c>
      <c r="F70" s="4"/>
      <c r="G70" s="4"/>
      <c r="H70" s="4"/>
      <c r="I70" s="94" t="s">
        <v>133</v>
      </c>
      <c r="J70" s="94" t="s">
        <v>133</v>
      </c>
      <c r="K70" s="118" t="s">
        <v>133</v>
      </c>
      <c r="L70" s="118" t="s">
        <v>133</v>
      </c>
      <c r="M70" s="118" t="s">
        <v>133</v>
      </c>
      <c r="N70" s="118" t="s">
        <v>133</v>
      </c>
      <c r="O70" s="200"/>
      <c r="P70"/>
      <c r="Q70" s="118" t="s">
        <v>133</v>
      </c>
    </row>
    <row r="71" spans="2:17" x14ac:dyDescent="0.25">
      <c r="B71" s="228" t="s">
        <v>432</v>
      </c>
      <c r="C71" s="228" t="s">
        <v>455</v>
      </c>
      <c r="D71" s="230" t="s">
        <v>452</v>
      </c>
      <c r="E71" s="229">
        <v>72</v>
      </c>
      <c r="F71" s="4"/>
      <c r="G71" s="4"/>
      <c r="H71" s="4"/>
      <c r="I71" s="94" t="s">
        <v>133</v>
      </c>
      <c r="J71" s="94" t="s">
        <v>133</v>
      </c>
      <c r="K71" s="118" t="s">
        <v>133</v>
      </c>
      <c r="L71" s="118" t="s">
        <v>133</v>
      </c>
      <c r="M71" s="118" t="s">
        <v>133</v>
      </c>
      <c r="N71" s="118" t="s">
        <v>133</v>
      </c>
      <c r="O71" s="200"/>
      <c r="P71"/>
      <c r="Q71" s="118" t="s">
        <v>133</v>
      </c>
    </row>
    <row r="72" spans="2:17" x14ac:dyDescent="0.25">
      <c r="B72" s="3"/>
      <c r="C72" s="3"/>
      <c r="D72" s="5"/>
      <c r="E72" s="5"/>
      <c r="F72" s="4"/>
      <c r="G72" s="4"/>
      <c r="H72" s="4"/>
      <c r="I72" s="94"/>
      <c r="J72" s="94"/>
      <c r="K72" s="118"/>
      <c r="L72" s="118"/>
      <c r="M72" s="118"/>
      <c r="N72" s="118"/>
      <c r="O72" s="200"/>
      <c r="P72"/>
      <c r="Q72" s="118"/>
    </row>
    <row r="73" spans="2:17" x14ac:dyDescent="0.25">
      <c r="B73" s="3"/>
      <c r="C73" s="3"/>
      <c r="D73" s="5"/>
      <c r="E73" s="5"/>
      <c r="F73" s="4"/>
      <c r="G73" s="4"/>
      <c r="H73" s="4"/>
      <c r="I73" s="94"/>
      <c r="J73" s="94"/>
      <c r="K73" s="118"/>
      <c r="L73" s="118"/>
      <c r="M73" s="118"/>
      <c r="N73" s="118"/>
      <c r="O73" s="200"/>
      <c r="P73"/>
      <c r="Q73" s="118"/>
    </row>
    <row r="74" spans="2:17" x14ac:dyDescent="0.25">
      <c r="B74" s="3"/>
      <c r="C74" s="3"/>
      <c r="D74" s="5"/>
      <c r="E74" s="5"/>
      <c r="F74" s="4"/>
      <c r="G74" s="4"/>
      <c r="H74" s="4"/>
      <c r="I74" s="94"/>
      <c r="J74" s="94"/>
      <c r="K74" s="118"/>
      <c r="L74" s="118"/>
      <c r="M74" s="118"/>
      <c r="N74" s="118"/>
      <c r="O74" s="200"/>
      <c r="P74"/>
      <c r="Q74" s="118"/>
    </row>
    <row r="75" spans="2:17" x14ac:dyDescent="0.25">
      <c r="B75" s="118"/>
      <c r="C75" s="118"/>
      <c r="D75" s="118"/>
      <c r="E75" s="118"/>
      <c r="F75" s="118"/>
      <c r="G75" s="118"/>
      <c r="H75" s="118"/>
      <c r="I75" s="118"/>
      <c r="J75" s="118"/>
      <c r="K75" s="118"/>
      <c r="L75" s="118"/>
      <c r="M75" s="118"/>
      <c r="N75" s="118"/>
      <c r="O75" s="200"/>
      <c r="P75"/>
      <c r="Q75" s="118"/>
    </row>
    <row r="76" spans="2:17" x14ac:dyDescent="0.25">
      <c r="B76" s="9" t="s">
        <v>1</v>
      </c>
    </row>
    <row r="77" spans="2:17" x14ac:dyDescent="0.25">
      <c r="B77" s="9" t="s">
        <v>37</v>
      </c>
    </row>
    <row r="78" spans="2:17" x14ac:dyDescent="0.25">
      <c r="B78" s="9" t="s">
        <v>61</v>
      </c>
    </row>
    <row r="80" spans="2:17" ht="15.75" thickBot="1" x14ac:dyDescent="0.3"/>
    <row r="81" spans="2:17" ht="27" thickBot="1" x14ac:dyDescent="0.3">
      <c r="B81" s="213" t="s">
        <v>38</v>
      </c>
      <c r="C81"/>
      <c r="D81"/>
      <c r="E81"/>
      <c r="F81"/>
      <c r="G81"/>
      <c r="H81"/>
      <c r="I81"/>
      <c r="J81"/>
      <c r="K81"/>
      <c r="L81"/>
      <c r="M81"/>
      <c r="N81"/>
    </row>
    <row r="85" spans="2:17" x14ac:dyDescent="0.25">
      <c r="Q85" s="299"/>
    </row>
    <row r="86" spans="2:17" ht="45" x14ac:dyDescent="0.25">
      <c r="B86" s="117" t="s">
        <v>0</v>
      </c>
      <c r="C86" s="117" t="s">
        <v>39</v>
      </c>
      <c r="D86" s="117" t="s">
        <v>40</v>
      </c>
      <c r="E86" s="117" t="s">
        <v>115</v>
      </c>
      <c r="F86" s="117" t="s">
        <v>117</v>
      </c>
      <c r="G86" s="117" t="s">
        <v>118</v>
      </c>
      <c r="H86" s="117" t="s">
        <v>119</v>
      </c>
      <c r="I86" s="117" t="s">
        <v>116</v>
      </c>
      <c r="J86" s="374" t="s">
        <v>120</v>
      </c>
      <c r="K86" s="375"/>
      <c r="L86" s="376"/>
      <c r="M86" s="117" t="s">
        <v>121</v>
      </c>
      <c r="N86" s="117" t="s">
        <v>41</v>
      </c>
      <c r="O86" s="117" t="s">
        <v>42</v>
      </c>
      <c r="P86" s="288" t="s">
        <v>3</v>
      </c>
      <c r="Q86" s="306"/>
    </row>
    <row r="87" spans="2:17" x14ac:dyDescent="0.25">
      <c r="B87" s="197" t="s">
        <v>43</v>
      </c>
      <c r="C87" s="164">
        <f>(212+72)/200+450/300</f>
        <v>2.92</v>
      </c>
      <c r="D87" s="3" t="s">
        <v>387</v>
      </c>
      <c r="E87" s="3">
        <v>27534436</v>
      </c>
      <c r="F87" s="3" t="s">
        <v>295</v>
      </c>
      <c r="G87" s="3" t="s">
        <v>388</v>
      </c>
      <c r="H87" s="165">
        <v>32498</v>
      </c>
      <c r="I87" s="5" t="s">
        <v>134</v>
      </c>
      <c r="J87" s="1" t="s">
        <v>296</v>
      </c>
      <c r="K87" s="95" t="s">
        <v>389</v>
      </c>
      <c r="L87" s="94" t="s">
        <v>295</v>
      </c>
      <c r="M87" s="118" t="s">
        <v>133</v>
      </c>
      <c r="N87" s="118" t="s">
        <v>134</v>
      </c>
      <c r="O87" s="118" t="s">
        <v>133</v>
      </c>
      <c r="P87" s="259" t="s">
        <v>767</v>
      </c>
      <c r="Q87" s="306"/>
    </row>
    <row r="88" spans="2:17" x14ac:dyDescent="0.25">
      <c r="B88" s="197" t="s">
        <v>43</v>
      </c>
      <c r="C88" s="164">
        <f t="shared" ref="C88:C93" si="2">(212+72)/200+450/300</f>
        <v>2.92</v>
      </c>
      <c r="D88" s="3" t="s">
        <v>387</v>
      </c>
      <c r="E88" s="3">
        <v>27534436</v>
      </c>
      <c r="F88" s="3" t="s">
        <v>295</v>
      </c>
      <c r="G88" s="3" t="s">
        <v>388</v>
      </c>
      <c r="H88" s="165">
        <v>32498</v>
      </c>
      <c r="I88" s="5" t="s">
        <v>134</v>
      </c>
      <c r="J88" s="1" t="s">
        <v>390</v>
      </c>
      <c r="K88" s="95" t="s">
        <v>391</v>
      </c>
      <c r="L88" s="94" t="s">
        <v>392</v>
      </c>
      <c r="M88" s="118" t="s">
        <v>133</v>
      </c>
      <c r="N88" s="118" t="s">
        <v>134</v>
      </c>
      <c r="O88" s="118" t="s">
        <v>133</v>
      </c>
      <c r="P88" s="259" t="s">
        <v>767</v>
      </c>
      <c r="Q88" s="39"/>
    </row>
    <row r="89" spans="2:17" x14ac:dyDescent="0.25">
      <c r="B89" s="197" t="s">
        <v>43</v>
      </c>
      <c r="C89" s="164">
        <f t="shared" si="2"/>
        <v>2.92</v>
      </c>
      <c r="D89" s="3" t="s">
        <v>387</v>
      </c>
      <c r="E89" s="3">
        <v>27534436</v>
      </c>
      <c r="F89" s="3" t="s">
        <v>295</v>
      </c>
      <c r="G89" s="3" t="s">
        <v>388</v>
      </c>
      <c r="H89" s="165">
        <v>32498</v>
      </c>
      <c r="I89" s="5" t="s">
        <v>134</v>
      </c>
      <c r="J89" s="1" t="s">
        <v>393</v>
      </c>
      <c r="K89" s="95" t="s">
        <v>394</v>
      </c>
      <c r="L89" s="94" t="s">
        <v>295</v>
      </c>
      <c r="M89" s="118" t="s">
        <v>133</v>
      </c>
      <c r="N89" s="118" t="s">
        <v>134</v>
      </c>
      <c r="O89" s="118" t="s">
        <v>133</v>
      </c>
      <c r="P89" s="259" t="s">
        <v>767</v>
      </c>
      <c r="Q89" s="39"/>
    </row>
    <row r="90" spans="2:17" x14ac:dyDescent="0.25">
      <c r="B90" s="197"/>
      <c r="C90" s="164">
        <f t="shared" si="2"/>
        <v>2.92</v>
      </c>
      <c r="D90" s="3" t="s">
        <v>395</v>
      </c>
      <c r="E90" s="3">
        <v>27210870</v>
      </c>
      <c r="F90" s="3" t="s">
        <v>271</v>
      </c>
      <c r="G90" s="3" t="s">
        <v>396</v>
      </c>
      <c r="H90" s="165">
        <v>40445</v>
      </c>
      <c r="I90" s="5" t="s">
        <v>134</v>
      </c>
      <c r="J90" s="1" t="s">
        <v>397</v>
      </c>
      <c r="K90" s="166" t="s">
        <v>398</v>
      </c>
      <c r="L90" s="94" t="s">
        <v>399</v>
      </c>
      <c r="M90" s="118" t="s">
        <v>134</v>
      </c>
      <c r="N90" s="118" t="s">
        <v>134</v>
      </c>
      <c r="O90" s="118" t="s">
        <v>133</v>
      </c>
      <c r="P90" s="259" t="s">
        <v>778</v>
      </c>
      <c r="Q90" s="39"/>
    </row>
    <row r="91" spans="2:17" x14ac:dyDescent="0.25">
      <c r="B91" s="197"/>
      <c r="C91" s="164">
        <f t="shared" si="2"/>
        <v>2.92</v>
      </c>
      <c r="D91" s="3" t="s">
        <v>395</v>
      </c>
      <c r="E91" s="3">
        <v>27210870</v>
      </c>
      <c r="F91" s="3" t="s">
        <v>271</v>
      </c>
      <c r="G91" s="3" t="s">
        <v>396</v>
      </c>
      <c r="H91" s="165">
        <v>40445</v>
      </c>
      <c r="I91" s="5" t="s">
        <v>134</v>
      </c>
      <c r="J91" s="1" t="s">
        <v>397</v>
      </c>
      <c r="K91" s="95" t="s">
        <v>400</v>
      </c>
      <c r="L91" s="94" t="s">
        <v>401</v>
      </c>
      <c r="M91" s="118" t="s">
        <v>134</v>
      </c>
      <c r="N91" s="118" t="s">
        <v>134</v>
      </c>
      <c r="O91" s="118" t="s">
        <v>133</v>
      </c>
      <c r="P91" s="259" t="s">
        <v>779</v>
      </c>
      <c r="Q91" s="39"/>
    </row>
    <row r="92" spans="2:17" x14ac:dyDescent="0.25">
      <c r="B92" s="197" t="s">
        <v>402</v>
      </c>
      <c r="C92" s="164">
        <f t="shared" si="2"/>
        <v>2.92</v>
      </c>
      <c r="D92" s="3" t="s">
        <v>403</v>
      </c>
      <c r="E92" s="3">
        <v>30742367</v>
      </c>
      <c r="F92" s="3" t="s">
        <v>161</v>
      </c>
      <c r="G92" s="3" t="s">
        <v>404</v>
      </c>
      <c r="H92" s="165">
        <v>34675</v>
      </c>
      <c r="I92" s="5" t="s">
        <v>134</v>
      </c>
      <c r="J92" s="1" t="s">
        <v>405</v>
      </c>
      <c r="K92" s="95" t="s">
        <v>406</v>
      </c>
      <c r="L92" s="94" t="s">
        <v>407</v>
      </c>
      <c r="M92" s="118" t="s">
        <v>133</v>
      </c>
      <c r="N92" s="118" t="s">
        <v>134</v>
      </c>
      <c r="O92" s="118" t="s">
        <v>133</v>
      </c>
      <c r="P92" s="259" t="s">
        <v>408</v>
      </c>
      <c r="Q92" s="39"/>
    </row>
    <row r="93" spans="2:17" x14ac:dyDescent="0.25">
      <c r="B93" s="197" t="s">
        <v>409</v>
      </c>
      <c r="C93" s="164">
        <f t="shared" si="2"/>
        <v>2.92</v>
      </c>
      <c r="D93" s="3" t="s">
        <v>410</v>
      </c>
      <c r="E93" s="3">
        <v>1086498224</v>
      </c>
      <c r="F93" s="3" t="s">
        <v>161</v>
      </c>
      <c r="G93" s="3" t="s">
        <v>134</v>
      </c>
      <c r="H93" s="165" t="s">
        <v>134</v>
      </c>
      <c r="I93" s="5" t="s">
        <v>134</v>
      </c>
      <c r="J93" s="1" t="s">
        <v>411</v>
      </c>
      <c r="K93" s="95" t="s">
        <v>379</v>
      </c>
      <c r="L93" s="94" t="s">
        <v>245</v>
      </c>
      <c r="M93" s="118" t="s">
        <v>133</v>
      </c>
      <c r="N93" s="118" t="s">
        <v>134</v>
      </c>
      <c r="O93" s="118" t="s">
        <v>133</v>
      </c>
      <c r="P93" s="259" t="s">
        <v>767</v>
      </c>
      <c r="Q93" s="39"/>
    </row>
    <row r="94" spans="2:17" x14ac:dyDescent="0.25">
      <c r="B94" s="197" t="s">
        <v>409</v>
      </c>
      <c r="C94" s="164">
        <f>(212+72)/200+450/300</f>
        <v>2.92</v>
      </c>
      <c r="D94" s="3" t="s">
        <v>410</v>
      </c>
      <c r="E94" s="3">
        <v>1086498224</v>
      </c>
      <c r="F94" s="3" t="s">
        <v>161</v>
      </c>
      <c r="G94" s="3" t="s">
        <v>134</v>
      </c>
      <c r="H94" s="165" t="s">
        <v>134</v>
      </c>
      <c r="I94" s="5" t="s">
        <v>134</v>
      </c>
      <c r="J94" s="1" t="s">
        <v>412</v>
      </c>
      <c r="K94" s="95" t="s">
        <v>413</v>
      </c>
      <c r="L94" s="94" t="s">
        <v>414</v>
      </c>
      <c r="M94" s="118" t="s">
        <v>133</v>
      </c>
      <c r="N94" s="118" t="s">
        <v>134</v>
      </c>
      <c r="O94" s="118" t="s">
        <v>133</v>
      </c>
      <c r="P94" s="259" t="s">
        <v>767</v>
      </c>
      <c r="Q94" s="39"/>
    </row>
    <row r="95" spans="2:17" x14ac:dyDescent="0.25">
      <c r="B95" s="197" t="s">
        <v>44</v>
      </c>
      <c r="C95" s="164">
        <f>(212+72)/200+450/300*2</f>
        <v>4.42</v>
      </c>
      <c r="D95" s="3" t="s">
        <v>433</v>
      </c>
      <c r="E95" s="3">
        <v>38560901</v>
      </c>
      <c r="F95" s="3" t="s">
        <v>161</v>
      </c>
      <c r="G95" s="3" t="s">
        <v>167</v>
      </c>
      <c r="H95" s="165">
        <v>39718</v>
      </c>
      <c r="I95" s="5" t="s">
        <v>133</v>
      </c>
      <c r="J95" s="1" t="s">
        <v>167</v>
      </c>
      <c r="K95" s="95" t="s">
        <v>434</v>
      </c>
      <c r="L95" s="94" t="s">
        <v>436</v>
      </c>
      <c r="M95" s="118" t="s">
        <v>133</v>
      </c>
      <c r="N95" s="118" t="s">
        <v>133</v>
      </c>
      <c r="O95" s="118" t="s">
        <v>133</v>
      </c>
      <c r="P95" s="259" t="s">
        <v>780</v>
      </c>
      <c r="Q95" s="39"/>
    </row>
    <row r="96" spans="2:17" x14ac:dyDescent="0.25">
      <c r="B96" s="197" t="s">
        <v>44</v>
      </c>
      <c r="C96" s="164">
        <f t="shared" ref="C96:C105" si="3">(212+72)/200+450/300*2</f>
        <v>4.42</v>
      </c>
      <c r="D96" s="3" t="s">
        <v>433</v>
      </c>
      <c r="E96" s="3">
        <v>38560901</v>
      </c>
      <c r="F96" s="3" t="s">
        <v>161</v>
      </c>
      <c r="G96" s="3" t="s">
        <v>167</v>
      </c>
      <c r="H96" s="165">
        <v>39718</v>
      </c>
      <c r="I96" s="5" t="s">
        <v>133</v>
      </c>
      <c r="J96" s="1" t="s">
        <v>167</v>
      </c>
      <c r="K96" s="95" t="s">
        <v>435</v>
      </c>
      <c r="L96" s="94" t="s">
        <v>436</v>
      </c>
      <c r="M96" s="118" t="s">
        <v>133</v>
      </c>
      <c r="N96" s="118" t="s">
        <v>133</v>
      </c>
      <c r="O96" s="118" t="s">
        <v>133</v>
      </c>
      <c r="P96" s="259"/>
      <c r="Q96" s="39"/>
    </row>
    <row r="97" spans="1:17" x14ac:dyDescent="0.25">
      <c r="B97" s="197" t="s">
        <v>44</v>
      </c>
      <c r="C97" s="164">
        <f t="shared" si="3"/>
        <v>4.42</v>
      </c>
      <c r="D97" s="3" t="s">
        <v>444</v>
      </c>
      <c r="E97" s="3">
        <v>1085274441</v>
      </c>
      <c r="F97" s="3" t="s">
        <v>161</v>
      </c>
      <c r="G97" s="3" t="s">
        <v>162</v>
      </c>
      <c r="H97" s="165">
        <v>40879</v>
      </c>
      <c r="I97" s="5" t="s">
        <v>134</v>
      </c>
      <c r="J97" s="1" t="s">
        <v>445</v>
      </c>
      <c r="K97" s="95" t="s">
        <v>446</v>
      </c>
      <c r="L97" s="94" t="s">
        <v>447</v>
      </c>
      <c r="M97" s="118"/>
      <c r="N97" s="118"/>
      <c r="O97" s="118" t="s">
        <v>133</v>
      </c>
      <c r="P97" s="259"/>
      <c r="Q97" s="39"/>
    </row>
    <row r="98" spans="1:17" x14ac:dyDescent="0.25">
      <c r="B98" s="197" t="s">
        <v>44</v>
      </c>
      <c r="C98" s="164">
        <f t="shared" si="3"/>
        <v>4.42</v>
      </c>
      <c r="D98" s="3" t="s">
        <v>448</v>
      </c>
      <c r="E98" s="3">
        <v>59834580</v>
      </c>
      <c r="F98" s="3" t="s">
        <v>449</v>
      </c>
      <c r="G98" s="3" t="s">
        <v>228</v>
      </c>
      <c r="H98" s="165">
        <v>38828</v>
      </c>
      <c r="I98" s="5" t="s">
        <v>134</v>
      </c>
      <c r="J98" s="1" t="s">
        <v>492</v>
      </c>
      <c r="K98" s="166" t="s">
        <v>493</v>
      </c>
      <c r="L98" s="94" t="s">
        <v>494</v>
      </c>
      <c r="M98" s="118" t="s">
        <v>133</v>
      </c>
      <c r="N98" s="118" t="s">
        <v>133</v>
      </c>
      <c r="O98" s="118" t="s">
        <v>133</v>
      </c>
      <c r="P98" s="259" t="s">
        <v>767</v>
      </c>
      <c r="Q98" s="39"/>
    </row>
    <row r="99" spans="1:17" x14ac:dyDescent="0.25">
      <c r="B99" s="231" t="s">
        <v>44</v>
      </c>
      <c r="C99" s="164">
        <f t="shared" si="3"/>
        <v>4.42</v>
      </c>
      <c r="D99" s="3" t="s">
        <v>448</v>
      </c>
      <c r="E99" s="3">
        <v>59834580</v>
      </c>
      <c r="F99" s="3" t="s">
        <v>449</v>
      </c>
      <c r="G99" s="3" t="s">
        <v>228</v>
      </c>
      <c r="H99" s="165">
        <v>38828</v>
      </c>
      <c r="I99" s="5" t="s">
        <v>134</v>
      </c>
      <c r="J99" s="1" t="s">
        <v>495</v>
      </c>
      <c r="K99" s="95" t="s">
        <v>496</v>
      </c>
      <c r="L99" s="94" t="s">
        <v>497</v>
      </c>
      <c r="M99" s="118" t="s">
        <v>133</v>
      </c>
      <c r="N99" s="118" t="s">
        <v>133</v>
      </c>
      <c r="O99" s="118" t="s">
        <v>133</v>
      </c>
      <c r="P99" s="259" t="s">
        <v>767</v>
      </c>
      <c r="Q99" s="39"/>
    </row>
    <row r="100" spans="1:17" x14ac:dyDescent="0.25">
      <c r="B100" s="231" t="s">
        <v>44</v>
      </c>
      <c r="C100" s="164">
        <f t="shared" si="3"/>
        <v>4.42</v>
      </c>
      <c r="D100" s="3" t="s">
        <v>498</v>
      </c>
      <c r="E100" s="3">
        <v>37086564</v>
      </c>
      <c r="F100" s="3" t="s">
        <v>295</v>
      </c>
      <c r="G100" s="3" t="s">
        <v>134</v>
      </c>
      <c r="H100" s="165" t="s">
        <v>134</v>
      </c>
      <c r="I100" s="5" t="s">
        <v>133</v>
      </c>
      <c r="J100" s="1" t="s">
        <v>499</v>
      </c>
      <c r="K100" s="95" t="s">
        <v>500</v>
      </c>
      <c r="L100" s="94" t="s">
        <v>295</v>
      </c>
      <c r="M100" s="118" t="s">
        <v>133</v>
      </c>
      <c r="N100" s="118" t="s">
        <v>23</v>
      </c>
      <c r="O100" s="118" t="s">
        <v>133</v>
      </c>
      <c r="P100" s="259"/>
      <c r="Q100" s="39"/>
    </row>
    <row r="101" spans="1:17" x14ac:dyDescent="0.25">
      <c r="B101" s="231" t="s">
        <v>44</v>
      </c>
      <c r="C101" s="164">
        <f t="shared" si="3"/>
        <v>4.42</v>
      </c>
      <c r="D101" s="3" t="s">
        <v>498</v>
      </c>
      <c r="E101" s="3">
        <v>37086564</v>
      </c>
      <c r="F101" s="3" t="s">
        <v>295</v>
      </c>
      <c r="G101" s="3" t="s">
        <v>134</v>
      </c>
      <c r="H101" s="165" t="s">
        <v>134</v>
      </c>
      <c r="I101" s="5" t="s">
        <v>133</v>
      </c>
      <c r="J101" s="1" t="s">
        <v>259</v>
      </c>
      <c r="K101" s="95" t="s">
        <v>501</v>
      </c>
      <c r="L101" s="94" t="s">
        <v>295</v>
      </c>
      <c r="M101" s="118" t="s">
        <v>133</v>
      </c>
      <c r="N101" s="118" t="s">
        <v>23</v>
      </c>
      <c r="O101" s="118" t="s">
        <v>133</v>
      </c>
      <c r="P101" s="259"/>
      <c r="Q101" s="39"/>
    </row>
    <row r="102" spans="1:17" x14ac:dyDescent="0.25">
      <c r="B102" s="231" t="s">
        <v>44</v>
      </c>
      <c r="C102" s="164">
        <f t="shared" si="3"/>
        <v>4.42</v>
      </c>
      <c r="D102" s="3" t="s">
        <v>502</v>
      </c>
      <c r="E102" s="3">
        <v>27090510</v>
      </c>
      <c r="F102" s="3" t="s">
        <v>161</v>
      </c>
      <c r="G102" s="3" t="s">
        <v>162</v>
      </c>
      <c r="H102" s="165">
        <v>37715</v>
      </c>
      <c r="I102" s="5" t="s">
        <v>133</v>
      </c>
      <c r="J102" s="1" t="s">
        <v>503</v>
      </c>
      <c r="K102" s="166" t="s">
        <v>504</v>
      </c>
      <c r="L102" s="168" t="s">
        <v>161</v>
      </c>
      <c r="M102" s="118" t="s">
        <v>133</v>
      </c>
      <c r="N102" s="118" t="s">
        <v>133</v>
      </c>
      <c r="O102" s="118" t="s">
        <v>133</v>
      </c>
      <c r="P102" s="259"/>
      <c r="Q102" s="39"/>
    </row>
    <row r="103" spans="1:17" x14ac:dyDescent="0.25">
      <c r="B103" s="231" t="s">
        <v>44</v>
      </c>
      <c r="C103" s="164">
        <f t="shared" si="3"/>
        <v>4.42</v>
      </c>
      <c r="D103" s="3" t="s">
        <v>502</v>
      </c>
      <c r="E103" s="3">
        <v>27090510</v>
      </c>
      <c r="F103" s="3" t="s">
        <v>161</v>
      </c>
      <c r="G103" s="3" t="s">
        <v>162</v>
      </c>
      <c r="H103" s="165">
        <v>37715</v>
      </c>
      <c r="I103" s="5" t="s">
        <v>133</v>
      </c>
      <c r="J103" s="174" t="s">
        <v>505</v>
      </c>
      <c r="K103" s="175" t="s">
        <v>506</v>
      </c>
      <c r="L103" s="176" t="s">
        <v>161</v>
      </c>
      <c r="M103" s="118"/>
      <c r="N103" s="118"/>
      <c r="O103" s="118" t="s">
        <v>133</v>
      </c>
      <c r="P103" s="259"/>
      <c r="Q103" s="39"/>
    </row>
    <row r="104" spans="1:17" x14ac:dyDescent="0.25">
      <c r="A104" s="118"/>
      <c r="B104" s="231" t="s">
        <v>44</v>
      </c>
      <c r="C104" s="164">
        <f t="shared" si="3"/>
        <v>4.42</v>
      </c>
      <c r="D104" s="3" t="s">
        <v>502</v>
      </c>
      <c r="E104" s="3">
        <v>27090510</v>
      </c>
      <c r="F104" s="3" t="s">
        <v>161</v>
      </c>
      <c r="G104" s="3" t="s">
        <v>162</v>
      </c>
      <c r="H104" s="165">
        <v>37715</v>
      </c>
      <c r="I104" s="5" t="s">
        <v>133</v>
      </c>
      <c r="J104" s="118" t="s">
        <v>507</v>
      </c>
      <c r="K104" s="118" t="s">
        <v>508</v>
      </c>
      <c r="L104" s="118" t="s">
        <v>161</v>
      </c>
      <c r="M104" s="118"/>
      <c r="N104" s="118"/>
      <c r="O104" s="118" t="s">
        <v>133</v>
      </c>
      <c r="P104" s="259"/>
      <c r="Q104" s="39"/>
    </row>
    <row r="105" spans="1:17" x14ac:dyDescent="0.25">
      <c r="B105" s="231" t="s">
        <v>44</v>
      </c>
      <c r="C105" s="164">
        <f t="shared" si="3"/>
        <v>4.42</v>
      </c>
      <c r="D105" s="177" t="s">
        <v>509</v>
      </c>
      <c r="E105" s="177">
        <v>98387143</v>
      </c>
      <c r="F105" s="177" t="s">
        <v>278</v>
      </c>
      <c r="G105" s="177" t="s">
        <v>162</v>
      </c>
      <c r="H105" s="178">
        <v>38457</v>
      </c>
      <c r="I105" s="179" t="s">
        <v>133</v>
      </c>
      <c r="J105" s="180" t="s">
        <v>510</v>
      </c>
      <c r="K105" s="9" t="s">
        <v>511</v>
      </c>
      <c r="L105" s="181" t="s">
        <v>278</v>
      </c>
      <c r="M105" s="118"/>
      <c r="N105" s="118"/>
      <c r="O105" s="118" t="s">
        <v>133</v>
      </c>
      <c r="P105" s="259"/>
      <c r="Q105" s="39"/>
    </row>
    <row r="106" spans="1:17" x14ac:dyDescent="0.25">
      <c r="B106" s="197"/>
      <c r="C106" s="164"/>
      <c r="D106" s="3"/>
      <c r="E106" s="3"/>
      <c r="F106" s="3"/>
      <c r="G106" s="3"/>
      <c r="H106" s="165"/>
      <c r="I106" s="5"/>
      <c r="J106" s="1" t="s">
        <v>512</v>
      </c>
      <c r="K106" s="95" t="s">
        <v>513</v>
      </c>
      <c r="L106" s="168" t="s">
        <v>278</v>
      </c>
      <c r="M106" s="118"/>
      <c r="N106" s="118"/>
      <c r="O106" s="118"/>
      <c r="P106" s="259"/>
      <c r="Q106" s="39"/>
    </row>
    <row r="107" spans="1:17" ht="15.75" thickBot="1" x14ac:dyDescent="0.3">
      <c r="Q107" s="299"/>
    </row>
    <row r="108" spans="1:17" ht="27" thickBot="1" x14ac:dyDescent="0.3">
      <c r="B108" s="348" t="s">
        <v>46</v>
      </c>
      <c r="C108" s="349"/>
      <c r="D108" s="349"/>
      <c r="E108" s="349"/>
      <c r="F108" s="349"/>
      <c r="G108" s="349"/>
      <c r="H108" s="349"/>
      <c r="I108" s="349"/>
      <c r="J108" s="349"/>
      <c r="K108" s="349"/>
      <c r="L108" s="349"/>
      <c r="M108" s="349"/>
      <c r="N108" s="350"/>
      <c r="Q108" s="299"/>
    </row>
    <row r="109" spans="1:17" x14ac:dyDescent="0.25">
      <c r="Q109" s="299"/>
    </row>
    <row r="110" spans="1:17" ht="46.15" customHeight="1" x14ac:dyDescent="0.25">
      <c r="B110" s="64" t="s">
        <v>33</v>
      </c>
      <c r="C110" s="64" t="s">
        <v>47</v>
      </c>
      <c r="D110" s="354" t="s">
        <v>3</v>
      </c>
      <c r="E110" s="355"/>
    </row>
    <row r="111" spans="1:17" ht="46.9" customHeight="1" x14ac:dyDescent="0.25">
      <c r="B111" s="65" t="s">
        <v>122</v>
      </c>
      <c r="C111" s="286" t="s">
        <v>133</v>
      </c>
      <c r="D111" s="356"/>
      <c r="E111" s="356"/>
    </row>
    <row r="114" spans="1:26" ht="15.75" thickBot="1" x14ac:dyDescent="0.3">
      <c r="M114" s="61"/>
      <c r="N114" s="61"/>
    </row>
    <row r="115" spans="1:26" s="104" customFormat="1" ht="60" x14ac:dyDescent="0.25">
      <c r="B115" s="115" t="s">
        <v>142</v>
      </c>
      <c r="C115" s="115" t="s">
        <v>143</v>
      </c>
      <c r="D115" s="115" t="s">
        <v>144</v>
      </c>
      <c r="E115" s="115" t="s">
        <v>45</v>
      </c>
      <c r="F115" s="115" t="s">
        <v>22</v>
      </c>
      <c r="G115" s="115" t="s">
        <v>102</v>
      </c>
      <c r="H115" s="115" t="s">
        <v>17</v>
      </c>
      <c r="I115" s="115" t="s">
        <v>10</v>
      </c>
      <c r="J115" s="115" t="s">
        <v>31</v>
      </c>
      <c r="K115" s="115" t="s">
        <v>60</v>
      </c>
      <c r="L115" s="115" t="s">
        <v>20</v>
      </c>
      <c r="M115" s="100" t="s">
        <v>26</v>
      </c>
      <c r="N115" s="115" t="s">
        <v>145</v>
      </c>
      <c r="O115" s="115" t="s">
        <v>36</v>
      </c>
      <c r="P115" s="116" t="s">
        <v>11</v>
      </c>
      <c r="Q115" s="116" t="s">
        <v>19</v>
      </c>
    </row>
    <row r="116" spans="1:26" s="280" customFormat="1" ht="30" x14ac:dyDescent="0.25">
      <c r="A116" s="268">
        <v>1</v>
      </c>
      <c r="B116" s="269" t="s">
        <v>573</v>
      </c>
      <c r="C116" s="270" t="s">
        <v>573</v>
      </c>
      <c r="D116" s="269" t="s">
        <v>296</v>
      </c>
      <c r="E116" s="271" t="s">
        <v>574</v>
      </c>
      <c r="F116" s="272" t="s">
        <v>133</v>
      </c>
      <c r="G116" s="273"/>
      <c r="H116" s="274">
        <v>39834</v>
      </c>
      <c r="I116" s="275">
        <v>40178</v>
      </c>
      <c r="J116" s="275"/>
      <c r="K116" s="275" t="s">
        <v>576</v>
      </c>
      <c r="L116" s="275" t="s">
        <v>575</v>
      </c>
      <c r="M116" s="276">
        <v>628</v>
      </c>
      <c r="N116" s="276">
        <v>20</v>
      </c>
      <c r="O116" s="277"/>
      <c r="P116" s="277">
        <v>462</v>
      </c>
      <c r="Q116" s="278" t="s">
        <v>593</v>
      </c>
      <c r="R116" s="279"/>
      <c r="S116" s="279"/>
      <c r="T116" s="279"/>
      <c r="U116" s="279"/>
      <c r="V116" s="279"/>
      <c r="W116" s="279"/>
      <c r="X116" s="279"/>
      <c r="Y116" s="279"/>
      <c r="Z116" s="279"/>
    </row>
    <row r="117" spans="1:26" s="280" customFormat="1" ht="30" x14ac:dyDescent="0.25">
      <c r="A117" s="268">
        <f>+A116+1</f>
        <v>2</v>
      </c>
      <c r="B117" s="269" t="s">
        <v>573</v>
      </c>
      <c r="C117" s="270" t="s">
        <v>573</v>
      </c>
      <c r="D117" s="269" t="s">
        <v>296</v>
      </c>
      <c r="E117" s="271" t="s">
        <v>591</v>
      </c>
      <c r="F117" s="272" t="s">
        <v>133</v>
      </c>
      <c r="G117" s="273"/>
      <c r="H117" s="274">
        <v>40210</v>
      </c>
      <c r="I117" s="275">
        <v>40543</v>
      </c>
      <c r="J117" s="275"/>
      <c r="K117" s="275" t="s">
        <v>576</v>
      </c>
      <c r="L117" s="275" t="s">
        <v>580</v>
      </c>
      <c r="M117" s="276"/>
      <c r="N117" s="276">
        <v>20</v>
      </c>
      <c r="O117" s="277"/>
      <c r="P117" s="277">
        <v>462</v>
      </c>
      <c r="Q117" s="278" t="s">
        <v>593</v>
      </c>
      <c r="R117" s="279"/>
      <c r="S117" s="279"/>
      <c r="T117" s="279"/>
      <c r="U117" s="279"/>
      <c r="V117" s="279"/>
      <c r="W117" s="279"/>
      <c r="X117" s="279"/>
      <c r="Y117" s="279"/>
      <c r="Z117" s="279"/>
    </row>
    <row r="118" spans="1:26" s="280" customFormat="1" ht="30" x14ac:dyDescent="0.25">
      <c r="A118" s="268">
        <f t="shared" ref="A118:A123" si="4">+A117+1</f>
        <v>3</v>
      </c>
      <c r="B118" s="269" t="s">
        <v>573</v>
      </c>
      <c r="C118" s="270" t="s">
        <v>573</v>
      </c>
      <c r="D118" s="269" t="s">
        <v>296</v>
      </c>
      <c r="E118" s="271" t="s">
        <v>592</v>
      </c>
      <c r="F118" s="272" t="s">
        <v>133</v>
      </c>
      <c r="G118" s="273"/>
      <c r="H118" s="274">
        <v>40567</v>
      </c>
      <c r="I118" s="275">
        <v>40908</v>
      </c>
      <c r="J118" s="275"/>
      <c r="K118" s="275" t="s">
        <v>576</v>
      </c>
      <c r="L118" s="275" t="s">
        <v>585</v>
      </c>
      <c r="M118" s="276"/>
      <c r="N118" s="276">
        <v>40</v>
      </c>
      <c r="O118" s="277"/>
      <c r="P118" s="277">
        <v>463</v>
      </c>
      <c r="Q118" s="278" t="s">
        <v>593</v>
      </c>
      <c r="R118" s="279"/>
      <c r="S118" s="279"/>
      <c r="T118" s="279"/>
      <c r="U118" s="279"/>
      <c r="V118" s="279"/>
      <c r="W118" s="279"/>
      <c r="X118" s="279"/>
      <c r="Y118" s="279"/>
      <c r="Z118" s="279"/>
    </row>
    <row r="119" spans="1:26" s="280" customFormat="1" ht="30" x14ac:dyDescent="0.25">
      <c r="A119" s="268">
        <f t="shared" si="4"/>
        <v>4</v>
      </c>
      <c r="B119" s="269" t="s">
        <v>573</v>
      </c>
      <c r="C119" s="270" t="s">
        <v>573</v>
      </c>
      <c r="D119" s="269" t="s">
        <v>296</v>
      </c>
      <c r="E119" s="271" t="s">
        <v>579</v>
      </c>
      <c r="F119" s="272" t="s">
        <v>133</v>
      </c>
      <c r="G119" s="272"/>
      <c r="H119" s="274">
        <v>40940</v>
      </c>
      <c r="I119" s="275">
        <v>41273</v>
      </c>
      <c r="J119" s="275"/>
      <c r="K119" s="275" t="s">
        <v>576</v>
      </c>
      <c r="L119" s="275" t="s">
        <v>580</v>
      </c>
      <c r="M119" s="276">
        <v>1400</v>
      </c>
      <c r="N119" s="276">
        <v>40</v>
      </c>
      <c r="O119" s="277"/>
      <c r="P119" s="277">
        <v>463</v>
      </c>
      <c r="Q119" s="278" t="s">
        <v>593</v>
      </c>
      <c r="R119" s="279"/>
      <c r="S119" s="279"/>
      <c r="T119" s="279"/>
      <c r="U119" s="279"/>
      <c r="V119" s="279"/>
      <c r="W119" s="279"/>
      <c r="X119" s="279"/>
      <c r="Y119" s="279"/>
      <c r="Z119" s="279"/>
    </row>
    <row r="120" spans="1:26" s="280" customFormat="1" ht="30" x14ac:dyDescent="0.25">
      <c r="A120" s="268">
        <f t="shared" si="4"/>
        <v>5</v>
      </c>
      <c r="B120" s="269" t="s">
        <v>573</v>
      </c>
      <c r="C120" s="270" t="s">
        <v>573</v>
      </c>
      <c r="D120" s="269" t="s">
        <v>296</v>
      </c>
      <c r="E120" s="271" t="s">
        <v>581</v>
      </c>
      <c r="F120" s="272" t="s">
        <v>133</v>
      </c>
      <c r="G120" s="272"/>
      <c r="H120" s="274">
        <v>40922</v>
      </c>
      <c r="I120" s="275">
        <v>41273</v>
      </c>
      <c r="J120" s="275"/>
      <c r="K120" s="275"/>
      <c r="L120" s="275" t="s">
        <v>588</v>
      </c>
      <c r="M120" s="276">
        <v>596</v>
      </c>
      <c r="N120" s="276">
        <v>50</v>
      </c>
      <c r="O120" s="277"/>
      <c r="P120" s="277">
        <v>463</v>
      </c>
      <c r="Q120" s="278" t="s">
        <v>593</v>
      </c>
      <c r="R120" s="279"/>
      <c r="S120" s="279"/>
      <c r="T120" s="279"/>
      <c r="U120" s="279"/>
      <c r="V120" s="279"/>
      <c r="W120" s="279"/>
      <c r="X120" s="279"/>
      <c r="Y120" s="279"/>
      <c r="Z120" s="279"/>
    </row>
    <row r="121" spans="1:26" s="280" customFormat="1" ht="30" x14ac:dyDescent="0.25">
      <c r="A121" s="268">
        <f t="shared" si="4"/>
        <v>6</v>
      </c>
      <c r="B121" s="269" t="s">
        <v>573</v>
      </c>
      <c r="C121" s="270" t="s">
        <v>573</v>
      </c>
      <c r="D121" s="269" t="s">
        <v>296</v>
      </c>
      <c r="E121" s="271" t="s">
        <v>582</v>
      </c>
      <c r="F121" s="272" t="s">
        <v>133</v>
      </c>
      <c r="G121" s="272"/>
      <c r="H121" s="274">
        <v>40932</v>
      </c>
      <c r="I121" s="275">
        <v>41274</v>
      </c>
      <c r="J121" s="275"/>
      <c r="K121" s="275" t="s">
        <v>576</v>
      </c>
      <c r="L121" s="275" t="s">
        <v>585</v>
      </c>
      <c r="M121" s="276">
        <v>162</v>
      </c>
      <c r="N121" s="276">
        <v>17</v>
      </c>
      <c r="O121" s="277"/>
      <c r="P121" s="277">
        <v>463</v>
      </c>
      <c r="Q121" s="278" t="s">
        <v>593</v>
      </c>
      <c r="R121" s="279"/>
      <c r="S121" s="279"/>
      <c r="T121" s="279"/>
      <c r="U121" s="279"/>
      <c r="V121" s="279"/>
      <c r="W121" s="279"/>
      <c r="X121" s="279"/>
      <c r="Y121" s="279"/>
      <c r="Z121" s="279"/>
    </row>
    <row r="122" spans="1:26" s="280" customFormat="1" ht="30" x14ac:dyDescent="0.25">
      <c r="A122" s="268">
        <f t="shared" si="4"/>
        <v>7</v>
      </c>
      <c r="B122" s="269" t="s">
        <v>573</v>
      </c>
      <c r="C122" s="270" t="s">
        <v>573</v>
      </c>
      <c r="D122" s="269" t="s">
        <v>296</v>
      </c>
      <c r="E122" s="271" t="s">
        <v>583</v>
      </c>
      <c r="F122" s="272" t="s">
        <v>133</v>
      </c>
      <c r="G122" s="272"/>
      <c r="H122" s="274">
        <v>41576</v>
      </c>
      <c r="I122" s="275">
        <v>41850</v>
      </c>
      <c r="J122" s="275"/>
      <c r="K122" s="275" t="s">
        <v>576</v>
      </c>
      <c r="L122" s="275" t="s">
        <v>586</v>
      </c>
      <c r="M122" s="276">
        <v>141</v>
      </c>
      <c r="N122" s="276">
        <v>123</v>
      </c>
      <c r="O122" s="277"/>
      <c r="P122" s="277">
        <v>464</v>
      </c>
      <c r="Q122" s="278" t="s">
        <v>593</v>
      </c>
      <c r="R122" s="279"/>
      <c r="S122" s="279"/>
      <c r="T122" s="279"/>
      <c r="U122" s="279"/>
      <c r="V122" s="279"/>
      <c r="W122" s="279"/>
      <c r="X122" s="279"/>
      <c r="Y122" s="279"/>
      <c r="Z122" s="279"/>
    </row>
    <row r="123" spans="1:26" s="110" customFormat="1" x14ac:dyDescent="0.25">
      <c r="A123" s="43">
        <f t="shared" si="4"/>
        <v>8</v>
      </c>
      <c r="B123" s="111"/>
      <c r="C123" s="112"/>
      <c r="D123" s="111"/>
      <c r="E123" s="106"/>
      <c r="F123" s="107"/>
      <c r="G123" s="107"/>
      <c r="H123" s="107"/>
      <c r="I123" s="108"/>
      <c r="J123" s="108"/>
      <c r="K123" s="108"/>
      <c r="L123" s="108"/>
      <c r="M123" s="99"/>
      <c r="N123" s="99"/>
      <c r="O123" s="27"/>
      <c r="P123" s="27"/>
      <c r="Q123" s="147"/>
      <c r="R123" s="109"/>
      <c r="S123" s="109"/>
      <c r="T123" s="109"/>
      <c r="U123" s="109"/>
      <c r="V123" s="109"/>
      <c r="W123" s="109"/>
      <c r="X123" s="109"/>
      <c r="Y123" s="109"/>
      <c r="Z123" s="109"/>
    </row>
    <row r="124" spans="1:26" s="110" customFormat="1" x14ac:dyDescent="0.25">
      <c r="A124" s="43"/>
      <c r="B124" s="46"/>
      <c r="C124" s="112"/>
      <c r="D124" s="111"/>
      <c r="E124" s="106"/>
      <c r="F124" s="107"/>
      <c r="G124" s="107"/>
      <c r="H124" s="107"/>
      <c r="I124" s="108"/>
      <c r="J124" s="108"/>
      <c r="K124" s="113"/>
      <c r="L124" s="113"/>
      <c r="M124" s="145">
        <f>SUM(M116:M122)</f>
        <v>2927</v>
      </c>
      <c r="N124" s="145">
        <f>SUM(N116:N122)</f>
        <v>310</v>
      </c>
      <c r="O124" s="27"/>
      <c r="P124" s="27"/>
      <c r="Q124" s="148"/>
    </row>
    <row r="125" spans="1:26" x14ac:dyDescent="0.25">
      <c r="B125" s="28"/>
      <c r="C125" s="28"/>
      <c r="D125" s="28"/>
      <c r="E125" s="29"/>
      <c r="F125" s="28"/>
      <c r="G125" s="28"/>
      <c r="H125" s="28"/>
      <c r="I125" s="28"/>
      <c r="J125" s="28"/>
      <c r="K125" s="28"/>
      <c r="L125" s="28"/>
      <c r="M125" s="28"/>
      <c r="N125" s="28"/>
      <c r="O125" s="28"/>
      <c r="P125" s="28"/>
    </row>
    <row r="126" spans="1:26" ht="18.75" x14ac:dyDescent="0.25">
      <c r="B126" s="55" t="s">
        <v>32</v>
      </c>
      <c r="C126" s="69">
        <f>+K124</f>
        <v>0</v>
      </c>
      <c r="H126" s="30"/>
      <c r="I126" s="30"/>
      <c r="J126" s="30"/>
      <c r="K126" s="30"/>
      <c r="L126" s="30"/>
      <c r="M126" s="30"/>
      <c r="N126" s="28"/>
      <c r="O126" s="28"/>
      <c r="P126" s="28"/>
    </row>
    <row r="128" spans="1:26" ht="15.75" thickBot="1" x14ac:dyDescent="0.3"/>
    <row r="129" spans="1:17" ht="30.75" thickBot="1" x14ac:dyDescent="0.3">
      <c r="B129" s="72" t="s">
        <v>49</v>
      </c>
      <c r="C129" s="73" t="s">
        <v>50</v>
      </c>
      <c r="D129" s="72" t="s">
        <v>51</v>
      </c>
      <c r="E129" s="73" t="s">
        <v>54</v>
      </c>
    </row>
    <row r="130" spans="1:17" x14ac:dyDescent="0.25">
      <c r="B130" s="63" t="s">
        <v>123</v>
      </c>
      <c r="C130" s="66">
        <v>20</v>
      </c>
      <c r="D130" s="66">
        <v>0</v>
      </c>
      <c r="E130" s="214">
        <f>+D130+D131+D132</f>
        <v>0</v>
      </c>
    </row>
    <row r="131" spans="1:17" x14ac:dyDescent="0.25">
      <c r="B131" s="63" t="s">
        <v>124</v>
      </c>
      <c r="C131" s="53">
        <v>30</v>
      </c>
      <c r="D131" s="199">
        <v>0</v>
      </c>
      <c r="E131"/>
    </row>
    <row r="132" spans="1:17" ht="15.75" thickBot="1" x14ac:dyDescent="0.3">
      <c r="B132" s="63" t="s">
        <v>125</v>
      </c>
      <c r="C132" s="68">
        <v>40</v>
      </c>
      <c r="D132" s="68">
        <v>0</v>
      </c>
      <c r="E132"/>
    </row>
    <row r="134" spans="1:17" ht="15.75" thickBot="1" x14ac:dyDescent="0.3"/>
    <row r="135" spans="1:17" ht="27" thickBot="1" x14ac:dyDescent="0.3">
      <c r="B135" s="213" t="s">
        <v>52</v>
      </c>
      <c r="C135"/>
      <c r="D135"/>
      <c r="E135"/>
      <c r="F135"/>
      <c r="G135"/>
      <c r="H135"/>
      <c r="I135"/>
      <c r="J135"/>
      <c r="K135"/>
      <c r="L135"/>
      <c r="M135"/>
      <c r="N135"/>
    </row>
    <row r="137" spans="1:17" ht="45" x14ac:dyDescent="0.25">
      <c r="B137" s="117" t="s">
        <v>0</v>
      </c>
      <c r="C137" s="117" t="s">
        <v>39</v>
      </c>
      <c r="D137" s="117" t="s">
        <v>40</v>
      </c>
      <c r="E137" s="117" t="s">
        <v>115</v>
      </c>
      <c r="F137" s="117" t="s">
        <v>117</v>
      </c>
      <c r="G137" s="117" t="s">
        <v>118</v>
      </c>
      <c r="H137" s="117" t="s">
        <v>119</v>
      </c>
      <c r="I137" s="117" t="s">
        <v>116</v>
      </c>
      <c r="J137" s="198" t="s">
        <v>120</v>
      </c>
      <c r="K137"/>
      <c r="L137"/>
      <c r="M137" s="117" t="s">
        <v>121</v>
      </c>
      <c r="N137" s="117" t="s">
        <v>41</v>
      </c>
      <c r="O137" s="117" t="s">
        <v>42</v>
      </c>
      <c r="P137" s="198" t="s">
        <v>3</v>
      </c>
      <c r="Q137"/>
    </row>
    <row r="138" spans="1:17" x14ac:dyDescent="0.25">
      <c r="B138" s="197" t="s">
        <v>514</v>
      </c>
      <c r="C138" s="197">
        <f>(212+72)/1000</f>
        <v>0.28399999999999997</v>
      </c>
      <c r="D138" s="3" t="s">
        <v>515</v>
      </c>
      <c r="E138" s="3">
        <v>27090492</v>
      </c>
      <c r="F138" s="3" t="s">
        <v>161</v>
      </c>
      <c r="G138" s="3" t="s">
        <v>162</v>
      </c>
      <c r="H138" s="165">
        <v>37715</v>
      </c>
      <c r="I138" s="5" t="s">
        <v>134</v>
      </c>
      <c r="J138" s="118" t="s">
        <v>516</v>
      </c>
      <c r="K138" s="118" t="s">
        <v>517</v>
      </c>
      <c r="L138" s="118" t="s">
        <v>278</v>
      </c>
      <c r="M138" s="118" t="s">
        <v>133</v>
      </c>
      <c r="N138" s="118" t="s">
        <v>133</v>
      </c>
      <c r="O138" s="118" t="s">
        <v>133</v>
      </c>
      <c r="P138" s="265" t="s">
        <v>739</v>
      </c>
      <c r="Q138"/>
    </row>
    <row r="139" spans="1:17" x14ac:dyDescent="0.25">
      <c r="B139" s="231" t="s">
        <v>514</v>
      </c>
      <c r="C139" s="231">
        <f t="shared" ref="C139:C141" si="5">(212+72)/1000</f>
        <v>0.28399999999999997</v>
      </c>
      <c r="D139" s="3" t="s">
        <v>515</v>
      </c>
      <c r="E139" s="3">
        <v>27090492</v>
      </c>
      <c r="F139" s="3" t="s">
        <v>161</v>
      </c>
      <c r="G139" s="3" t="s">
        <v>162</v>
      </c>
      <c r="H139" s="165">
        <v>37715</v>
      </c>
      <c r="I139" s="5" t="s">
        <v>134</v>
      </c>
      <c r="J139" s="1" t="s">
        <v>518</v>
      </c>
      <c r="K139" s="95" t="s">
        <v>519</v>
      </c>
      <c r="L139" s="94" t="s">
        <v>278</v>
      </c>
      <c r="M139" s="118" t="s">
        <v>133</v>
      </c>
      <c r="N139" s="118" t="s">
        <v>133</v>
      </c>
      <c r="O139" s="118" t="s">
        <v>133</v>
      </c>
      <c r="P139" s="265" t="s">
        <v>739</v>
      </c>
      <c r="Q139"/>
    </row>
    <row r="140" spans="1:17" x14ac:dyDescent="0.25">
      <c r="B140" s="231" t="s">
        <v>514</v>
      </c>
      <c r="C140" s="231">
        <f t="shared" si="5"/>
        <v>0.28399999999999997</v>
      </c>
      <c r="D140" s="3" t="s">
        <v>515</v>
      </c>
      <c r="E140" s="3">
        <v>27090492</v>
      </c>
      <c r="F140" s="3" t="s">
        <v>161</v>
      </c>
      <c r="G140" s="3" t="s">
        <v>162</v>
      </c>
      <c r="H140" s="165">
        <v>37715</v>
      </c>
      <c r="I140" s="5" t="s">
        <v>134</v>
      </c>
      <c r="J140" s="1" t="s">
        <v>518</v>
      </c>
      <c r="K140" s="95" t="s">
        <v>520</v>
      </c>
      <c r="L140" s="94" t="s">
        <v>278</v>
      </c>
      <c r="M140" s="118" t="s">
        <v>133</v>
      </c>
      <c r="N140" s="118" t="s">
        <v>133</v>
      </c>
      <c r="O140" s="118" t="s">
        <v>133</v>
      </c>
      <c r="P140" s="265" t="s">
        <v>739</v>
      </c>
      <c r="Q140" s="199"/>
    </row>
    <row r="141" spans="1:17" x14ac:dyDescent="0.25">
      <c r="A141" s="9" t="s">
        <v>524</v>
      </c>
      <c r="B141" s="197" t="s">
        <v>269</v>
      </c>
      <c r="C141" s="231">
        <f t="shared" si="5"/>
        <v>0.28399999999999997</v>
      </c>
      <c r="D141" s="3" t="s">
        <v>521</v>
      </c>
      <c r="E141" s="3">
        <v>87064863</v>
      </c>
      <c r="F141" s="3" t="s">
        <v>278</v>
      </c>
      <c r="G141" s="3" t="s">
        <v>522</v>
      </c>
      <c r="H141" s="165" t="s">
        <v>523</v>
      </c>
      <c r="I141" s="5" t="s">
        <v>134</v>
      </c>
      <c r="J141" s="1" t="s">
        <v>134</v>
      </c>
      <c r="K141" s="95" t="s">
        <v>134</v>
      </c>
      <c r="L141" s="94" t="s">
        <v>134</v>
      </c>
      <c r="M141" s="118" t="s">
        <v>133</v>
      </c>
      <c r="N141" s="118" t="s">
        <v>134</v>
      </c>
      <c r="O141" s="118" t="s">
        <v>133</v>
      </c>
      <c r="P141" s="265" t="s">
        <v>739</v>
      </c>
      <c r="Q141" s="199"/>
    </row>
    <row r="142" spans="1:17" x14ac:dyDescent="0.25">
      <c r="B142" s="231" t="s">
        <v>266</v>
      </c>
      <c r="C142" s="231">
        <f>(296+135)/5000</f>
        <v>8.6199999999999999E-2</v>
      </c>
      <c r="D142" s="3" t="s">
        <v>267</v>
      </c>
      <c r="E142" s="3">
        <v>12745341</v>
      </c>
      <c r="F142" s="3" t="s">
        <v>268</v>
      </c>
      <c r="G142" s="3" t="s">
        <v>162</v>
      </c>
      <c r="H142" s="165">
        <v>37596</v>
      </c>
      <c r="I142" s="5" t="s">
        <v>134</v>
      </c>
      <c r="J142" s="1" t="s">
        <v>134</v>
      </c>
      <c r="K142" s="95" t="s">
        <v>134</v>
      </c>
      <c r="L142" s="94" t="s">
        <v>134</v>
      </c>
      <c r="M142" s="118" t="s">
        <v>133</v>
      </c>
      <c r="N142" s="118" t="s">
        <v>134</v>
      </c>
      <c r="O142" s="118" t="s">
        <v>133</v>
      </c>
      <c r="P142" s="232" t="s">
        <v>333</v>
      </c>
      <c r="Q142" s="232"/>
    </row>
    <row r="143" spans="1:17" x14ac:dyDescent="0.25">
      <c r="B143" s="197"/>
      <c r="C143" s="197"/>
      <c r="D143" s="3"/>
      <c r="E143" s="3"/>
      <c r="F143" s="3"/>
      <c r="G143" s="3"/>
      <c r="H143" s="165"/>
      <c r="I143" s="5"/>
      <c r="J143" s="1"/>
      <c r="K143" s="95"/>
      <c r="L143" s="94"/>
      <c r="M143" s="118"/>
      <c r="N143" s="118"/>
      <c r="O143" s="118"/>
      <c r="P143" s="199"/>
      <c r="Q143" s="199"/>
    </row>
    <row r="146" spans="2:7" ht="15.75" thickBot="1" x14ac:dyDescent="0.3"/>
    <row r="147" spans="2:7" ht="30" x14ac:dyDescent="0.25">
      <c r="B147" s="121" t="s">
        <v>33</v>
      </c>
      <c r="C147" s="121" t="s">
        <v>49</v>
      </c>
      <c r="D147" s="117" t="s">
        <v>50</v>
      </c>
      <c r="E147" s="121" t="s">
        <v>51</v>
      </c>
      <c r="F147" s="73" t="s">
        <v>55</v>
      </c>
      <c r="G147" s="91"/>
    </row>
    <row r="148" spans="2:7" ht="108" x14ac:dyDescent="0.2">
      <c r="B148" s="210" t="s">
        <v>53</v>
      </c>
      <c r="C148" s="6" t="s">
        <v>126</v>
      </c>
      <c r="D148" s="199">
        <v>25</v>
      </c>
      <c r="E148" s="199">
        <v>0</v>
      </c>
      <c r="F148" s="211">
        <f>+E148+E149+E150</f>
        <v>0</v>
      </c>
      <c r="G148" s="92"/>
    </row>
    <row r="149" spans="2:7" ht="96.75" x14ac:dyDescent="0.25">
      <c r="B149"/>
      <c r="C149" s="6" t="s">
        <v>127</v>
      </c>
      <c r="D149" s="70">
        <v>25</v>
      </c>
      <c r="E149" s="199">
        <v>0</v>
      </c>
      <c r="F149"/>
      <c r="G149" s="92"/>
    </row>
    <row r="150" spans="2:7" ht="60.75" x14ac:dyDescent="0.25">
      <c r="B150"/>
      <c r="C150" s="6" t="s">
        <v>128</v>
      </c>
      <c r="D150" s="199">
        <v>10</v>
      </c>
      <c r="E150" s="199">
        <v>0</v>
      </c>
      <c r="F150"/>
      <c r="G150" s="92"/>
    </row>
    <row r="151" spans="2:7" x14ac:dyDescent="0.25">
      <c r="C151" s="101"/>
    </row>
    <row r="154" spans="2:7" x14ac:dyDescent="0.25">
      <c r="B154" s="119" t="s">
        <v>56</v>
      </c>
    </row>
    <row r="157" spans="2:7" x14ac:dyDescent="0.25">
      <c r="B157" s="122" t="s">
        <v>33</v>
      </c>
      <c r="C157" s="122" t="s">
        <v>57</v>
      </c>
      <c r="D157" s="121" t="s">
        <v>51</v>
      </c>
      <c r="E157" s="121" t="s">
        <v>16</v>
      </c>
    </row>
    <row r="158" spans="2:7" ht="28.5" x14ac:dyDescent="0.25">
      <c r="B158" s="102" t="s">
        <v>58</v>
      </c>
      <c r="C158" s="103">
        <v>40</v>
      </c>
      <c r="D158" s="199">
        <f>+E130</f>
        <v>0</v>
      </c>
      <c r="E158" s="212">
        <f>+D158+D159</f>
        <v>0</v>
      </c>
    </row>
    <row r="159" spans="2:7" ht="42.75" x14ac:dyDescent="0.25">
      <c r="B159" s="102" t="s">
        <v>59</v>
      </c>
      <c r="C159" s="103">
        <v>60</v>
      </c>
      <c r="D159" s="199">
        <f>+F148</f>
        <v>0</v>
      </c>
      <c r="E159"/>
    </row>
  </sheetData>
  <customSheetViews>
    <customSheetView guid="{0D27272C-8AE0-4052-801F-A315617EF63A}" hiddenColumns="1" topLeftCell="H72">
      <selection activeCell="J98" sqref="J98"/>
      <pageMargins left="0.7" right="0.7" top="0.75" bottom="0.75" header="0.3" footer="0.3"/>
    </customSheetView>
    <customSheetView guid="{FAFEC9F5-BF18-4E84-806B-6B835B574CEB}" scale="80" topLeftCell="A68">
      <selection activeCell="U72" sqref="U72"/>
      <pageMargins left="0.7" right="0.7" top="0.75" bottom="0.75" header="0.3" footer="0.3"/>
    </customSheetView>
  </customSheetViews>
  <mergeCells count="10">
    <mergeCell ref="Q49:Q52"/>
    <mergeCell ref="D110:E110"/>
    <mergeCell ref="D111:E111"/>
    <mergeCell ref="B108:N108"/>
    <mergeCell ref="C6:N6"/>
    <mergeCell ref="C7:N7"/>
    <mergeCell ref="C8:N8"/>
    <mergeCell ref="C9:N9"/>
    <mergeCell ref="C10:E10"/>
    <mergeCell ref="J86:L8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6"/>
  <sheetViews>
    <sheetView topLeftCell="M31" zoomScale="60" zoomScaleNormal="60" workbookViewId="0">
      <selection activeCell="P62" sqref="P62"/>
    </sheetView>
  </sheetViews>
  <sheetFormatPr baseColWidth="10" defaultRowHeight="15" x14ac:dyDescent="0.25"/>
  <cols>
    <col min="1" max="1" width="3.140625" style="9" bestFit="1" customWidth="1"/>
    <col min="2" max="2" width="102.7109375" style="9" bestFit="1" customWidth="1"/>
    <col min="3" max="3" width="31.140625" style="9" customWidth="1"/>
    <col min="4" max="4" width="62.42578125" style="9" bestFit="1" customWidth="1"/>
    <col min="5" max="5" width="25" style="9" customWidth="1"/>
    <col min="6" max="6" width="43.5703125" style="9" bestFit="1" customWidth="1"/>
    <col min="7" max="7" width="52.85546875" style="9" bestFit="1" customWidth="1"/>
    <col min="8" max="8" width="24.5703125" style="9" customWidth="1"/>
    <col min="9" max="9" width="24" style="9" customWidth="1"/>
    <col min="10" max="10" width="100.140625" style="9" bestFit="1" customWidth="1"/>
    <col min="11" max="11" width="26.42578125" style="9" bestFit="1" customWidth="1"/>
    <col min="12" max="12" width="248" style="9" bestFit="1" customWidth="1"/>
    <col min="13" max="13" width="34.140625" style="9" bestFit="1" customWidth="1"/>
    <col min="14" max="14" width="22.140625" style="9" customWidth="1"/>
    <col min="15" max="15" width="26.140625" style="9" customWidth="1"/>
    <col min="16" max="16" width="145.28515625" style="9" bestFit="1" customWidth="1"/>
    <col min="17" max="17" width="126.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46" t="s">
        <v>62</v>
      </c>
      <c r="C2" s="347"/>
      <c r="D2" s="347"/>
      <c r="E2" s="347"/>
      <c r="F2" s="347"/>
      <c r="G2" s="347"/>
      <c r="H2" s="347"/>
      <c r="I2" s="347"/>
      <c r="J2" s="347"/>
      <c r="K2" s="347"/>
      <c r="L2" s="347"/>
      <c r="M2" s="347"/>
      <c r="N2" s="347"/>
      <c r="O2" s="347"/>
      <c r="P2" s="347"/>
    </row>
    <row r="4" spans="2:16" ht="26.25" x14ac:dyDescent="0.25">
      <c r="B4" s="346" t="s">
        <v>48</v>
      </c>
      <c r="C4" s="347"/>
      <c r="D4" s="347"/>
      <c r="E4" s="347"/>
      <c r="F4" s="347"/>
      <c r="G4" s="347"/>
      <c r="H4" s="347"/>
      <c r="I4" s="347"/>
      <c r="J4" s="347"/>
      <c r="K4" s="347"/>
      <c r="L4" s="347"/>
      <c r="M4" s="347"/>
      <c r="N4" s="347"/>
      <c r="O4" s="347"/>
      <c r="P4" s="347"/>
    </row>
    <row r="5" spans="2:16" ht="15.75" thickBot="1" x14ac:dyDescent="0.3"/>
    <row r="6" spans="2:16" ht="21.75" thickBot="1" x14ac:dyDescent="0.3">
      <c r="B6" s="11" t="s">
        <v>4</v>
      </c>
      <c r="C6" s="367" t="s">
        <v>573</v>
      </c>
      <c r="D6" s="367"/>
      <c r="E6" s="367"/>
      <c r="F6" s="367"/>
      <c r="G6" s="367"/>
      <c r="H6" s="367"/>
      <c r="I6" s="367"/>
      <c r="J6" s="367"/>
      <c r="K6" s="367"/>
      <c r="L6" s="367"/>
      <c r="M6" s="367"/>
      <c r="N6" s="368"/>
    </row>
    <row r="7" spans="2:16" ht="16.5" thickBot="1" x14ac:dyDescent="0.3">
      <c r="B7" s="12" t="s">
        <v>5</v>
      </c>
      <c r="C7" s="367"/>
      <c r="D7" s="367"/>
      <c r="E7" s="367"/>
      <c r="F7" s="367"/>
      <c r="G7" s="367"/>
      <c r="H7" s="367"/>
      <c r="I7" s="367"/>
      <c r="J7" s="367"/>
      <c r="K7" s="367"/>
      <c r="L7" s="367"/>
      <c r="M7" s="367"/>
      <c r="N7" s="368"/>
    </row>
    <row r="8" spans="2:16" ht="16.5" thickBot="1" x14ac:dyDescent="0.3">
      <c r="B8" s="12" t="s">
        <v>6</v>
      </c>
      <c r="C8" s="367"/>
      <c r="D8" s="367"/>
      <c r="E8" s="367"/>
      <c r="F8" s="367"/>
      <c r="G8" s="367"/>
      <c r="H8" s="367"/>
      <c r="I8" s="367"/>
      <c r="J8" s="367"/>
      <c r="K8" s="367"/>
      <c r="L8" s="367"/>
      <c r="M8" s="367"/>
      <c r="N8" s="368"/>
    </row>
    <row r="9" spans="2:16" ht="16.5" thickBot="1" x14ac:dyDescent="0.3">
      <c r="B9" s="12" t="s">
        <v>7</v>
      </c>
      <c r="C9" s="367"/>
      <c r="D9" s="367"/>
      <c r="E9" s="367"/>
      <c r="F9" s="367"/>
      <c r="G9" s="367"/>
      <c r="H9" s="367"/>
      <c r="I9" s="367"/>
      <c r="J9" s="367"/>
      <c r="K9" s="367"/>
      <c r="L9" s="367"/>
      <c r="M9" s="367"/>
      <c r="N9" s="368"/>
    </row>
    <row r="10" spans="2:16" ht="16.5" thickBot="1" x14ac:dyDescent="0.3">
      <c r="B10" s="12" t="s">
        <v>8</v>
      </c>
      <c r="C10" s="369"/>
      <c r="D10" s="369"/>
      <c r="E10" s="370"/>
      <c r="F10" s="32"/>
      <c r="G10" s="32"/>
      <c r="H10" s="32"/>
      <c r="I10" s="32"/>
      <c r="J10" s="32"/>
      <c r="K10" s="32"/>
      <c r="L10" s="32"/>
      <c r="M10" s="32"/>
      <c r="N10" s="33"/>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4"/>
      <c r="J12" s="104"/>
      <c r="K12" s="104"/>
      <c r="L12" s="104"/>
      <c r="M12" s="104"/>
      <c r="N12" s="19"/>
    </row>
    <row r="13" spans="2:16" x14ac:dyDescent="0.25">
      <c r="I13" s="104"/>
      <c r="J13" s="104"/>
      <c r="K13" s="104"/>
      <c r="L13" s="104"/>
      <c r="M13" s="104"/>
      <c r="N13" s="105"/>
    </row>
    <row r="14" spans="2:16" ht="45.75" customHeight="1" x14ac:dyDescent="0.25">
      <c r="B14" s="371" t="s">
        <v>100</v>
      </c>
      <c r="C14" s="371"/>
      <c r="D14" s="219" t="s">
        <v>12</v>
      </c>
      <c r="E14" s="219" t="s">
        <v>13</v>
      </c>
      <c r="F14" s="219" t="s">
        <v>29</v>
      </c>
      <c r="G14" s="89"/>
      <c r="I14" s="36"/>
      <c r="J14" s="36"/>
      <c r="K14" s="36"/>
      <c r="L14" s="36"/>
      <c r="M14" s="36"/>
      <c r="N14" s="105"/>
    </row>
    <row r="15" spans="2:16" x14ac:dyDescent="0.25">
      <c r="B15" s="371"/>
      <c r="C15" s="371"/>
      <c r="D15" s="219">
        <v>34</v>
      </c>
      <c r="E15" s="34">
        <v>1575810708</v>
      </c>
      <c r="F15" s="237">
        <f>540+36+120</f>
        <v>696</v>
      </c>
      <c r="G15" s="90"/>
      <c r="I15" s="37"/>
      <c r="J15" s="37"/>
      <c r="K15" s="37"/>
      <c r="L15" s="37"/>
      <c r="M15" s="37"/>
      <c r="N15" s="105"/>
    </row>
    <row r="16" spans="2:16" x14ac:dyDescent="0.25">
      <c r="B16" s="371"/>
      <c r="C16" s="371"/>
      <c r="D16" s="219"/>
      <c r="E16" s="34"/>
      <c r="F16" s="34"/>
      <c r="G16" s="90"/>
      <c r="I16" s="37"/>
      <c r="J16" s="37"/>
      <c r="K16" s="37"/>
      <c r="L16" s="37"/>
      <c r="M16" s="37"/>
      <c r="N16" s="105"/>
    </row>
    <row r="17" spans="1:14" x14ac:dyDescent="0.25">
      <c r="B17" s="371"/>
      <c r="C17" s="371"/>
      <c r="D17" s="219"/>
      <c r="E17" s="34"/>
      <c r="F17" s="34"/>
      <c r="G17" s="90"/>
      <c r="I17" s="37"/>
      <c r="J17" s="37"/>
      <c r="K17" s="37"/>
      <c r="L17" s="37"/>
      <c r="M17" s="37"/>
      <c r="N17" s="105"/>
    </row>
    <row r="18" spans="1:14" x14ac:dyDescent="0.25">
      <c r="B18" s="371"/>
      <c r="C18" s="371"/>
      <c r="D18" s="219"/>
      <c r="E18" s="35"/>
      <c r="F18" s="34"/>
      <c r="G18" s="90"/>
      <c r="H18" s="22"/>
      <c r="I18" s="37"/>
      <c r="J18" s="37"/>
      <c r="K18" s="37"/>
      <c r="L18" s="37"/>
      <c r="M18" s="37"/>
      <c r="N18" s="20"/>
    </row>
    <row r="19" spans="1:14" x14ac:dyDescent="0.25">
      <c r="B19" s="371"/>
      <c r="C19" s="371"/>
      <c r="D19" s="219"/>
      <c r="E19" s="35"/>
      <c r="F19" s="34"/>
      <c r="G19" s="90"/>
      <c r="H19" s="22"/>
      <c r="I19" s="39"/>
      <c r="J19" s="39"/>
      <c r="K19" s="39"/>
      <c r="L19" s="39"/>
      <c r="M19" s="39"/>
      <c r="N19" s="20"/>
    </row>
    <row r="20" spans="1:14" x14ac:dyDescent="0.25">
      <c r="B20" s="371"/>
      <c r="C20" s="371"/>
      <c r="D20" s="219"/>
      <c r="E20" s="35"/>
      <c r="F20" s="34"/>
      <c r="G20" s="90"/>
      <c r="H20" s="22"/>
      <c r="I20" s="104"/>
      <c r="J20" s="104"/>
      <c r="K20" s="104"/>
      <c r="L20" s="104"/>
      <c r="M20" s="104"/>
      <c r="N20" s="20"/>
    </row>
    <row r="21" spans="1:14" x14ac:dyDescent="0.25">
      <c r="B21" s="371"/>
      <c r="C21" s="371"/>
      <c r="D21" s="219"/>
      <c r="E21" s="35"/>
      <c r="F21" s="34"/>
      <c r="G21" s="90"/>
      <c r="H21" s="22"/>
      <c r="I21" s="104"/>
      <c r="J21" s="104"/>
      <c r="K21" s="104"/>
      <c r="L21" s="104"/>
      <c r="M21" s="104"/>
      <c r="N21" s="20"/>
    </row>
    <row r="22" spans="1:14" ht="15.75" thickBot="1" x14ac:dyDescent="0.3">
      <c r="B22" s="365" t="s">
        <v>14</v>
      </c>
      <c r="C22" s="366"/>
      <c r="D22" s="219"/>
      <c r="E22" s="60"/>
      <c r="F22" s="34"/>
      <c r="G22" s="90"/>
      <c r="H22" s="22"/>
      <c r="I22" s="104"/>
      <c r="J22" s="104"/>
      <c r="K22" s="104"/>
      <c r="L22" s="104"/>
      <c r="M22" s="104"/>
      <c r="N22" s="20"/>
    </row>
    <row r="23" spans="1:14" ht="45.75" thickBot="1" x14ac:dyDescent="0.3">
      <c r="A23" s="41"/>
      <c r="B23" s="49" t="s">
        <v>15</v>
      </c>
      <c r="C23" s="49" t="s">
        <v>101</v>
      </c>
      <c r="E23" s="36"/>
      <c r="F23" s="36"/>
      <c r="G23" s="36"/>
      <c r="H23" s="36"/>
      <c r="I23" s="10"/>
      <c r="J23" s="10"/>
      <c r="K23" s="10"/>
      <c r="L23" s="10"/>
      <c r="M23" s="10"/>
    </row>
    <row r="24" spans="1:14" ht="15.75" thickBot="1" x14ac:dyDescent="0.3">
      <c r="A24" s="42">
        <v>1</v>
      </c>
      <c r="C24" s="292">
        <f>F15*80%</f>
        <v>556.80000000000007</v>
      </c>
      <c r="D24" s="40"/>
      <c r="E24" s="293">
        <f>E15</f>
        <v>1575810708</v>
      </c>
      <c r="F24" s="38"/>
      <c r="G24" s="38"/>
      <c r="H24" s="38"/>
      <c r="I24" s="23"/>
      <c r="J24" s="23"/>
      <c r="K24" s="23"/>
      <c r="L24" s="23"/>
      <c r="M24" s="23"/>
    </row>
    <row r="25" spans="1:14" x14ac:dyDescent="0.25">
      <c r="A25" s="96"/>
      <c r="C25" s="97"/>
      <c r="D25" s="37"/>
      <c r="E25" s="98"/>
      <c r="F25" s="38"/>
      <c r="G25" s="38"/>
      <c r="H25" s="38"/>
      <c r="I25" s="23"/>
      <c r="J25" s="23"/>
      <c r="K25" s="23"/>
      <c r="L25" s="23"/>
      <c r="M25" s="23"/>
    </row>
    <row r="26" spans="1:14" x14ac:dyDescent="0.25">
      <c r="A26" s="96"/>
      <c r="C26" s="97"/>
      <c r="D26" s="37"/>
      <c r="E26" s="98"/>
      <c r="F26" s="38"/>
      <c r="G26" s="38"/>
      <c r="H26" s="38"/>
      <c r="I26" s="23"/>
      <c r="J26" s="23"/>
      <c r="K26" s="23"/>
      <c r="L26" s="23"/>
      <c r="M26" s="23"/>
    </row>
    <row r="27" spans="1:14" x14ac:dyDescent="0.25">
      <c r="A27" s="96"/>
      <c r="B27" s="119" t="s">
        <v>132</v>
      </c>
      <c r="C27" s="101"/>
      <c r="D27" s="101"/>
      <c r="E27" s="101"/>
      <c r="F27" s="101"/>
      <c r="G27" s="101"/>
      <c r="H27" s="101"/>
      <c r="I27" s="104"/>
      <c r="J27" s="104"/>
      <c r="K27" s="104"/>
      <c r="L27" s="104"/>
      <c r="M27" s="104"/>
      <c r="N27" s="105"/>
    </row>
    <row r="28" spans="1:14" x14ac:dyDescent="0.25">
      <c r="A28" s="96"/>
      <c r="B28" s="101"/>
      <c r="C28" s="101"/>
      <c r="D28" s="101"/>
      <c r="E28" s="101"/>
      <c r="F28" s="101"/>
      <c r="G28" s="101"/>
      <c r="H28" s="101"/>
      <c r="I28" s="104"/>
      <c r="J28" s="104"/>
      <c r="K28" s="104"/>
      <c r="L28" s="104"/>
      <c r="M28" s="104"/>
      <c r="N28" s="105"/>
    </row>
    <row r="29" spans="1:14" x14ac:dyDescent="0.25">
      <c r="A29" s="96"/>
      <c r="B29" s="122" t="s">
        <v>33</v>
      </c>
      <c r="C29" s="122" t="s">
        <v>133</v>
      </c>
      <c r="D29" s="122" t="s">
        <v>134</v>
      </c>
      <c r="E29" s="101"/>
      <c r="F29" s="101"/>
      <c r="G29" s="101"/>
      <c r="H29" s="101"/>
      <c r="I29" s="104"/>
      <c r="J29" s="104"/>
      <c r="K29" s="104"/>
      <c r="L29" s="104"/>
      <c r="M29" s="104"/>
      <c r="N29" s="105"/>
    </row>
    <row r="30" spans="1:14" x14ac:dyDescent="0.25">
      <c r="A30" s="96"/>
      <c r="B30" s="118" t="s">
        <v>135</v>
      </c>
      <c r="C30" s="267" t="s">
        <v>276</v>
      </c>
      <c r="D30" s="267"/>
      <c r="E30" s="101"/>
      <c r="F30" s="101"/>
      <c r="G30" s="101"/>
      <c r="H30" s="101"/>
      <c r="I30" s="104"/>
      <c r="J30" s="104"/>
      <c r="K30" s="104"/>
      <c r="L30" s="104"/>
      <c r="M30" s="104"/>
      <c r="N30" s="105"/>
    </row>
    <row r="31" spans="1:14" x14ac:dyDescent="0.25">
      <c r="A31" s="96"/>
      <c r="B31" s="118" t="s">
        <v>136</v>
      </c>
      <c r="C31" s="267"/>
      <c r="D31" s="267" t="s">
        <v>276</v>
      </c>
      <c r="E31" s="101"/>
      <c r="F31" s="101"/>
      <c r="G31" s="101"/>
      <c r="H31" s="101"/>
      <c r="I31" s="104"/>
      <c r="J31" s="104"/>
      <c r="K31" s="104"/>
      <c r="L31" s="104"/>
      <c r="M31" s="104"/>
      <c r="N31" s="105"/>
    </row>
    <row r="32" spans="1:14" x14ac:dyDescent="0.25">
      <c r="A32" s="96"/>
      <c r="B32" s="118" t="s">
        <v>137</v>
      </c>
      <c r="C32" s="267" t="s">
        <v>276</v>
      </c>
      <c r="D32" s="267"/>
      <c r="E32" s="101"/>
      <c r="F32" s="101"/>
      <c r="G32" s="101"/>
      <c r="H32" s="101"/>
      <c r="I32" s="104"/>
      <c r="J32" s="104"/>
      <c r="K32" s="104"/>
      <c r="L32" s="104"/>
      <c r="M32" s="104"/>
      <c r="N32" s="105"/>
    </row>
    <row r="33" spans="1:17" x14ac:dyDescent="0.25">
      <c r="A33" s="96"/>
      <c r="B33" s="118" t="s">
        <v>138</v>
      </c>
      <c r="C33" s="267"/>
      <c r="D33" s="267" t="s">
        <v>276</v>
      </c>
      <c r="E33" s="101"/>
      <c r="F33" s="101"/>
      <c r="G33" s="101"/>
      <c r="H33" s="101"/>
      <c r="I33" s="104"/>
      <c r="J33" s="104"/>
      <c r="K33" s="104"/>
      <c r="L33" s="104"/>
      <c r="M33" s="104"/>
      <c r="N33" s="105"/>
    </row>
    <row r="34" spans="1:17" x14ac:dyDescent="0.25">
      <c r="A34" s="96"/>
      <c r="B34" s="101"/>
      <c r="C34" s="101"/>
      <c r="D34" s="101"/>
      <c r="E34" s="101"/>
      <c r="F34" s="101"/>
      <c r="G34" s="101"/>
      <c r="H34" s="101"/>
      <c r="I34" s="104"/>
      <c r="J34" s="104"/>
      <c r="K34" s="104"/>
      <c r="L34" s="104"/>
      <c r="M34" s="104"/>
      <c r="N34" s="105"/>
    </row>
    <row r="35" spans="1:17" x14ac:dyDescent="0.25">
      <c r="A35" s="96"/>
      <c r="B35" s="101"/>
      <c r="C35" s="101"/>
      <c r="D35" s="101"/>
      <c r="E35" s="101"/>
      <c r="F35" s="101"/>
      <c r="G35" s="101"/>
      <c r="H35" s="101"/>
      <c r="I35" s="104"/>
      <c r="J35" s="104"/>
      <c r="K35" s="104"/>
      <c r="L35" s="104"/>
      <c r="M35" s="104"/>
      <c r="N35" s="105"/>
    </row>
    <row r="36" spans="1:17" x14ac:dyDescent="0.25">
      <c r="A36" s="96"/>
      <c r="B36" s="119" t="s">
        <v>139</v>
      </c>
      <c r="C36" s="101"/>
      <c r="D36" s="101"/>
      <c r="E36" s="101"/>
      <c r="F36" s="101"/>
      <c r="G36" s="101"/>
      <c r="H36" s="101"/>
      <c r="I36" s="104"/>
      <c r="J36" s="104"/>
      <c r="K36" s="104"/>
      <c r="L36" s="104"/>
      <c r="M36" s="104"/>
      <c r="N36" s="105"/>
    </row>
    <row r="37" spans="1:17" x14ac:dyDescent="0.25">
      <c r="A37" s="96"/>
      <c r="B37" s="101"/>
      <c r="C37" s="101"/>
      <c r="D37" s="101"/>
      <c r="E37" s="101"/>
      <c r="F37" s="101"/>
      <c r="G37" s="101"/>
      <c r="H37" s="101"/>
      <c r="I37" s="104"/>
      <c r="J37" s="104"/>
      <c r="K37" s="104"/>
      <c r="L37" s="104"/>
      <c r="M37" s="104"/>
      <c r="N37" s="105"/>
    </row>
    <row r="38" spans="1:17" x14ac:dyDescent="0.25">
      <c r="A38" s="96"/>
      <c r="B38" s="101"/>
      <c r="C38" s="101"/>
      <c r="D38" s="101"/>
      <c r="E38" s="101"/>
      <c r="F38" s="101"/>
      <c r="G38" s="101"/>
      <c r="H38" s="101"/>
      <c r="I38" s="104"/>
      <c r="J38" s="104"/>
      <c r="K38" s="104"/>
      <c r="L38" s="104"/>
      <c r="M38" s="104"/>
      <c r="N38" s="105"/>
    </row>
    <row r="39" spans="1:17" x14ac:dyDescent="0.25">
      <c r="A39" s="96"/>
      <c r="B39" s="122" t="s">
        <v>33</v>
      </c>
      <c r="C39" s="122" t="s">
        <v>57</v>
      </c>
      <c r="D39" s="121" t="s">
        <v>51</v>
      </c>
      <c r="E39" s="121" t="s">
        <v>16</v>
      </c>
      <c r="F39" s="101"/>
      <c r="G39" s="101"/>
      <c r="H39" s="101"/>
      <c r="I39" s="104"/>
      <c r="J39" s="104"/>
      <c r="K39" s="104"/>
      <c r="L39" s="104"/>
      <c r="M39" s="104"/>
      <c r="N39" s="105"/>
    </row>
    <row r="40" spans="1:17" ht="28.5" x14ac:dyDescent="0.25">
      <c r="A40" s="96"/>
      <c r="B40" s="102" t="s">
        <v>140</v>
      </c>
      <c r="C40" s="103">
        <v>40</v>
      </c>
      <c r="D40" s="218">
        <v>0</v>
      </c>
      <c r="E40" s="344">
        <f>+D40+D41</f>
        <v>50</v>
      </c>
      <c r="F40" s="101"/>
      <c r="G40" s="101"/>
      <c r="H40" s="101"/>
      <c r="I40" s="104"/>
      <c r="J40" s="104"/>
      <c r="K40" s="104"/>
      <c r="L40" s="104"/>
      <c r="M40" s="104"/>
      <c r="N40" s="105"/>
    </row>
    <row r="41" spans="1:17" ht="42.75" x14ac:dyDescent="0.25">
      <c r="A41" s="96"/>
      <c r="B41" s="102" t="s">
        <v>141</v>
      </c>
      <c r="C41" s="103">
        <v>60</v>
      </c>
      <c r="D41" s="218">
        <v>50</v>
      </c>
      <c r="E41" s="345"/>
      <c r="F41" s="101"/>
      <c r="G41" s="101"/>
      <c r="H41" s="101"/>
      <c r="I41" s="104"/>
      <c r="J41" s="104"/>
      <c r="K41" s="104"/>
      <c r="L41" s="104"/>
      <c r="M41" s="104"/>
      <c r="N41" s="105"/>
    </row>
    <row r="42" spans="1:17" x14ac:dyDescent="0.25">
      <c r="A42" s="96"/>
      <c r="C42" s="97"/>
      <c r="D42" s="37"/>
      <c r="E42" s="98"/>
      <c r="F42" s="38"/>
      <c r="G42" s="38"/>
      <c r="H42" s="38"/>
      <c r="I42" s="23"/>
      <c r="J42" s="23"/>
      <c r="K42" s="23"/>
      <c r="L42" s="23"/>
      <c r="M42" s="23"/>
    </row>
    <row r="43" spans="1:17" x14ac:dyDescent="0.25">
      <c r="A43" s="96"/>
      <c r="C43" s="97"/>
      <c r="D43" s="37"/>
      <c r="E43" s="98"/>
      <c r="F43" s="38"/>
      <c r="G43" s="38"/>
      <c r="H43" s="38"/>
      <c r="I43" s="23"/>
      <c r="J43" s="23"/>
      <c r="K43" s="23"/>
      <c r="L43" s="23"/>
      <c r="M43" s="23"/>
    </row>
    <row r="44" spans="1:17" x14ac:dyDescent="0.25">
      <c r="A44" s="96"/>
      <c r="C44" s="97"/>
      <c r="D44" s="37"/>
      <c r="E44" s="98"/>
      <c r="F44" s="38"/>
      <c r="G44" s="38"/>
      <c r="H44" s="38"/>
      <c r="I44" s="23"/>
      <c r="J44" s="23"/>
      <c r="K44" s="23"/>
      <c r="L44" s="23"/>
      <c r="M44" s="23"/>
    </row>
    <row r="45" spans="1:17" ht="15.75" thickBot="1" x14ac:dyDescent="0.3">
      <c r="M45" s="360" t="s">
        <v>35</v>
      </c>
      <c r="N45" s="360"/>
    </row>
    <row r="46" spans="1:17" x14ac:dyDescent="0.25">
      <c r="B46" s="119" t="s">
        <v>30</v>
      </c>
      <c r="M46" s="61"/>
      <c r="N46" s="61"/>
    </row>
    <row r="47" spans="1:17" ht="15.75" thickBot="1" x14ac:dyDescent="0.3">
      <c r="M47" s="61"/>
      <c r="N47" s="61"/>
    </row>
    <row r="48" spans="1:17" s="104" customFormat="1" ht="109.5" customHeight="1" x14ac:dyDescent="0.25">
      <c r="B48" s="115" t="s">
        <v>142</v>
      </c>
      <c r="C48" s="115" t="s">
        <v>143</v>
      </c>
      <c r="D48" s="115" t="s">
        <v>144</v>
      </c>
      <c r="E48" s="115" t="s">
        <v>45</v>
      </c>
      <c r="F48" s="115" t="s">
        <v>22</v>
      </c>
      <c r="G48" s="115" t="s">
        <v>102</v>
      </c>
      <c r="H48" s="115" t="s">
        <v>17</v>
      </c>
      <c r="I48" s="115" t="s">
        <v>10</v>
      </c>
      <c r="J48" s="115" t="s">
        <v>31</v>
      </c>
      <c r="K48" s="115" t="s">
        <v>60</v>
      </c>
      <c r="L48" s="115" t="s">
        <v>20</v>
      </c>
      <c r="M48" s="100" t="s">
        <v>26</v>
      </c>
      <c r="N48" s="115" t="s">
        <v>145</v>
      </c>
      <c r="O48" s="115" t="s">
        <v>36</v>
      </c>
      <c r="P48" s="116" t="s">
        <v>11</v>
      </c>
      <c r="Q48" s="116" t="s">
        <v>19</v>
      </c>
    </row>
    <row r="49" spans="1:26" s="280" customFormat="1" ht="30" x14ac:dyDescent="0.25">
      <c r="A49" s="268">
        <v>1</v>
      </c>
      <c r="B49" s="269" t="s">
        <v>573</v>
      </c>
      <c r="C49" s="270" t="s">
        <v>573</v>
      </c>
      <c r="D49" s="269" t="s">
        <v>296</v>
      </c>
      <c r="E49" s="271" t="s">
        <v>574</v>
      </c>
      <c r="F49" s="272" t="s">
        <v>133</v>
      </c>
      <c r="G49" s="273"/>
      <c r="H49" s="274">
        <v>39834</v>
      </c>
      <c r="I49" s="275">
        <v>40178</v>
      </c>
      <c r="J49" s="275"/>
      <c r="K49" s="275" t="s">
        <v>575</v>
      </c>
      <c r="L49" s="275" t="s">
        <v>576</v>
      </c>
      <c r="M49" s="276">
        <v>628</v>
      </c>
      <c r="N49" s="276">
        <v>80</v>
      </c>
      <c r="O49" s="277"/>
      <c r="P49" s="277">
        <v>9</v>
      </c>
      <c r="Q49" s="397" t="s">
        <v>791</v>
      </c>
      <c r="R49" s="279"/>
      <c r="S49" s="279"/>
      <c r="T49" s="279"/>
      <c r="U49" s="279"/>
      <c r="V49" s="279"/>
      <c r="W49" s="279"/>
      <c r="X49" s="279"/>
      <c r="Y49" s="279"/>
      <c r="Z49" s="279"/>
    </row>
    <row r="50" spans="1:26" s="280" customFormat="1" ht="30" x14ac:dyDescent="0.25">
      <c r="A50" s="268">
        <f>+A49+1</f>
        <v>2</v>
      </c>
      <c r="B50" s="269" t="s">
        <v>573</v>
      </c>
      <c r="C50" s="270" t="s">
        <v>573</v>
      </c>
      <c r="D50" s="269" t="s">
        <v>296</v>
      </c>
      <c r="E50" s="271" t="s">
        <v>591</v>
      </c>
      <c r="F50" s="272" t="s">
        <v>133</v>
      </c>
      <c r="G50" s="273"/>
      <c r="H50" s="274">
        <v>40210</v>
      </c>
      <c r="I50" s="275">
        <v>40543</v>
      </c>
      <c r="J50" s="275"/>
      <c r="K50" s="275" t="s">
        <v>580</v>
      </c>
      <c r="L50" s="275" t="s">
        <v>576</v>
      </c>
      <c r="M50" s="276">
        <v>558</v>
      </c>
      <c r="N50" s="276">
        <v>139</v>
      </c>
      <c r="O50" s="277"/>
      <c r="P50" s="277">
        <v>10</v>
      </c>
      <c r="Q50" s="398"/>
      <c r="R50" s="279"/>
      <c r="S50" s="279"/>
      <c r="T50" s="279"/>
      <c r="U50" s="279"/>
      <c r="V50" s="279"/>
      <c r="W50" s="279"/>
      <c r="X50" s="279"/>
      <c r="Y50" s="279"/>
      <c r="Z50" s="279"/>
    </row>
    <row r="51" spans="1:26" s="280" customFormat="1" ht="30" x14ac:dyDescent="0.25">
      <c r="A51" s="268">
        <f t="shared" ref="A51:A56" si="0">+A50+1</f>
        <v>3</v>
      </c>
      <c r="B51" s="269" t="s">
        <v>573</v>
      </c>
      <c r="C51" s="270" t="s">
        <v>573</v>
      </c>
      <c r="D51" s="269" t="s">
        <v>296</v>
      </c>
      <c r="E51" s="271" t="s">
        <v>592</v>
      </c>
      <c r="F51" s="272" t="s">
        <v>133</v>
      </c>
      <c r="G51" s="273"/>
      <c r="H51" s="274">
        <v>40567</v>
      </c>
      <c r="I51" s="275">
        <v>40908</v>
      </c>
      <c r="J51" s="275"/>
      <c r="K51" s="275" t="s">
        <v>585</v>
      </c>
      <c r="L51" s="275" t="s">
        <v>576</v>
      </c>
      <c r="M51" s="276">
        <v>563</v>
      </c>
      <c r="N51" s="276">
        <v>218</v>
      </c>
      <c r="O51" s="277"/>
      <c r="P51" s="277">
        <v>10</v>
      </c>
      <c r="Q51" s="398"/>
      <c r="R51" s="279"/>
      <c r="S51" s="279"/>
      <c r="T51" s="279"/>
      <c r="U51" s="279"/>
      <c r="V51" s="279"/>
      <c r="W51" s="279"/>
      <c r="X51" s="279"/>
      <c r="Y51" s="279"/>
      <c r="Z51" s="279"/>
    </row>
    <row r="52" spans="1:26" s="280" customFormat="1" ht="30" x14ac:dyDescent="0.25">
      <c r="A52" s="268">
        <f t="shared" si="0"/>
        <v>4</v>
      </c>
      <c r="B52" s="269" t="s">
        <v>573</v>
      </c>
      <c r="C52" s="270" t="s">
        <v>573</v>
      </c>
      <c r="D52" s="269" t="s">
        <v>296</v>
      </c>
      <c r="E52" s="271" t="s">
        <v>579</v>
      </c>
      <c r="F52" s="272" t="s">
        <v>133</v>
      </c>
      <c r="G52" s="272"/>
      <c r="H52" s="274">
        <v>40940</v>
      </c>
      <c r="I52" s="275">
        <v>41273</v>
      </c>
      <c r="J52" s="275"/>
      <c r="K52" s="275" t="s">
        <v>580</v>
      </c>
      <c r="L52" s="275" t="s">
        <v>576</v>
      </c>
      <c r="M52" s="276">
        <v>1400</v>
      </c>
      <c r="N52" s="276">
        <v>120</v>
      </c>
      <c r="O52" s="277"/>
      <c r="P52" s="277">
        <v>11</v>
      </c>
      <c r="Q52" s="399"/>
      <c r="R52" s="279"/>
      <c r="S52" s="279"/>
      <c r="T52" s="279"/>
      <c r="U52" s="279"/>
      <c r="V52" s="279"/>
      <c r="W52" s="279"/>
      <c r="X52" s="279"/>
      <c r="Y52" s="279"/>
      <c r="Z52" s="279"/>
    </row>
    <row r="53" spans="1:26" s="280" customFormat="1" x14ac:dyDescent="0.25">
      <c r="A53" s="268">
        <f t="shared" si="0"/>
        <v>5</v>
      </c>
      <c r="B53" s="269"/>
      <c r="C53" s="270"/>
      <c r="D53" s="269"/>
      <c r="E53" s="271"/>
      <c r="F53" s="272"/>
      <c r="G53" s="272"/>
      <c r="H53" s="272"/>
      <c r="I53" s="275"/>
      <c r="J53" s="275"/>
      <c r="K53" s="275"/>
      <c r="L53" s="275"/>
      <c r="M53" s="276"/>
      <c r="N53" s="276"/>
      <c r="O53" s="277"/>
      <c r="P53" s="277"/>
      <c r="Q53" s="278"/>
      <c r="R53" s="279"/>
      <c r="S53" s="279"/>
      <c r="T53" s="279"/>
      <c r="U53" s="279"/>
      <c r="V53" s="279"/>
      <c r="W53" s="279"/>
      <c r="X53" s="279"/>
      <c r="Y53" s="279"/>
      <c r="Z53" s="279"/>
    </row>
    <row r="54" spans="1:26" s="110" customFormat="1" x14ac:dyDescent="0.25">
      <c r="A54" s="43">
        <f t="shared" si="0"/>
        <v>6</v>
      </c>
      <c r="B54" s="111"/>
      <c r="C54" s="112"/>
      <c r="D54" s="111"/>
      <c r="E54" s="106"/>
      <c r="F54" s="107"/>
      <c r="G54" s="107"/>
      <c r="H54" s="107"/>
      <c r="I54" s="108"/>
      <c r="J54" s="108"/>
      <c r="K54" s="108"/>
      <c r="L54" s="108"/>
      <c r="M54" s="99"/>
      <c r="N54" s="99"/>
      <c r="O54" s="27"/>
      <c r="P54" s="27"/>
      <c r="Q54" s="147"/>
      <c r="R54" s="109"/>
      <c r="S54" s="109"/>
      <c r="T54" s="109"/>
      <c r="U54" s="109"/>
      <c r="V54" s="109"/>
      <c r="W54" s="109"/>
      <c r="X54" s="109"/>
      <c r="Y54" s="109"/>
      <c r="Z54" s="109"/>
    </row>
    <row r="55" spans="1:26" s="110" customFormat="1" x14ac:dyDescent="0.25">
      <c r="A55" s="43">
        <f t="shared" si="0"/>
        <v>7</v>
      </c>
      <c r="B55" s="111"/>
      <c r="C55" s="112"/>
      <c r="D55" s="111"/>
      <c r="E55" s="106"/>
      <c r="F55" s="107"/>
      <c r="G55" s="107"/>
      <c r="H55" s="107"/>
      <c r="I55" s="108"/>
      <c r="J55" s="108"/>
      <c r="K55" s="108"/>
      <c r="L55" s="108"/>
      <c r="M55" s="99"/>
      <c r="N55" s="99"/>
      <c r="O55" s="27"/>
      <c r="P55" s="27"/>
      <c r="Q55" s="147"/>
      <c r="R55" s="109"/>
      <c r="S55" s="109"/>
      <c r="T55" s="109"/>
      <c r="U55" s="109"/>
      <c r="V55" s="109"/>
      <c r="W55" s="109"/>
      <c r="X55" s="109"/>
      <c r="Y55" s="109"/>
      <c r="Z55" s="109"/>
    </row>
    <row r="56" spans="1:26" s="110" customFormat="1" x14ac:dyDescent="0.25">
      <c r="A56" s="43">
        <f t="shared" si="0"/>
        <v>8</v>
      </c>
      <c r="B56" s="111"/>
      <c r="C56" s="112"/>
      <c r="D56" s="111"/>
      <c r="E56" s="106"/>
      <c r="F56" s="107"/>
      <c r="G56" s="107"/>
      <c r="H56" s="107"/>
      <c r="I56" s="108"/>
      <c r="J56" s="108"/>
      <c r="K56" s="108"/>
      <c r="L56" s="108"/>
      <c r="M56" s="99"/>
      <c r="N56" s="99"/>
      <c r="O56" s="27"/>
      <c r="P56" s="27"/>
      <c r="Q56" s="147"/>
      <c r="R56" s="109"/>
      <c r="S56" s="109"/>
      <c r="T56" s="109"/>
      <c r="U56" s="109"/>
      <c r="V56" s="109"/>
      <c r="W56" s="109"/>
      <c r="X56" s="109"/>
      <c r="Y56" s="109"/>
      <c r="Z56" s="109"/>
    </row>
    <row r="57" spans="1:26" s="110" customFormat="1" x14ac:dyDescent="0.25">
      <c r="A57" s="43"/>
      <c r="B57" s="46" t="s">
        <v>16</v>
      </c>
      <c r="C57" s="112"/>
      <c r="D57" s="111"/>
      <c r="E57" s="106"/>
      <c r="F57" s="107"/>
      <c r="G57" s="107"/>
      <c r="H57" s="107"/>
      <c r="I57" s="108"/>
      <c r="J57" s="108"/>
      <c r="K57" s="113" t="s">
        <v>748</v>
      </c>
      <c r="L57" s="113">
        <f t="shared" ref="L57" si="1">SUM(L49:L56)</f>
        <v>0</v>
      </c>
      <c r="M57" s="145">
        <v>218</v>
      </c>
      <c r="N57" s="113" t="s">
        <v>750</v>
      </c>
      <c r="O57" s="27"/>
      <c r="P57" s="27"/>
      <c r="Q57" s="148"/>
    </row>
    <row r="58" spans="1:26" s="28" customFormat="1" x14ac:dyDescent="0.25">
      <c r="E58" s="29"/>
    </row>
    <row r="59" spans="1:26" s="28" customFormat="1" x14ac:dyDescent="0.25">
      <c r="B59" s="361" t="s">
        <v>28</v>
      </c>
      <c r="C59" s="361" t="s">
        <v>27</v>
      </c>
      <c r="D59" s="359" t="s">
        <v>34</v>
      </c>
      <c r="E59" s="359"/>
    </row>
    <row r="60" spans="1:26" s="28" customFormat="1" x14ac:dyDescent="0.25">
      <c r="B60" s="362"/>
      <c r="C60" s="362"/>
      <c r="D60" s="220" t="s">
        <v>23</v>
      </c>
      <c r="E60" s="58" t="s">
        <v>24</v>
      </c>
    </row>
    <row r="61" spans="1:26" s="28" customFormat="1" ht="30.6" customHeight="1" x14ac:dyDescent="0.25">
      <c r="B61" s="55" t="s">
        <v>21</v>
      </c>
      <c r="C61" s="56" t="str">
        <f>+K57</f>
        <v>44 meses y 17 días</v>
      </c>
      <c r="D61" s="53" t="s">
        <v>276</v>
      </c>
      <c r="E61" s="53"/>
      <c r="F61" s="30"/>
      <c r="G61" s="30"/>
      <c r="H61" s="30"/>
      <c r="I61" s="30"/>
      <c r="J61" s="30"/>
      <c r="K61" s="30"/>
      <c r="L61" s="30"/>
      <c r="M61" s="30"/>
    </row>
    <row r="62" spans="1:26" s="28" customFormat="1" ht="30" customHeight="1" x14ac:dyDescent="0.25">
      <c r="B62" s="55" t="s">
        <v>25</v>
      </c>
      <c r="C62" s="56">
        <f>+M57</f>
        <v>218</v>
      </c>
      <c r="D62" s="53"/>
      <c r="E62" s="53" t="s">
        <v>276</v>
      </c>
    </row>
    <row r="63" spans="1:26" s="28" customFormat="1" x14ac:dyDescent="0.25">
      <c r="B63" s="31"/>
      <c r="C63" s="358"/>
      <c r="D63" s="358"/>
      <c r="E63" s="358"/>
      <c r="F63" s="358"/>
      <c r="G63" s="358"/>
      <c r="H63" s="358"/>
      <c r="I63" s="358"/>
      <c r="J63" s="358"/>
      <c r="K63" s="358"/>
      <c r="L63" s="358"/>
      <c r="M63" s="358"/>
      <c r="N63" s="358"/>
    </row>
    <row r="64" spans="1:26" ht="28.15" customHeight="1" thickBot="1" x14ac:dyDescent="0.3"/>
    <row r="65" spans="2:17" ht="27" thickBot="1" x14ac:dyDescent="0.3">
      <c r="B65" s="357" t="s">
        <v>103</v>
      </c>
      <c r="C65" s="357"/>
      <c r="D65" s="357"/>
      <c r="E65" s="357"/>
      <c r="F65" s="357"/>
      <c r="G65" s="357"/>
      <c r="H65" s="357"/>
      <c r="I65" s="357"/>
      <c r="J65" s="357"/>
      <c r="K65" s="357"/>
      <c r="L65" s="357"/>
      <c r="M65" s="357"/>
      <c r="N65" s="357"/>
    </row>
    <row r="68" spans="2:17" ht="109.5" customHeight="1" x14ac:dyDescent="0.25">
      <c r="B68" s="117" t="s">
        <v>146</v>
      </c>
      <c r="C68" s="64" t="s">
        <v>2</v>
      </c>
      <c r="D68" s="64" t="s">
        <v>105</v>
      </c>
      <c r="E68" s="64" t="s">
        <v>104</v>
      </c>
      <c r="F68" s="64" t="s">
        <v>106</v>
      </c>
      <c r="G68" s="64" t="s">
        <v>107</v>
      </c>
      <c r="H68" s="64" t="s">
        <v>108</v>
      </c>
      <c r="I68" s="64" t="s">
        <v>109</v>
      </c>
      <c r="J68" s="64" t="s">
        <v>110</v>
      </c>
      <c r="K68" s="64" t="s">
        <v>111</v>
      </c>
      <c r="L68" s="64" t="s">
        <v>112</v>
      </c>
      <c r="M68" s="93" t="s">
        <v>113</v>
      </c>
      <c r="N68" s="93" t="s">
        <v>114</v>
      </c>
      <c r="O68" s="354" t="s">
        <v>3</v>
      </c>
      <c r="P68" s="355"/>
      <c r="Q68" s="64" t="s">
        <v>18</v>
      </c>
    </row>
    <row r="69" spans="2:17" x14ac:dyDescent="0.25">
      <c r="B69" s="233" t="s">
        <v>432</v>
      </c>
      <c r="C69" s="233" t="s">
        <v>469</v>
      </c>
      <c r="D69" s="43" t="s">
        <v>472</v>
      </c>
      <c r="E69" s="234">
        <v>36</v>
      </c>
      <c r="F69" s="4"/>
      <c r="G69" s="4"/>
      <c r="H69" s="4" t="s">
        <v>133</v>
      </c>
      <c r="I69" s="94"/>
      <c r="J69" s="94" t="s">
        <v>133</v>
      </c>
      <c r="K69" s="94" t="s">
        <v>133</v>
      </c>
      <c r="L69" s="94" t="s">
        <v>133</v>
      </c>
      <c r="M69" s="94" t="s">
        <v>133</v>
      </c>
      <c r="N69" s="94" t="s">
        <v>133</v>
      </c>
      <c r="O69" s="363"/>
      <c r="P69" s="364"/>
      <c r="Q69" s="118" t="s">
        <v>133</v>
      </c>
    </row>
    <row r="70" spans="2:17" x14ac:dyDescent="0.25">
      <c r="B70" s="233" t="s">
        <v>437</v>
      </c>
      <c r="C70" s="233" t="s">
        <v>470</v>
      </c>
      <c r="D70" s="233" t="s">
        <v>473</v>
      </c>
      <c r="E70" s="234">
        <v>120</v>
      </c>
      <c r="F70" s="4"/>
      <c r="G70" s="4" t="s">
        <v>134</v>
      </c>
      <c r="H70" s="4"/>
      <c r="I70" s="94"/>
      <c r="J70" s="94" t="s">
        <v>133</v>
      </c>
      <c r="K70" s="94" t="s">
        <v>133</v>
      </c>
      <c r="L70" s="94" t="s">
        <v>133</v>
      </c>
      <c r="M70" s="94" t="s">
        <v>133</v>
      </c>
      <c r="N70" s="94" t="s">
        <v>133</v>
      </c>
      <c r="O70" s="363" t="s">
        <v>763</v>
      </c>
      <c r="P70" s="364"/>
      <c r="Q70" s="118" t="s">
        <v>133</v>
      </c>
    </row>
    <row r="71" spans="2:17" x14ac:dyDescent="0.25">
      <c r="B71" s="233" t="s">
        <v>415</v>
      </c>
      <c r="C71" s="233" t="s">
        <v>471</v>
      </c>
      <c r="D71" s="233" t="s">
        <v>474</v>
      </c>
      <c r="E71" s="234">
        <v>250</v>
      </c>
      <c r="F71" s="4"/>
      <c r="G71" s="4"/>
      <c r="H71" s="4"/>
      <c r="I71" s="94" t="s">
        <v>133</v>
      </c>
      <c r="J71" s="94" t="s">
        <v>133</v>
      </c>
      <c r="K71" s="94" t="s">
        <v>133</v>
      </c>
      <c r="L71" s="94" t="s">
        <v>133</v>
      </c>
      <c r="M71" s="94" t="s">
        <v>133</v>
      </c>
      <c r="N71" s="94" t="s">
        <v>133</v>
      </c>
      <c r="O71" s="363"/>
      <c r="P71" s="364"/>
      <c r="Q71" s="118" t="s">
        <v>133</v>
      </c>
    </row>
    <row r="72" spans="2:17" x14ac:dyDescent="0.25">
      <c r="B72" s="233" t="s">
        <v>415</v>
      </c>
      <c r="C72" s="233" t="s">
        <v>468</v>
      </c>
      <c r="D72" s="233" t="s">
        <v>474</v>
      </c>
      <c r="E72" s="234">
        <v>290</v>
      </c>
      <c r="F72" s="4"/>
      <c r="G72" s="4"/>
      <c r="H72" s="4"/>
      <c r="I72" s="94" t="s">
        <v>133</v>
      </c>
      <c r="J72" s="94" t="s">
        <v>133</v>
      </c>
      <c r="K72" s="94" t="s">
        <v>133</v>
      </c>
      <c r="L72" s="94" t="s">
        <v>133</v>
      </c>
      <c r="M72" s="94" t="s">
        <v>133</v>
      </c>
      <c r="N72" s="94" t="s">
        <v>133</v>
      </c>
      <c r="O72" s="363"/>
      <c r="P72" s="364"/>
      <c r="Q72" s="118"/>
    </row>
    <row r="73" spans="2:17" x14ac:dyDescent="0.25">
      <c r="B73" s="3"/>
      <c r="C73" s="3"/>
      <c r="D73" s="5"/>
      <c r="E73" s="5"/>
      <c r="F73" s="4"/>
      <c r="G73" s="4"/>
      <c r="H73" s="4"/>
      <c r="I73" s="94"/>
      <c r="J73" s="94"/>
      <c r="K73" s="118"/>
      <c r="L73" s="118"/>
      <c r="M73" s="118"/>
      <c r="N73" s="118"/>
      <c r="O73" s="363"/>
      <c r="P73" s="364"/>
      <c r="Q73" s="118"/>
    </row>
    <row r="74" spans="2:17" x14ac:dyDescent="0.25">
      <c r="B74" s="3"/>
      <c r="C74" s="3"/>
      <c r="D74" s="5"/>
      <c r="E74" s="5"/>
      <c r="F74" s="4"/>
      <c r="G74" s="4"/>
      <c r="H74" s="4"/>
      <c r="I74" s="94"/>
      <c r="J74" s="94"/>
      <c r="K74" s="118"/>
      <c r="L74" s="118"/>
      <c r="M74" s="118"/>
      <c r="N74" s="118"/>
      <c r="O74" s="363"/>
      <c r="P74" s="364"/>
      <c r="Q74" s="118"/>
    </row>
    <row r="75" spans="2:17" x14ac:dyDescent="0.25">
      <c r="B75" s="118"/>
      <c r="C75" s="118"/>
      <c r="D75" s="118"/>
      <c r="E75" s="118"/>
      <c r="F75" s="118"/>
      <c r="G75" s="118"/>
      <c r="H75" s="118"/>
      <c r="I75" s="118"/>
      <c r="J75" s="118"/>
      <c r="K75" s="118"/>
      <c r="L75" s="118"/>
      <c r="M75" s="118"/>
      <c r="N75" s="118"/>
      <c r="O75" s="363"/>
      <c r="P75" s="364"/>
      <c r="Q75" s="118"/>
    </row>
    <row r="76" spans="2:17" x14ac:dyDescent="0.25">
      <c r="B76" s="9" t="s">
        <v>1</v>
      </c>
    </row>
    <row r="77" spans="2:17" x14ac:dyDescent="0.25">
      <c r="B77" s="9" t="s">
        <v>37</v>
      </c>
    </row>
    <row r="78" spans="2:17" x14ac:dyDescent="0.25">
      <c r="B78" s="9" t="s">
        <v>61</v>
      </c>
    </row>
    <row r="80" spans="2:17" ht="15.75" thickBot="1" x14ac:dyDescent="0.3"/>
    <row r="81" spans="1:17" ht="27" thickBot="1" x14ac:dyDescent="0.3">
      <c r="B81" s="348" t="s">
        <v>38</v>
      </c>
      <c r="C81" s="349"/>
      <c r="D81" s="349"/>
      <c r="E81" s="349"/>
      <c r="F81" s="349"/>
      <c r="G81" s="349"/>
      <c r="H81" s="349"/>
      <c r="I81" s="349"/>
      <c r="J81" s="349"/>
      <c r="K81" s="349"/>
      <c r="L81" s="349"/>
      <c r="M81" s="349"/>
      <c r="N81" s="350"/>
    </row>
    <row r="86" spans="1:17" s="299" customFormat="1" ht="76.5" customHeight="1" x14ac:dyDescent="0.25">
      <c r="A86" s="9"/>
      <c r="B86" s="117" t="s">
        <v>0</v>
      </c>
      <c r="C86" s="117" t="s">
        <v>39</v>
      </c>
      <c r="D86" s="117" t="s">
        <v>40</v>
      </c>
      <c r="E86" s="117" t="s">
        <v>115</v>
      </c>
      <c r="F86" s="117" t="s">
        <v>117</v>
      </c>
      <c r="G86" s="117" t="s">
        <v>118</v>
      </c>
      <c r="H86" s="117" t="s">
        <v>119</v>
      </c>
      <c r="I86" s="117" t="s">
        <v>116</v>
      </c>
      <c r="J86" s="354" t="s">
        <v>120</v>
      </c>
      <c r="K86" s="372"/>
      <c r="L86" s="355"/>
      <c r="M86" s="117" t="s">
        <v>121</v>
      </c>
      <c r="N86" s="117" t="s">
        <v>41</v>
      </c>
      <c r="O86" s="117" t="s">
        <v>42</v>
      </c>
      <c r="P86" s="117" t="s">
        <v>3</v>
      </c>
      <c r="Q86" s="38"/>
    </row>
    <row r="87" spans="1:17" s="299" customFormat="1" x14ac:dyDescent="0.25">
      <c r="A87" s="9"/>
      <c r="B87" s="215" t="s">
        <v>525</v>
      </c>
      <c r="C87" s="164">
        <f>(120+36)/200+540/300*2</f>
        <v>4.38</v>
      </c>
      <c r="D87" s="3" t="s">
        <v>526</v>
      </c>
      <c r="E87" s="3">
        <v>1085263768</v>
      </c>
      <c r="F87" s="3" t="s">
        <v>278</v>
      </c>
      <c r="G87" s="3" t="s">
        <v>167</v>
      </c>
      <c r="H87" s="165">
        <v>41629</v>
      </c>
      <c r="I87" s="5" t="s">
        <v>134</v>
      </c>
      <c r="J87" s="1" t="s">
        <v>134</v>
      </c>
      <c r="K87" s="95" t="s">
        <v>134</v>
      </c>
      <c r="L87" s="94" t="s">
        <v>134</v>
      </c>
      <c r="M87" s="118" t="s">
        <v>133</v>
      </c>
      <c r="N87" s="118" t="s">
        <v>134</v>
      </c>
      <c r="O87" s="118" t="s">
        <v>133</v>
      </c>
      <c r="P87" s="305" t="s">
        <v>781</v>
      </c>
    </row>
    <row r="88" spans="1:17" s="299" customFormat="1" x14ac:dyDescent="0.25">
      <c r="A88" s="9"/>
      <c r="B88" s="169" t="s">
        <v>525</v>
      </c>
      <c r="C88" s="164">
        <f t="shared" ref="C88:C89" si="2">(120+36)/200+540/300*2</f>
        <v>4.38</v>
      </c>
      <c r="D88" s="171" t="s">
        <v>527</v>
      </c>
      <c r="E88" s="171">
        <v>1085259648</v>
      </c>
      <c r="F88" s="171" t="s">
        <v>161</v>
      </c>
      <c r="G88" s="171" t="s">
        <v>528</v>
      </c>
      <c r="H88" s="172">
        <v>40445</v>
      </c>
      <c r="I88" s="173" t="s">
        <v>133</v>
      </c>
      <c r="J88" s="174" t="s">
        <v>529</v>
      </c>
      <c r="K88" s="175" t="s">
        <v>530</v>
      </c>
      <c r="L88" s="191" t="s">
        <v>278</v>
      </c>
      <c r="M88" s="190" t="s">
        <v>133</v>
      </c>
      <c r="N88" s="190" t="s">
        <v>133</v>
      </c>
      <c r="O88" s="118" t="s">
        <v>133</v>
      </c>
      <c r="P88" s="305"/>
      <c r="Q88" s="39"/>
    </row>
    <row r="89" spans="1:17" s="299" customFormat="1" x14ac:dyDescent="0.25">
      <c r="A89" s="118"/>
      <c r="B89" s="169" t="s">
        <v>525</v>
      </c>
      <c r="C89" s="164">
        <f t="shared" si="2"/>
        <v>4.38</v>
      </c>
      <c r="D89" s="3" t="s">
        <v>527</v>
      </c>
      <c r="E89" s="3">
        <v>1085259648</v>
      </c>
      <c r="F89" s="3" t="s">
        <v>161</v>
      </c>
      <c r="G89" s="3" t="s">
        <v>528</v>
      </c>
      <c r="H89" s="165">
        <v>40446</v>
      </c>
      <c r="I89" s="5" t="s">
        <v>133</v>
      </c>
      <c r="J89" s="1" t="s">
        <v>531</v>
      </c>
      <c r="K89" s="95" t="s">
        <v>532</v>
      </c>
      <c r="L89" s="94" t="s">
        <v>533</v>
      </c>
      <c r="M89" s="118"/>
      <c r="N89" s="118" t="s">
        <v>133</v>
      </c>
      <c r="O89" s="118" t="s">
        <v>133</v>
      </c>
      <c r="P89" s="305"/>
      <c r="Q89" s="39"/>
    </row>
    <row r="90" spans="1:17" s="299" customFormat="1" x14ac:dyDescent="0.25">
      <c r="A90" s="118"/>
      <c r="B90" s="231" t="s">
        <v>43</v>
      </c>
      <c r="C90" s="164">
        <f>(120+36)/200+540/300</f>
        <v>2.58</v>
      </c>
      <c r="D90" s="3" t="s">
        <v>534</v>
      </c>
      <c r="E90" s="3">
        <v>87065290</v>
      </c>
      <c r="F90" s="3" t="s">
        <v>278</v>
      </c>
      <c r="G90" s="3" t="s">
        <v>162</v>
      </c>
      <c r="H90" s="165">
        <v>40781</v>
      </c>
      <c r="I90" s="5" t="s">
        <v>134</v>
      </c>
      <c r="J90" s="1" t="s">
        <v>535</v>
      </c>
      <c r="K90" s="95" t="s">
        <v>536</v>
      </c>
      <c r="L90" s="94" t="s">
        <v>43</v>
      </c>
      <c r="M90" s="118" t="s">
        <v>133</v>
      </c>
      <c r="N90" s="118" t="s">
        <v>133</v>
      </c>
      <c r="O90" s="118" t="s">
        <v>133</v>
      </c>
      <c r="P90" s="305" t="s">
        <v>769</v>
      </c>
      <c r="Q90" s="39"/>
    </row>
    <row r="91" spans="1:17" s="299" customFormat="1" x14ac:dyDescent="0.25">
      <c r="A91" s="118"/>
      <c r="B91" s="231" t="s">
        <v>43</v>
      </c>
      <c r="C91" s="164">
        <f t="shared" ref="C91:C94" si="3">(120+36)/200+540/300</f>
        <v>2.58</v>
      </c>
      <c r="D91" s="3" t="s">
        <v>537</v>
      </c>
      <c r="E91" s="3">
        <v>1085261693</v>
      </c>
      <c r="F91" s="3" t="s">
        <v>278</v>
      </c>
      <c r="G91" s="3" t="s">
        <v>528</v>
      </c>
      <c r="H91" s="165">
        <v>40445</v>
      </c>
      <c r="I91" s="5" t="s">
        <v>133</v>
      </c>
      <c r="J91" s="1" t="s">
        <v>538</v>
      </c>
      <c r="K91" s="95" t="s">
        <v>539</v>
      </c>
      <c r="L91" s="94" t="s">
        <v>278</v>
      </c>
      <c r="M91" s="118" t="s">
        <v>133</v>
      </c>
      <c r="N91" s="118" t="s">
        <v>133</v>
      </c>
      <c r="O91" s="118" t="s">
        <v>133</v>
      </c>
      <c r="P91" s="305"/>
      <c r="Q91" s="39"/>
    </row>
    <row r="92" spans="1:17" s="299" customFormat="1" x14ac:dyDescent="0.25">
      <c r="A92" s="118"/>
      <c r="B92" s="231" t="s">
        <v>43</v>
      </c>
      <c r="C92" s="164">
        <f t="shared" si="3"/>
        <v>2.58</v>
      </c>
      <c r="D92" s="3" t="s">
        <v>537</v>
      </c>
      <c r="E92" s="3">
        <v>1085261693</v>
      </c>
      <c r="F92" s="3" t="s">
        <v>278</v>
      </c>
      <c r="G92" s="3" t="s">
        <v>528</v>
      </c>
      <c r="H92" s="165">
        <v>40446</v>
      </c>
      <c r="I92" s="5" t="s">
        <v>133</v>
      </c>
      <c r="J92" s="1" t="s">
        <v>535</v>
      </c>
      <c r="K92" s="95" t="s">
        <v>540</v>
      </c>
      <c r="L92" s="94" t="s">
        <v>541</v>
      </c>
      <c r="M92" s="118" t="s">
        <v>133</v>
      </c>
      <c r="N92" s="118" t="s">
        <v>133</v>
      </c>
      <c r="O92" s="118" t="s">
        <v>133</v>
      </c>
      <c r="P92" s="305"/>
      <c r="Q92" s="39"/>
    </row>
    <row r="93" spans="1:17" s="299" customFormat="1" x14ac:dyDescent="0.25">
      <c r="A93" s="118"/>
      <c r="B93" s="231" t="s">
        <v>43</v>
      </c>
      <c r="C93" s="164">
        <f t="shared" si="3"/>
        <v>2.58</v>
      </c>
      <c r="D93" s="3" t="s">
        <v>542</v>
      </c>
      <c r="E93" s="3">
        <v>87717017</v>
      </c>
      <c r="F93" s="3" t="s">
        <v>278</v>
      </c>
      <c r="G93" s="3" t="s">
        <v>167</v>
      </c>
      <c r="H93" s="165">
        <v>37709</v>
      </c>
      <c r="I93" s="5" t="s">
        <v>134</v>
      </c>
      <c r="J93" s="1" t="s">
        <v>543</v>
      </c>
      <c r="K93" s="95" t="s">
        <v>544</v>
      </c>
      <c r="L93" s="94" t="s">
        <v>278</v>
      </c>
      <c r="M93" s="118" t="s">
        <v>133</v>
      </c>
      <c r="N93" s="118" t="s">
        <v>134</v>
      </c>
      <c r="O93" s="118" t="s">
        <v>133</v>
      </c>
      <c r="P93" s="305"/>
      <c r="Q93" s="39"/>
    </row>
    <row r="94" spans="1:17" s="299" customFormat="1" x14ac:dyDescent="0.25">
      <c r="A94" s="118"/>
      <c r="B94" s="231" t="s">
        <v>43</v>
      </c>
      <c r="C94" s="164">
        <f t="shared" si="3"/>
        <v>2.58</v>
      </c>
      <c r="D94" s="3" t="s">
        <v>542</v>
      </c>
      <c r="E94" s="3">
        <v>87717017</v>
      </c>
      <c r="F94" s="3" t="s">
        <v>278</v>
      </c>
      <c r="G94" s="3" t="s">
        <v>167</v>
      </c>
      <c r="H94" s="165">
        <v>38075</v>
      </c>
      <c r="I94" s="5" t="s">
        <v>134</v>
      </c>
      <c r="J94" s="1" t="s">
        <v>162</v>
      </c>
      <c r="K94" s="95" t="s">
        <v>545</v>
      </c>
      <c r="L94" s="94" t="s">
        <v>245</v>
      </c>
      <c r="M94" s="118" t="s">
        <v>133</v>
      </c>
      <c r="N94" s="118" t="s">
        <v>134</v>
      </c>
      <c r="O94" s="118" t="s">
        <v>133</v>
      </c>
      <c r="P94" s="305"/>
      <c r="Q94" s="39"/>
    </row>
    <row r="95" spans="1:17" s="299" customFormat="1" x14ac:dyDescent="0.25">
      <c r="A95" s="118"/>
      <c r="B95" s="231" t="s">
        <v>525</v>
      </c>
      <c r="C95" s="164">
        <f>(120+36)/200+540/300*2</f>
        <v>4.38</v>
      </c>
      <c r="D95" s="3" t="s">
        <v>546</v>
      </c>
      <c r="E95" s="3">
        <v>1085274687</v>
      </c>
      <c r="F95" s="3" t="s">
        <v>278</v>
      </c>
      <c r="G95" s="3" t="s">
        <v>528</v>
      </c>
      <c r="H95" s="165">
        <v>40906</v>
      </c>
      <c r="I95" s="5" t="s">
        <v>134</v>
      </c>
      <c r="J95" s="1" t="s">
        <v>134</v>
      </c>
      <c r="K95" s="95" t="s">
        <v>134</v>
      </c>
      <c r="L95" s="94" t="s">
        <v>134</v>
      </c>
      <c r="M95" s="118" t="s">
        <v>133</v>
      </c>
      <c r="N95" s="118" t="s">
        <v>134</v>
      </c>
      <c r="O95" s="118" t="s">
        <v>133</v>
      </c>
      <c r="P95" s="305" t="s">
        <v>782</v>
      </c>
      <c r="Q95" s="39"/>
    </row>
    <row r="96" spans="1:17" s="299" customFormat="1" x14ac:dyDescent="0.25">
      <c r="A96" s="118"/>
      <c r="B96" s="118" t="s">
        <v>525</v>
      </c>
      <c r="C96" s="164">
        <f t="shared" ref="C96:C98" si="4">(120+36)/200+540/300*2</f>
        <v>4.38</v>
      </c>
      <c r="D96" s="118" t="s">
        <v>547</v>
      </c>
      <c r="E96" s="118">
        <v>27276720</v>
      </c>
      <c r="F96" s="118" t="s">
        <v>295</v>
      </c>
      <c r="G96" s="118" t="s">
        <v>548</v>
      </c>
      <c r="H96" s="235">
        <v>37309</v>
      </c>
      <c r="I96" s="118" t="s">
        <v>133</v>
      </c>
      <c r="J96" s="118" t="s">
        <v>549</v>
      </c>
      <c r="K96" s="118" t="s">
        <v>550</v>
      </c>
      <c r="L96" s="118" t="s">
        <v>295</v>
      </c>
      <c r="M96" s="118" t="s">
        <v>133</v>
      </c>
      <c r="N96" s="118" t="s">
        <v>133</v>
      </c>
      <c r="O96" s="118" t="s">
        <v>133</v>
      </c>
      <c r="P96" s="305"/>
    </row>
    <row r="97" spans="1:17" s="299" customFormat="1" x14ac:dyDescent="0.25">
      <c r="A97" s="118"/>
      <c r="B97" s="118" t="s">
        <v>525</v>
      </c>
      <c r="C97" s="164">
        <f t="shared" si="4"/>
        <v>4.38</v>
      </c>
      <c r="D97" s="118" t="s">
        <v>547</v>
      </c>
      <c r="E97" s="118">
        <v>27276720</v>
      </c>
      <c r="F97" s="118" t="s">
        <v>295</v>
      </c>
      <c r="G97" s="118" t="s">
        <v>548</v>
      </c>
      <c r="H97" s="235">
        <v>37310</v>
      </c>
      <c r="I97" s="118" t="s">
        <v>133</v>
      </c>
      <c r="J97" s="118" t="s">
        <v>551</v>
      </c>
      <c r="K97" s="118" t="s">
        <v>552</v>
      </c>
      <c r="L97" s="118" t="s">
        <v>553</v>
      </c>
      <c r="M97" s="118" t="s">
        <v>133</v>
      </c>
      <c r="N97" s="118" t="s">
        <v>133</v>
      </c>
      <c r="O97" s="118" t="s">
        <v>133</v>
      </c>
      <c r="P97" s="305"/>
    </row>
    <row r="98" spans="1:17" s="299" customFormat="1" x14ac:dyDescent="0.25">
      <c r="A98" s="118"/>
      <c r="B98" s="118" t="s">
        <v>525</v>
      </c>
      <c r="C98" s="164">
        <f t="shared" si="4"/>
        <v>4.38</v>
      </c>
      <c r="D98" s="118" t="s">
        <v>554</v>
      </c>
      <c r="E98" s="118">
        <v>59823196</v>
      </c>
      <c r="F98" s="118" t="s">
        <v>295</v>
      </c>
      <c r="G98" s="118" t="s">
        <v>162</v>
      </c>
      <c r="H98" s="235">
        <v>39185</v>
      </c>
      <c r="I98" s="118" t="s">
        <v>134</v>
      </c>
      <c r="J98" s="118" t="s">
        <v>555</v>
      </c>
      <c r="K98" s="118" t="s">
        <v>556</v>
      </c>
      <c r="L98" s="118" t="s">
        <v>295</v>
      </c>
      <c r="M98" s="118" t="s">
        <v>133</v>
      </c>
      <c r="N98" s="118" t="s">
        <v>133</v>
      </c>
      <c r="O98" s="118" t="s">
        <v>133</v>
      </c>
      <c r="P98" s="118"/>
    </row>
    <row r="99" spans="1:17" s="299" customFormat="1" x14ac:dyDescent="0.25">
      <c r="A99" s="118"/>
      <c r="B99" s="118"/>
      <c r="C99" s="118"/>
      <c r="D99" s="118"/>
      <c r="E99" s="118"/>
      <c r="F99" s="118"/>
      <c r="G99" s="118"/>
      <c r="H99" s="235"/>
      <c r="I99" s="118"/>
      <c r="J99" s="118" t="s">
        <v>518</v>
      </c>
      <c r="K99" s="118" t="s">
        <v>557</v>
      </c>
      <c r="L99" s="118" t="s">
        <v>295</v>
      </c>
      <c r="M99" s="118" t="s">
        <v>133</v>
      </c>
      <c r="N99" s="118" t="s">
        <v>133</v>
      </c>
      <c r="O99" s="118" t="s">
        <v>133</v>
      </c>
      <c r="P99" s="118"/>
    </row>
    <row r="100" spans="1:17" s="299" customFormat="1" x14ac:dyDescent="0.25">
      <c r="A100" s="10"/>
      <c r="B100" s="10"/>
      <c r="C100" s="10"/>
      <c r="D100" s="10"/>
      <c r="E100" s="10"/>
      <c r="F100" s="10"/>
      <c r="G100" s="10"/>
      <c r="H100" s="236"/>
      <c r="I100" s="10"/>
      <c r="J100" s="10"/>
      <c r="K100" s="10"/>
      <c r="L100" s="10"/>
      <c r="M100" s="10"/>
      <c r="N100" s="10"/>
      <c r="O100" s="10"/>
      <c r="P100" s="10"/>
    </row>
    <row r="101" spans="1:17" s="299" customFormat="1" ht="15.75" thickBot="1" x14ac:dyDescent="0.3">
      <c r="A101" s="9"/>
      <c r="B101" s="9"/>
      <c r="C101" s="9"/>
      <c r="D101" s="9"/>
      <c r="E101" s="9"/>
      <c r="F101" s="9"/>
      <c r="G101" s="9"/>
      <c r="H101" s="9"/>
      <c r="I101" s="9"/>
      <c r="J101" s="9"/>
      <c r="K101" s="9"/>
      <c r="L101" s="9"/>
      <c r="M101" s="9"/>
      <c r="N101" s="9"/>
      <c r="O101" s="9"/>
      <c r="P101" s="9"/>
    </row>
    <row r="102" spans="1:17" ht="27" thickBot="1" x14ac:dyDescent="0.3">
      <c r="B102" s="348" t="s">
        <v>46</v>
      </c>
      <c r="C102" s="349"/>
      <c r="D102" s="349"/>
      <c r="E102" s="349"/>
      <c r="F102" s="349"/>
      <c r="G102" s="349"/>
      <c r="H102" s="349"/>
      <c r="I102" s="349"/>
      <c r="J102" s="349"/>
      <c r="K102" s="349"/>
      <c r="L102" s="349"/>
      <c r="M102" s="349"/>
      <c r="N102" s="350"/>
    </row>
    <row r="105" spans="1:17" ht="46.15" customHeight="1" x14ac:dyDescent="0.25">
      <c r="B105" s="64" t="s">
        <v>33</v>
      </c>
      <c r="C105" s="64" t="s">
        <v>47</v>
      </c>
      <c r="D105" s="354" t="s">
        <v>3</v>
      </c>
      <c r="E105" s="355"/>
    </row>
    <row r="106" spans="1:17" ht="46.9" customHeight="1" x14ac:dyDescent="0.25">
      <c r="B106" s="65" t="s">
        <v>122</v>
      </c>
      <c r="C106" s="218" t="s">
        <v>133</v>
      </c>
      <c r="D106" s="356"/>
      <c r="E106" s="356"/>
    </row>
    <row r="109" spans="1:17" ht="26.25" x14ac:dyDescent="0.25">
      <c r="B109" s="346" t="s">
        <v>63</v>
      </c>
      <c r="C109" s="347"/>
      <c r="D109" s="347"/>
      <c r="E109" s="347"/>
      <c r="F109" s="347"/>
      <c r="G109" s="347"/>
      <c r="H109" s="347"/>
      <c r="I109" s="347"/>
      <c r="J109" s="347"/>
      <c r="K109" s="347"/>
      <c r="L109" s="347"/>
      <c r="M109" s="347"/>
      <c r="N109" s="347"/>
      <c r="O109" s="347"/>
      <c r="P109" s="347"/>
      <c r="Q109" s="347"/>
    </row>
    <row r="112" spans="1:17" ht="26.25" x14ac:dyDescent="0.25">
      <c r="B112" s="346" t="s">
        <v>256</v>
      </c>
      <c r="C112" s="347"/>
      <c r="D112" s="347"/>
      <c r="E112" s="347"/>
      <c r="F112" s="347"/>
      <c r="G112" s="347"/>
      <c r="H112" s="347"/>
      <c r="I112" s="347"/>
      <c r="J112" s="347"/>
      <c r="K112" s="347"/>
      <c r="L112" s="347"/>
      <c r="M112" s="347"/>
      <c r="N112" s="347"/>
      <c r="O112" s="347"/>
      <c r="P112" s="347"/>
      <c r="Q112" s="347"/>
    </row>
    <row r="114" spans="1:26" ht="15.75" thickBot="1" x14ac:dyDescent="0.3">
      <c r="M114" s="61"/>
      <c r="N114" s="61"/>
    </row>
    <row r="115" spans="1:26" s="104" customFormat="1" ht="109.5" customHeight="1" x14ac:dyDescent="0.25">
      <c r="B115" s="115" t="s">
        <v>142</v>
      </c>
      <c r="C115" s="115" t="s">
        <v>143</v>
      </c>
      <c r="D115" s="115" t="s">
        <v>144</v>
      </c>
      <c r="E115" s="115" t="s">
        <v>45</v>
      </c>
      <c r="F115" s="115" t="s">
        <v>22</v>
      </c>
      <c r="G115" s="115" t="s">
        <v>102</v>
      </c>
      <c r="H115" s="115" t="s">
        <v>17</v>
      </c>
      <c r="I115" s="115" t="s">
        <v>10</v>
      </c>
      <c r="J115" s="115" t="s">
        <v>31</v>
      </c>
      <c r="K115" s="115" t="s">
        <v>60</v>
      </c>
      <c r="L115" s="115" t="s">
        <v>20</v>
      </c>
      <c r="M115" s="100" t="s">
        <v>26</v>
      </c>
      <c r="N115" s="115" t="s">
        <v>145</v>
      </c>
      <c r="O115" s="115" t="s">
        <v>36</v>
      </c>
      <c r="P115" s="116" t="s">
        <v>11</v>
      </c>
      <c r="Q115" s="116" t="s">
        <v>19</v>
      </c>
    </row>
    <row r="116" spans="1:26" s="110" customFormat="1" x14ac:dyDescent="0.25">
      <c r="A116" s="43">
        <v>1</v>
      </c>
      <c r="B116" s="111"/>
      <c r="C116" s="112"/>
      <c r="D116" s="111"/>
      <c r="E116" s="106"/>
      <c r="F116" s="107"/>
      <c r="G116" s="146"/>
      <c r="H116" s="114"/>
      <c r="I116" s="108"/>
      <c r="J116" s="108"/>
      <c r="K116" s="108"/>
      <c r="L116" s="108"/>
      <c r="M116" s="99"/>
      <c r="N116" s="99">
        <f>+M116*G116</f>
        <v>0</v>
      </c>
      <c r="O116" s="27"/>
      <c r="P116" s="27"/>
      <c r="Q116" s="147"/>
      <c r="R116" s="109"/>
      <c r="S116" s="109"/>
      <c r="T116" s="109"/>
      <c r="U116" s="109"/>
      <c r="V116" s="109"/>
      <c r="W116" s="109"/>
      <c r="X116" s="109"/>
      <c r="Y116" s="109"/>
      <c r="Z116" s="109"/>
    </row>
    <row r="117" spans="1:26" s="110" customFormat="1" x14ac:dyDescent="0.25">
      <c r="A117" s="43">
        <f>+A116+1</f>
        <v>2</v>
      </c>
      <c r="B117" s="111"/>
      <c r="C117" s="112"/>
      <c r="D117" s="111"/>
      <c r="E117" s="106"/>
      <c r="F117" s="107"/>
      <c r="G117" s="107"/>
      <c r="H117" s="107"/>
      <c r="I117" s="108"/>
      <c r="J117" s="108"/>
      <c r="K117" s="108"/>
      <c r="L117" s="108"/>
      <c r="M117" s="99"/>
      <c r="N117" s="99"/>
      <c r="O117" s="27"/>
      <c r="P117" s="27"/>
      <c r="Q117" s="147"/>
      <c r="R117" s="109"/>
      <c r="S117" s="109"/>
      <c r="T117" s="109"/>
      <c r="U117" s="109"/>
      <c r="V117" s="109"/>
      <c r="W117" s="109"/>
      <c r="X117" s="109"/>
      <c r="Y117" s="109"/>
      <c r="Z117" s="109"/>
    </row>
    <row r="118" spans="1:26" s="110" customFormat="1" x14ac:dyDescent="0.25">
      <c r="A118" s="43">
        <f t="shared" ref="A118:A123" si="5">+A117+1</f>
        <v>3</v>
      </c>
      <c r="B118" s="111"/>
      <c r="C118" s="112"/>
      <c r="D118" s="111"/>
      <c r="E118" s="106"/>
      <c r="F118" s="107"/>
      <c r="G118" s="107"/>
      <c r="H118" s="107"/>
      <c r="I118" s="108"/>
      <c r="J118" s="108"/>
      <c r="K118" s="108"/>
      <c r="L118" s="108"/>
      <c r="M118" s="99"/>
      <c r="N118" s="99"/>
      <c r="O118" s="27"/>
      <c r="P118" s="27"/>
      <c r="Q118" s="147"/>
      <c r="R118" s="109"/>
      <c r="S118" s="109"/>
      <c r="T118" s="109"/>
      <c r="U118" s="109"/>
      <c r="V118" s="109"/>
      <c r="W118" s="109"/>
      <c r="X118" s="109"/>
      <c r="Y118" s="109"/>
      <c r="Z118" s="109"/>
    </row>
    <row r="119" spans="1:26" s="110" customFormat="1" x14ac:dyDescent="0.25">
      <c r="A119" s="43">
        <f t="shared" si="5"/>
        <v>4</v>
      </c>
      <c r="B119" s="111"/>
      <c r="C119" s="112"/>
      <c r="D119" s="111"/>
      <c r="E119" s="106"/>
      <c r="F119" s="107"/>
      <c r="G119" s="107"/>
      <c r="H119" s="107"/>
      <c r="I119" s="108"/>
      <c r="J119" s="108"/>
      <c r="K119" s="108"/>
      <c r="L119" s="108"/>
      <c r="M119" s="99"/>
      <c r="N119" s="99"/>
      <c r="O119" s="27"/>
      <c r="P119" s="27"/>
      <c r="Q119" s="147"/>
      <c r="R119" s="109"/>
      <c r="S119" s="109"/>
      <c r="T119" s="109"/>
      <c r="U119" s="109"/>
      <c r="V119" s="109"/>
      <c r="W119" s="109"/>
      <c r="X119" s="109"/>
      <c r="Y119" s="109"/>
      <c r="Z119" s="109"/>
    </row>
    <row r="120" spans="1:26" s="110" customFormat="1" x14ac:dyDescent="0.25">
      <c r="A120" s="43">
        <f t="shared" si="5"/>
        <v>5</v>
      </c>
      <c r="B120" s="111"/>
      <c r="C120" s="112"/>
      <c r="D120" s="111"/>
      <c r="E120" s="106"/>
      <c r="F120" s="107"/>
      <c r="G120" s="107"/>
      <c r="H120" s="107"/>
      <c r="I120" s="108"/>
      <c r="J120" s="108"/>
      <c r="K120" s="108"/>
      <c r="L120" s="108"/>
      <c r="M120" s="99"/>
      <c r="N120" s="99"/>
      <c r="O120" s="27"/>
      <c r="P120" s="27"/>
      <c r="Q120" s="147"/>
      <c r="R120" s="109"/>
      <c r="S120" s="109"/>
      <c r="T120" s="109"/>
      <c r="U120" s="109"/>
      <c r="V120" s="109"/>
      <c r="W120" s="109"/>
      <c r="X120" s="109"/>
      <c r="Y120" s="109"/>
      <c r="Z120" s="109"/>
    </row>
    <row r="121" spans="1:26" s="110" customFormat="1" x14ac:dyDescent="0.25">
      <c r="A121" s="43">
        <f t="shared" si="5"/>
        <v>6</v>
      </c>
      <c r="B121" s="111"/>
      <c r="C121" s="112"/>
      <c r="D121" s="111"/>
      <c r="E121" s="106"/>
      <c r="F121" s="107"/>
      <c r="G121" s="107"/>
      <c r="H121" s="107"/>
      <c r="I121" s="108"/>
      <c r="J121" s="108"/>
      <c r="K121" s="108"/>
      <c r="L121" s="108"/>
      <c r="M121" s="99"/>
      <c r="N121" s="99"/>
      <c r="O121" s="27"/>
      <c r="P121" s="27"/>
      <c r="Q121" s="147"/>
      <c r="R121" s="109"/>
      <c r="S121" s="109"/>
      <c r="T121" s="109"/>
      <c r="U121" s="109"/>
      <c r="V121" s="109"/>
      <c r="W121" s="109"/>
      <c r="X121" s="109"/>
      <c r="Y121" s="109"/>
      <c r="Z121" s="109"/>
    </row>
    <row r="122" spans="1:26" s="110" customFormat="1" x14ac:dyDescent="0.25">
      <c r="A122" s="43">
        <f t="shared" si="5"/>
        <v>7</v>
      </c>
      <c r="B122" s="111"/>
      <c r="C122" s="112"/>
      <c r="D122" s="111"/>
      <c r="E122" s="106"/>
      <c r="F122" s="107"/>
      <c r="G122" s="107"/>
      <c r="H122" s="107"/>
      <c r="I122" s="108"/>
      <c r="J122" s="108"/>
      <c r="K122" s="108"/>
      <c r="L122" s="108"/>
      <c r="M122" s="99"/>
      <c r="N122" s="99"/>
      <c r="O122" s="27"/>
      <c r="P122" s="27"/>
      <c r="Q122" s="147"/>
      <c r="R122" s="109"/>
      <c r="S122" s="109"/>
      <c r="T122" s="109"/>
      <c r="U122" s="109"/>
      <c r="V122" s="109"/>
      <c r="W122" s="109"/>
      <c r="X122" s="109"/>
      <c r="Y122" s="109"/>
      <c r="Z122" s="109"/>
    </row>
    <row r="123" spans="1:26" s="110" customFormat="1" x14ac:dyDescent="0.25">
      <c r="A123" s="43">
        <f t="shared" si="5"/>
        <v>8</v>
      </c>
      <c r="B123" s="111"/>
      <c r="C123" s="112"/>
      <c r="D123" s="111"/>
      <c r="E123" s="106"/>
      <c r="F123" s="107"/>
      <c r="G123" s="107"/>
      <c r="H123" s="107"/>
      <c r="I123" s="108"/>
      <c r="J123" s="108"/>
      <c r="K123" s="108"/>
      <c r="L123" s="108"/>
      <c r="M123" s="99"/>
      <c r="N123" s="99"/>
      <c r="O123" s="27"/>
      <c r="P123" s="27"/>
      <c r="Q123" s="147"/>
      <c r="R123" s="109"/>
      <c r="S123" s="109"/>
      <c r="T123" s="109"/>
      <c r="U123" s="109"/>
      <c r="V123" s="109"/>
      <c r="W123" s="109"/>
      <c r="X123" s="109"/>
      <c r="Y123" s="109"/>
      <c r="Z123" s="109"/>
    </row>
    <row r="124" spans="1:26" s="110" customFormat="1" x14ac:dyDescent="0.25">
      <c r="A124" s="43"/>
      <c r="B124" s="46" t="s">
        <v>16</v>
      </c>
      <c r="C124" s="112"/>
      <c r="D124" s="111"/>
      <c r="E124" s="106"/>
      <c r="F124" s="107"/>
      <c r="G124" s="107"/>
      <c r="H124" s="107"/>
      <c r="I124" s="108"/>
      <c r="J124" s="108"/>
      <c r="K124" s="113">
        <f t="shared" ref="K124" si="6">SUM(K116:K123)</f>
        <v>0</v>
      </c>
      <c r="L124" s="113">
        <f t="shared" ref="L124:N124" si="7">SUM(L116:L123)</f>
        <v>0</v>
      </c>
      <c r="M124" s="145">
        <f t="shared" si="7"/>
        <v>0</v>
      </c>
      <c r="N124" s="113">
        <f t="shared" si="7"/>
        <v>0</v>
      </c>
      <c r="O124" s="27"/>
      <c r="P124" s="27"/>
      <c r="Q124" s="148"/>
    </row>
    <row r="125" spans="1:26" x14ac:dyDescent="0.25">
      <c r="B125" s="28"/>
      <c r="C125" s="28"/>
      <c r="D125" s="28"/>
      <c r="E125" s="29"/>
      <c r="F125" s="28"/>
      <c r="G125" s="28"/>
      <c r="H125" s="28"/>
      <c r="I125" s="28"/>
      <c r="J125" s="28"/>
      <c r="K125" s="28"/>
      <c r="L125" s="28"/>
      <c r="M125" s="28"/>
      <c r="N125" s="28"/>
      <c r="O125" s="28"/>
      <c r="P125" s="28"/>
    </row>
    <row r="126" spans="1:26" ht="18.75" x14ac:dyDescent="0.25">
      <c r="B126" s="55" t="s">
        <v>32</v>
      </c>
      <c r="C126" s="69">
        <f>+K124</f>
        <v>0</v>
      </c>
      <c r="H126" s="30"/>
      <c r="I126" s="30"/>
      <c r="J126" s="30"/>
      <c r="K126" s="30"/>
      <c r="L126" s="30"/>
      <c r="M126" s="30"/>
      <c r="N126" s="28"/>
      <c r="O126" s="28"/>
      <c r="P126" s="28"/>
    </row>
    <row r="128" spans="1:26" ht="15.75" thickBot="1" x14ac:dyDescent="0.3"/>
    <row r="129" spans="1:17" ht="37.15" customHeight="1" thickBot="1" x14ac:dyDescent="0.3">
      <c r="B129" s="72" t="s">
        <v>49</v>
      </c>
      <c r="C129" s="73" t="s">
        <v>50</v>
      </c>
      <c r="D129" s="72" t="s">
        <v>51</v>
      </c>
      <c r="E129" s="73" t="s">
        <v>54</v>
      </c>
    </row>
    <row r="130" spans="1:17" ht="41.45" customHeight="1" x14ac:dyDescent="0.25">
      <c r="B130" s="63" t="s">
        <v>123</v>
      </c>
      <c r="C130" s="66">
        <v>20</v>
      </c>
      <c r="D130" s="66"/>
      <c r="E130" s="351">
        <f>+D130+D131+D132</f>
        <v>0</v>
      </c>
    </row>
    <row r="131" spans="1:17" x14ac:dyDescent="0.25">
      <c r="B131" s="63" t="s">
        <v>124</v>
      </c>
      <c r="C131" s="53">
        <v>30</v>
      </c>
      <c r="D131" s="218">
        <v>0</v>
      </c>
      <c r="E131" s="352"/>
    </row>
    <row r="132" spans="1:17" ht="15.75" thickBot="1" x14ac:dyDescent="0.3">
      <c r="B132" s="63" t="s">
        <v>125</v>
      </c>
      <c r="C132" s="68">
        <v>40</v>
      </c>
      <c r="D132" s="68">
        <v>0</v>
      </c>
      <c r="E132" s="353"/>
    </row>
    <row r="134" spans="1:17" ht="15.75" thickBot="1" x14ac:dyDescent="0.3"/>
    <row r="135" spans="1:17" ht="27" thickBot="1" x14ac:dyDescent="0.3">
      <c r="B135" s="348" t="s">
        <v>52</v>
      </c>
      <c r="C135" s="349"/>
      <c r="D135" s="349"/>
      <c r="E135" s="349"/>
      <c r="F135" s="349"/>
      <c r="G135" s="349"/>
      <c r="H135" s="349"/>
      <c r="I135" s="349"/>
      <c r="J135" s="349"/>
      <c r="K135" s="349"/>
      <c r="L135" s="349"/>
      <c r="M135" s="349"/>
      <c r="N135" s="350"/>
    </row>
    <row r="137" spans="1:17" ht="76.5" customHeight="1" x14ac:dyDescent="0.25">
      <c r="B137" s="117" t="s">
        <v>0</v>
      </c>
      <c r="C137" s="117" t="s">
        <v>39</v>
      </c>
      <c r="D137" s="117" t="s">
        <v>40</v>
      </c>
      <c r="E137" s="117" t="s">
        <v>115</v>
      </c>
      <c r="F137" s="117" t="s">
        <v>117</v>
      </c>
      <c r="G137" s="117" t="s">
        <v>118</v>
      </c>
      <c r="H137" s="117" t="s">
        <v>119</v>
      </c>
      <c r="I137" s="117" t="s">
        <v>116</v>
      </c>
      <c r="J137" s="354" t="s">
        <v>120</v>
      </c>
      <c r="K137" s="372"/>
      <c r="L137" s="355"/>
      <c r="M137" s="117" t="s">
        <v>121</v>
      </c>
      <c r="N137" s="117" t="s">
        <v>41</v>
      </c>
      <c r="O137" s="117" t="s">
        <v>42</v>
      </c>
      <c r="P137" s="354" t="s">
        <v>3</v>
      </c>
      <c r="Q137" s="355"/>
    </row>
    <row r="138" spans="1:17" ht="60.75" customHeight="1" x14ac:dyDescent="0.25">
      <c r="A138" s="9">
        <v>0</v>
      </c>
      <c r="B138" s="215" t="s">
        <v>269</v>
      </c>
      <c r="C138" s="215">
        <f>(120+36+540)/1000</f>
        <v>0.69599999999999995</v>
      </c>
      <c r="D138" s="3" t="s">
        <v>558</v>
      </c>
      <c r="E138" s="3">
        <v>27091181</v>
      </c>
      <c r="F138" s="3" t="s">
        <v>559</v>
      </c>
      <c r="G138" s="9" t="s">
        <v>167</v>
      </c>
      <c r="H138" s="165">
        <v>37240</v>
      </c>
      <c r="I138" s="5" t="s">
        <v>134</v>
      </c>
      <c r="J138" s="1" t="s">
        <v>397</v>
      </c>
      <c r="K138" s="95" t="s">
        <v>560</v>
      </c>
      <c r="L138" s="94" t="s">
        <v>561</v>
      </c>
      <c r="M138" s="118" t="s">
        <v>133</v>
      </c>
      <c r="N138" s="118" t="s">
        <v>133</v>
      </c>
      <c r="O138" s="118" t="s">
        <v>133</v>
      </c>
      <c r="P138" s="218"/>
      <c r="Q138" s="218"/>
    </row>
    <row r="139" spans="1:17" ht="60.75" customHeight="1" x14ac:dyDescent="0.25">
      <c r="B139" s="231" t="s">
        <v>269</v>
      </c>
      <c r="C139" s="231">
        <f>(120+36+540)/1000</f>
        <v>0.69599999999999995</v>
      </c>
      <c r="D139" s="3" t="s">
        <v>558</v>
      </c>
      <c r="E139" s="3">
        <v>27091181</v>
      </c>
      <c r="F139" s="3" t="s">
        <v>559</v>
      </c>
      <c r="G139" s="3" t="s">
        <v>167</v>
      </c>
      <c r="H139" s="165">
        <v>37241</v>
      </c>
      <c r="I139" s="5" t="s">
        <v>134</v>
      </c>
      <c r="J139" s="1" t="s">
        <v>155</v>
      </c>
      <c r="K139" s="95" t="s">
        <v>562</v>
      </c>
      <c r="L139" s="94" t="s">
        <v>563</v>
      </c>
      <c r="M139" s="118" t="s">
        <v>133</v>
      </c>
      <c r="N139" s="118" t="s">
        <v>133</v>
      </c>
      <c r="O139" s="118" t="s">
        <v>133</v>
      </c>
      <c r="P139" s="218"/>
      <c r="Q139" s="218"/>
    </row>
    <row r="140" spans="1:17" ht="33.6" customHeight="1" x14ac:dyDescent="0.25">
      <c r="B140" s="169" t="s">
        <v>564</v>
      </c>
      <c r="C140" s="231">
        <f t="shared" ref="C140:C141" si="8">(120+36+540)/1000</f>
        <v>0.69599999999999995</v>
      </c>
      <c r="D140" s="171" t="s">
        <v>565</v>
      </c>
      <c r="E140" s="171">
        <v>98378689</v>
      </c>
      <c r="F140" s="171" t="s">
        <v>566</v>
      </c>
      <c r="G140" s="171" t="s">
        <v>567</v>
      </c>
      <c r="H140" s="172">
        <v>35587</v>
      </c>
      <c r="I140" s="173" t="s">
        <v>134</v>
      </c>
      <c r="J140" s="174" t="s">
        <v>568</v>
      </c>
      <c r="K140" s="191" t="s">
        <v>569</v>
      </c>
      <c r="L140" s="191" t="s">
        <v>566</v>
      </c>
      <c r="M140" s="190" t="s">
        <v>133</v>
      </c>
      <c r="N140" s="190" t="s">
        <v>133</v>
      </c>
      <c r="O140" s="118" t="s">
        <v>133</v>
      </c>
      <c r="P140" s="344"/>
      <c r="Q140" s="344"/>
    </row>
    <row r="141" spans="1:17" s="118" customFormat="1" x14ac:dyDescent="0.25">
      <c r="B141" s="231" t="s">
        <v>564</v>
      </c>
      <c r="C141" s="231">
        <f t="shared" si="8"/>
        <v>0.69599999999999995</v>
      </c>
      <c r="D141" s="3" t="s">
        <v>565</v>
      </c>
      <c r="E141" s="3">
        <v>98378689</v>
      </c>
      <c r="F141" s="3" t="s">
        <v>566</v>
      </c>
      <c r="G141" s="3" t="s">
        <v>567</v>
      </c>
      <c r="H141" s="165">
        <v>35588</v>
      </c>
      <c r="I141" s="5" t="s">
        <v>134</v>
      </c>
      <c r="J141" s="118" t="s">
        <v>570</v>
      </c>
      <c r="K141" s="118" t="s">
        <v>571</v>
      </c>
      <c r="L141" s="118" t="s">
        <v>572</v>
      </c>
      <c r="M141" s="118" t="s">
        <v>133</v>
      </c>
      <c r="N141" s="118" t="s">
        <v>133</v>
      </c>
      <c r="O141" s="118" t="s">
        <v>133</v>
      </c>
    </row>
    <row r="142" spans="1:17" x14ac:dyDescent="0.25">
      <c r="B142" s="231" t="s">
        <v>266</v>
      </c>
      <c r="C142" s="231">
        <f>(296+135)/5000</f>
        <v>8.6199999999999999E-2</v>
      </c>
      <c r="D142" s="3" t="s">
        <v>267</v>
      </c>
      <c r="E142" s="3">
        <v>12745341</v>
      </c>
      <c r="F142" s="3" t="s">
        <v>268</v>
      </c>
      <c r="G142" s="3" t="s">
        <v>162</v>
      </c>
      <c r="H142" s="165">
        <v>37596</v>
      </c>
      <c r="I142" s="5" t="s">
        <v>134</v>
      </c>
      <c r="J142" s="1" t="s">
        <v>134</v>
      </c>
      <c r="K142" s="95" t="s">
        <v>134</v>
      </c>
      <c r="L142" s="94" t="s">
        <v>134</v>
      </c>
      <c r="M142" s="118" t="s">
        <v>133</v>
      </c>
      <c r="N142" s="118" t="s">
        <v>134</v>
      </c>
      <c r="O142" s="118" t="s">
        <v>133</v>
      </c>
      <c r="P142" s="232" t="s">
        <v>333</v>
      </c>
      <c r="Q142" s="232"/>
    </row>
    <row r="143" spans="1:17" ht="15.75" thickBot="1" x14ac:dyDescent="0.3"/>
    <row r="144" spans="1:17" ht="54" customHeight="1" x14ac:dyDescent="0.25">
      <c r="B144" s="121" t="s">
        <v>33</v>
      </c>
      <c r="C144" s="121" t="s">
        <v>49</v>
      </c>
      <c r="D144" s="117" t="s">
        <v>50</v>
      </c>
      <c r="E144" s="121" t="s">
        <v>51</v>
      </c>
      <c r="F144" s="73" t="s">
        <v>55</v>
      </c>
      <c r="G144" s="91"/>
    </row>
    <row r="145" spans="2:7" ht="120.75" customHeight="1" x14ac:dyDescent="0.2">
      <c r="B145" s="340" t="s">
        <v>53</v>
      </c>
      <c r="C145" s="6" t="s">
        <v>126</v>
      </c>
      <c r="D145" s="218">
        <v>25</v>
      </c>
      <c r="E145" s="218">
        <v>25</v>
      </c>
      <c r="F145" s="341">
        <f>+E145+E146+E147</f>
        <v>50</v>
      </c>
      <c r="G145" s="92"/>
    </row>
    <row r="146" spans="2:7" ht="76.150000000000006" customHeight="1" x14ac:dyDescent="0.2">
      <c r="B146" s="340"/>
      <c r="C146" s="6" t="s">
        <v>127</v>
      </c>
      <c r="D146" s="70">
        <v>25</v>
      </c>
      <c r="E146" s="218">
        <v>25</v>
      </c>
      <c r="F146" s="342"/>
      <c r="G146" s="92"/>
    </row>
    <row r="147" spans="2:7" ht="69" customHeight="1" x14ac:dyDescent="0.2">
      <c r="B147" s="340"/>
      <c r="C147" s="6" t="s">
        <v>128</v>
      </c>
      <c r="D147" s="218">
        <v>10</v>
      </c>
      <c r="E147" s="218">
        <v>0</v>
      </c>
      <c r="F147" s="343"/>
      <c r="G147" s="92"/>
    </row>
    <row r="148" spans="2:7" x14ac:dyDescent="0.25">
      <c r="C148" s="101"/>
    </row>
    <row r="151" spans="2:7" x14ac:dyDescent="0.25">
      <c r="B151" s="119" t="s">
        <v>56</v>
      </c>
    </row>
    <row r="154" spans="2:7" x14ac:dyDescent="0.25">
      <c r="B154" s="122" t="s">
        <v>33</v>
      </c>
      <c r="C154" s="122" t="s">
        <v>57</v>
      </c>
      <c r="D154" s="121" t="s">
        <v>51</v>
      </c>
      <c r="E154" s="121" t="s">
        <v>16</v>
      </c>
    </row>
    <row r="155" spans="2:7" ht="28.5" x14ac:dyDescent="0.25">
      <c r="B155" s="102" t="s">
        <v>58</v>
      </c>
      <c r="C155" s="103">
        <v>40</v>
      </c>
      <c r="D155" s="218">
        <f>+E130</f>
        <v>0</v>
      </c>
      <c r="E155" s="344">
        <f>+D155+D156</f>
        <v>50</v>
      </c>
    </row>
    <row r="156" spans="2:7" ht="42.75" x14ac:dyDescent="0.25">
      <c r="B156" s="102" t="s">
        <v>59</v>
      </c>
      <c r="C156" s="103">
        <v>60</v>
      </c>
      <c r="D156" s="218">
        <f>+F145</f>
        <v>50</v>
      </c>
      <c r="E156" s="345"/>
    </row>
  </sheetData>
  <mergeCells count="40">
    <mergeCell ref="Q49:Q52"/>
    <mergeCell ref="B81:N81"/>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O71:P71"/>
    <mergeCell ref="O72:P72"/>
    <mergeCell ref="O73:P73"/>
    <mergeCell ref="O74:P74"/>
    <mergeCell ref="O75:P75"/>
    <mergeCell ref="C63:N63"/>
    <mergeCell ref="B65:N65"/>
    <mergeCell ref="O68:P68"/>
    <mergeCell ref="O69:P69"/>
    <mergeCell ref="O70:P70"/>
    <mergeCell ref="B102:N102"/>
    <mergeCell ref="D105:E105"/>
    <mergeCell ref="D106:E106"/>
    <mergeCell ref="B109:Q109"/>
    <mergeCell ref="J86:L86"/>
    <mergeCell ref="P140:Q140"/>
    <mergeCell ref="B145:B147"/>
    <mergeCell ref="F145:F147"/>
    <mergeCell ref="E155:E156"/>
    <mergeCell ref="B112:Q112"/>
    <mergeCell ref="E130:E132"/>
    <mergeCell ref="B135:N135"/>
    <mergeCell ref="J137:L137"/>
    <mergeCell ref="P137:Q137"/>
  </mergeCells>
  <dataValidations count="2">
    <dataValidation type="list" allowBlank="1" showInputMessage="1" showErrorMessage="1" sqref="WVE983072 A65568 IS65568 SO65568 ACK65568 AMG65568 AWC65568 BFY65568 BPU65568 BZQ65568 CJM65568 CTI65568 DDE65568 DNA65568 DWW65568 EGS65568 EQO65568 FAK65568 FKG65568 FUC65568 GDY65568 GNU65568 GXQ65568 HHM65568 HRI65568 IBE65568 ILA65568 IUW65568 JES65568 JOO65568 JYK65568 KIG65568 KSC65568 LBY65568 LLU65568 LVQ65568 MFM65568 MPI65568 MZE65568 NJA65568 NSW65568 OCS65568 OMO65568 OWK65568 PGG65568 PQC65568 PZY65568 QJU65568 QTQ65568 RDM65568 RNI65568 RXE65568 SHA65568 SQW65568 TAS65568 TKO65568 TUK65568 UEG65568 UOC65568 UXY65568 VHU65568 VRQ65568 WBM65568 WLI65568 WVE65568 A131104 IS131104 SO131104 ACK131104 AMG131104 AWC131104 BFY131104 BPU131104 BZQ131104 CJM131104 CTI131104 DDE131104 DNA131104 DWW131104 EGS131104 EQO131104 FAK131104 FKG131104 FUC131104 GDY131104 GNU131104 GXQ131104 HHM131104 HRI131104 IBE131104 ILA131104 IUW131104 JES131104 JOO131104 JYK131104 KIG131104 KSC131104 LBY131104 LLU131104 LVQ131104 MFM131104 MPI131104 MZE131104 NJA131104 NSW131104 OCS131104 OMO131104 OWK131104 PGG131104 PQC131104 PZY131104 QJU131104 QTQ131104 RDM131104 RNI131104 RXE131104 SHA131104 SQW131104 TAS131104 TKO131104 TUK131104 UEG131104 UOC131104 UXY131104 VHU131104 VRQ131104 WBM131104 WLI131104 WVE131104 A196640 IS196640 SO196640 ACK196640 AMG196640 AWC196640 BFY196640 BPU196640 BZQ196640 CJM196640 CTI196640 DDE196640 DNA196640 DWW196640 EGS196640 EQO196640 FAK196640 FKG196640 FUC196640 GDY196640 GNU196640 GXQ196640 HHM196640 HRI196640 IBE196640 ILA196640 IUW196640 JES196640 JOO196640 JYK196640 KIG196640 KSC196640 LBY196640 LLU196640 LVQ196640 MFM196640 MPI196640 MZE196640 NJA196640 NSW196640 OCS196640 OMO196640 OWK196640 PGG196640 PQC196640 PZY196640 QJU196640 QTQ196640 RDM196640 RNI196640 RXE196640 SHA196640 SQW196640 TAS196640 TKO196640 TUK196640 UEG196640 UOC196640 UXY196640 VHU196640 VRQ196640 WBM196640 WLI196640 WVE196640 A262176 IS262176 SO262176 ACK262176 AMG262176 AWC262176 BFY262176 BPU262176 BZQ262176 CJM262176 CTI262176 DDE262176 DNA262176 DWW262176 EGS262176 EQO262176 FAK262176 FKG262176 FUC262176 GDY262176 GNU262176 GXQ262176 HHM262176 HRI262176 IBE262176 ILA262176 IUW262176 JES262176 JOO262176 JYK262176 KIG262176 KSC262176 LBY262176 LLU262176 LVQ262176 MFM262176 MPI262176 MZE262176 NJA262176 NSW262176 OCS262176 OMO262176 OWK262176 PGG262176 PQC262176 PZY262176 QJU262176 QTQ262176 RDM262176 RNI262176 RXE262176 SHA262176 SQW262176 TAS262176 TKO262176 TUK262176 UEG262176 UOC262176 UXY262176 VHU262176 VRQ262176 WBM262176 WLI262176 WVE262176 A327712 IS327712 SO327712 ACK327712 AMG327712 AWC327712 BFY327712 BPU327712 BZQ327712 CJM327712 CTI327712 DDE327712 DNA327712 DWW327712 EGS327712 EQO327712 FAK327712 FKG327712 FUC327712 GDY327712 GNU327712 GXQ327712 HHM327712 HRI327712 IBE327712 ILA327712 IUW327712 JES327712 JOO327712 JYK327712 KIG327712 KSC327712 LBY327712 LLU327712 LVQ327712 MFM327712 MPI327712 MZE327712 NJA327712 NSW327712 OCS327712 OMO327712 OWK327712 PGG327712 PQC327712 PZY327712 QJU327712 QTQ327712 RDM327712 RNI327712 RXE327712 SHA327712 SQW327712 TAS327712 TKO327712 TUK327712 UEG327712 UOC327712 UXY327712 VHU327712 VRQ327712 WBM327712 WLI327712 WVE327712 A393248 IS393248 SO393248 ACK393248 AMG393248 AWC393248 BFY393248 BPU393248 BZQ393248 CJM393248 CTI393248 DDE393248 DNA393248 DWW393248 EGS393248 EQO393248 FAK393248 FKG393248 FUC393248 GDY393248 GNU393248 GXQ393248 HHM393248 HRI393248 IBE393248 ILA393248 IUW393248 JES393248 JOO393248 JYK393248 KIG393248 KSC393248 LBY393248 LLU393248 LVQ393248 MFM393248 MPI393248 MZE393248 NJA393248 NSW393248 OCS393248 OMO393248 OWK393248 PGG393248 PQC393248 PZY393248 QJU393248 QTQ393248 RDM393248 RNI393248 RXE393248 SHA393248 SQW393248 TAS393248 TKO393248 TUK393248 UEG393248 UOC393248 UXY393248 VHU393248 VRQ393248 WBM393248 WLI393248 WVE393248 A458784 IS458784 SO458784 ACK458784 AMG458784 AWC458784 BFY458784 BPU458784 BZQ458784 CJM458784 CTI458784 DDE458784 DNA458784 DWW458784 EGS458784 EQO458784 FAK458784 FKG458784 FUC458784 GDY458784 GNU458784 GXQ458784 HHM458784 HRI458784 IBE458784 ILA458784 IUW458784 JES458784 JOO458784 JYK458784 KIG458784 KSC458784 LBY458784 LLU458784 LVQ458784 MFM458784 MPI458784 MZE458784 NJA458784 NSW458784 OCS458784 OMO458784 OWK458784 PGG458784 PQC458784 PZY458784 QJU458784 QTQ458784 RDM458784 RNI458784 RXE458784 SHA458784 SQW458784 TAS458784 TKO458784 TUK458784 UEG458784 UOC458784 UXY458784 VHU458784 VRQ458784 WBM458784 WLI458784 WVE458784 A524320 IS524320 SO524320 ACK524320 AMG524320 AWC524320 BFY524320 BPU524320 BZQ524320 CJM524320 CTI524320 DDE524320 DNA524320 DWW524320 EGS524320 EQO524320 FAK524320 FKG524320 FUC524320 GDY524320 GNU524320 GXQ524320 HHM524320 HRI524320 IBE524320 ILA524320 IUW524320 JES524320 JOO524320 JYK524320 KIG524320 KSC524320 LBY524320 LLU524320 LVQ524320 MFM524320 MPI524320 MZE524320 NJA524320 NSW524320 OCS524320 OMO524320 OWK524320 PGG524320 PQC524320 PZY524320 QJU524320 QTQ524320 RDM524320 RNI524320 RXE524320 SHA524320 SQW524320 TAS524320 TKO524320 TUK524320 UEG524320 UOC524320 UXY524320 VHU524320 VRQ524320 WBM524320 WLI524320 WVE524320 A589856 IS589856 SO589856 ACK589856 AMG589856 AWC589856 BFY589856 BPU589856 BZQ589856 CJM589856 CTI589856 DDE589856 DNA589856 DWW589856 EGS589856 EQO589856 FAK589856 FKG589856 FUC589856 GDY589856 GNU589856 GXQ589856 HHM589856 HRI589856 IBE589856 ILA589856 IUW589856 JES589856 JOO589856 JYK589856 KIG589856 KSC589856 LBY589856 LLU589856 LVQ589856 MFM589856 MPI589856 MZE589856 NJA589856 NSW589856 OCS589856 OMO589856 OWK589856 PGG589856 PQC589856 PZY589856 QJU589856 QTQ589856 RDM589856 RNI589856 RXE589856 SHA589856 SQW589856 TAS589856 TKO589856 TUK589856 UEG589856 UOC589856 UXY589856 VHU589856 VRQ589856 WBM589856 WLI589856 WVE589856 A655392 IS655392 SO655392 ACK655392 AMG655392 AWC655392 BFY655392 BPU655392 BZQ655392 CJM655392 CTI655392 DDE655392 DNA655392 DWW655392 EGS655392 EQO655392 FAK655392 FKG655392 FUC655392 GDY655392 GNU655392 GXQ655392 HHM655392 HRI655392 IBE655392 ILA655392 IUW655392 JES655392 JOO655392 JYK655392 KIG655392 KSC655392 LBY655392 LLU655392 LVQ655392 MFM655392 MPI655392 MZE655392 NJA655392 NSW655392 OCS655392 OMO655392 OWK655392 PGG655392 PQC655392 PZY655392 QJU655392 QTQ655392 RDM655392 RNI655392 RXE655392 SHA655392 SQW655392 TAS655392 TKO655392 TUK655392 UEG655392 UOC655392 UXY655392 VHU655392 VRQ655392 WBM655392 WLI655392 WVE655392 A720928 IS720928 SO720928 ACK720928 AMG720928 AWC720928 BFY720928 BPU720928 BZQ720928 CJM720928 CTI720928 DDE720928 DNA720928 DWW720928 EGS720928 EQO720928 FAK720928 FKG720928 FUC720928 GDY720928 GNU720928 GXQ720928 HHM720928 HRI720928 IBE720928 ILA720928 IUW720928 JES720928 JOO720928 JYK720928 KIG720928 KSC720928 LBY720928 LLU720928 LVQ720928 MFM720928 MPI720928 MZE720928 NJA720928 NSW720928 OCS720928 OMO720928 OWK720928 PGG720928 PQC720928 PZY720928 QJU720928 QTQ720928 RDM720928 RNI720928 RXE720928 SHA720928 SQW720928 TAS720928 TKO720928 TUK720928 UEG720928 UOC720928 UXY720928 VHU720928 VRQ720928 WBM720928 WLI720928 WVE720928 A786464 IS786464 SO786464 ACK786464 AMG786464 AWC786464 BFY786464 BPU786464 BZQ786464 CJM786464 CTI786464 DDE786464 DNA786464 DWW786464 EGS786464 EQO786464 FAK786464 FKG786464 FUC786464 GDY786464 GNU786464 GXQ786464 HHM786464 HRI786464 IBE786464 ILA786464 IUW786464 JES786464 JOO786464 JYK786464 KIG786464 KSC786464 LBY786464 LLU786464 LVQ786464 MFM786464 MPI786464 MZE786464 NJA786464 NSW786464 OCS786464 OMO786464 OWK786464 PGG786464 PQC786464 PZY786464 QJU786464 QTQ786464 RDM786464 RNI786464 RXE786464 SHA786464 SQW786464 TAS786464 TKO786464 TUK786464 UEG786464 UOC786464 UXY786464 VHU786464 VRQ786464 WBM786464 WLI786464 WVE786464 A852000 IS852000 SO852000 ACK852000 AMG852000 AWC852000 BFY852000 BPU852000 BZQ852000 CJM852000 CTI852000 DDE852000 DNA852000 DWW852000 EGS852000 EQO852000 FAK852000 FKG852000 FUC852000 GDY852000 GNU852000 GXQ852000 HHM852000 HRI852000 IBE852000 ILA852000 IUW852000 JES852000 JOO852000 JYK852000 KIG852000 KSC852000 LBY852000 LLU852000 LVQ852000 MFM852000 MPI852000 MZE852000 NJA852000 NSW852000 OCS852000 OMO852000 OWK852000 PGG852000 PQC852000 PZY852000 QJU852000 QTQ852000 RDM852000 RNI852000 RXE852000 SHA852000 SQW852000 TAS852000 TKO852000 TUK852000 UEG852000 UOC852000 UXY852000 VHU852000 VRQ852000 WBM852000 WLI852000 WVE852000 A917536 IS917536 SO917536 ACK917536 AMG917536 AWC917536 BFY917536 BPU917536 BZQ917536 CJM917536 CTI917536 DDE917536 DNA917536 DWW917536 EGS917536 EQO917536 FAK917536 FKG917536 FUC917536 GDY917536 GNU917536 GXQ917536 HHM917536 HRI917536 IBE917536 ILA917536 IUW917536 JES917536 JOO917536 JYK917536 KIG917536 KSC917536 LBY917536 LLU917536 LVQ917536 MFM917536 MPI917536 MZE917536 NJA917536 NSW917536 OCS917536 OMO917536 OWK917536 PGG917536 PQC917536 PZY917536 QJU917536 QTQ917536 RDM917536 RNI917536 RXE917536 SHA917536 SQW917536 TAS917536 TKO917536 TUK917536 UEG917536 UOC917536 UXY917536 VHU917536 VRQ917536 WBM917536 WLI917536 WVE917536 A983072 IS983072 SO983072 ACK983072 AMG983072 AWC983072 BFY983072 BPU983072 BZQ983072 CJM983072 CTI983072 DDE983072 DNA983072 DWW983072 EGS983072 EQO983072 FAK983072 FKG983072 FUC983072 GDY983072 GNU983072 GXQ983072 HHM983072 HRI983072 IBE983072 ILA983072 IUW983072 JES983072 JOO983072 JYK983072 KIG983072 KSC983072 LBY983072 LLU983072 LVQ983072 MFM983072 MPI983072 MZE983072 NJA983072 NSW983072 OCS983072 OMO983072 OWK983072 PGG983072 PQC983072 PZY983072 QJU983072 QTQ983072 RDM983072 RNI983072 RXE983072 SHA983072 SQW983072 TAS983072 TKO983072 TUK983072 UEG983072 UOC983072 UXY983072 VHU983072 VRQ983072 WBM983072 WLI98307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2 WLL983072 C65568 IV65568 SR65568 ACN65568 AMJ65568 AWF65568 BGB65568 BPX65568 BZT65568 CJP65568 CTL65568 DDH65568 DND65568 DWZ65568 EGV65568 EQR65568 FAN65568 FKJ65568 FUF65568 GEB65568 GNX65568 GXT65568 HHP65568 HRL65568 IBH65568 ILD65568 IUZ65568 JEV65568 JOR65568 JYN65568 KIJ65568 KSF65568 LCB65568 LLX65568 LVT65568 MFP65568 MPL65568 MZH65568 NJD65568 NSZ65568 OCV65568 OMR65568 OWN65568 PGJ65568 PQF65568 QAB65568 QJX65568 QTT65568 RDP65568 RNL65568 RXH65568 SHD65568 SQZ65568 TAV65568 TKR65568 TUN65568 UEJ65568 UOF65568 UYB65568 VHX65568 VRT65568 WBP65568 WLL65568 WVH65568 C131104 IV131104 SR131104 ACN131104 AMJ131104 AWF131104 BGB131104 BPX131104 BZT131104 CJP131104 CTL131104 DDH131104 DND131104 DWZ131104 EGV131104 EQR131104 FAN131104 FKJ131104 FUF131104 GEB131104 GNX131104 GXT131104 HHP131104 HRL131104 IBH131104 ILD131104 IUZ131104 JEV131104 JOR131104 JYN131104 KIJ131104 KSF131104 LCB131104 LLX131104 LVT131104 MFP131104 MPL131104 MZH131104 NJD131104 NSZ131104 OCV131104 OMR131104 OWN131104 PGJ131104 PQF131104 QAB131104 QJX131104 QTT131104 RDP131104 RNL131104 RXH131104 SHD131104 SQZ131104 TAV131104 TKR131104 TUN131104 UEJ131104 UOF131104 UYB131104 VHX131104 VRT131104 WBP131104 WLL131104 WVH131104 C196640 IV196640 SR196640 ACN196640 AMJ196640 AWF196640 BGB196640 BPX196640 BZT196640 CJP196640 CTL196640 DDH196640 DND196640 DWZ196640 EGV196640 EQR196640 FAN196640 FKJ196640 FUF196640 GEB196640 GNX196640 GXT196640 HHP196640 HRL196640 IBH196640 ILD196640 IUZ196640 JEV196640 JOR196640 JYN196640 KIJ196640 KSF196640 LCB196640 LLX196640 LVT196640 MFP196640 MPL196640 MZH196640 NJD196640 NSZ196640 OCV196640 OMR196640 OWN196640 PGJ196640 PQF196640 QAB196640 QJX196640 QTT196640 RDP196640 RNL196640 RXH196640 SHD196640 SQZ196640 TAV196640 TKR196640 TUN196640 UEJ196640 UOF196640 UYB196640 VHX196640 VRT196640 WBP196640 WLL196640 WVH196640 C262176 IV262176 SR262176 ACN262176 AMJ262176 AWF262176 BGB262176 BPX262176 BZT262176 CJP262176 CTL262176 DDH262176 DND262176 DWZ262176 EGV262176 EQR262176 FAN262176 FKJ262176 FUF262176 GEB262176 GNX262176 GXT262176 HHP262176 HRL262176 IBH262176 ILD262176 IUZ262176 JEV262176 JOR262176 JYN262176 KIJ262176 KSF262176 LCB262176 LLX262176 LVT262176 MFP262176 MPL262176 MZH262176 NJD262176 NSZ262176 OCV262176 OMR262176 OWN262176 PGJ262176 PQF262176 QAB262176 QJX262176 QTT262176 RDP262176 RNL262176 RXH262176 SHD262176 SQZ262176 TAV262176 TKR262176 TUN262176 UEJ262176 UOF262176 UYB262176 VHX262176 VRT262176 WBP262176 WLL262176 WVH262176 C327712 IV327712 SR327712 ACN327712 AMJ327712 AWF327712 BGB327712 BPX327712 BZT327712 CJP327712 CTL327712 DDH327712 DND327712 DWZ327712 EGV327712 EQR327712 FAN327712 FKJ327712 FUF327712 GEB327712 GNX327712 GXT327712 HHP327712 HRL327712 IBH327712 ILD327712 IUZ327712 JEV327712 JOR327712 JYN327712 KIJ327712 KSF327712 LCB327712 LLX327712 LVT327712 MFP327712 MPL327712 MZH327712 NJD327712 NSZ327712 OCV327712 OMR327712 OWN327712 PGJ327712 PQF327712 QAB327712 QJX327712 QTT327712 RDP327712 RNL327712 RXH327712 SHD327712 SQZ327712 TAV327712 TKR327712 TUN327712 UEJ327712 UOF327712 UYB327712 VHX327712 VRT327712 WBP327712 WLL327712 WVH327712 C393248 IV393248 SR393248 ACN393248 AMJ393248 AWF393248 BGB393248 BPX393248 BZT393248 CJP393248 CTL393248 DDH393248 DND393248 DWZ393248 EGV393248 EQR393248 FAN393248 FKJ393248 FUF393248 GEB393248 GNX393248 GXT393248 HHP393248 HRL393248 IBH393248 ILD393248 IUZ393248 JEV393248 JOR393248 JYN393248 KIJ393248 KSF393248 LCB393248 LLX393248 LVT393248 MFP393248 MPL393248 MZH393248 NJD393248 NSZ393248 OCV393248 OMR393248 OWN393248 PGJ393248 PQF393248 QAB393248 QJX393248 QTT393248 RDP393248 RNL393248 RXH393248 SHD393248 SQZ393248 TAV393248 TKR393248 TUN393248 UEJ393248 UOF393248 UYB393248 VHX393248 VRT393248 WBP393248 WLL393248 WVH393248 C458784 IV458784 SR458784 ACN458784 AMJ458784 AWF458784 BGB458784 BPX458784 BZT458784 CJP458784 CTL458784 DDH458784 DND458784 DWZ458784 EGV458784 EQR458784 FAN458784 FKJ458784 FUF458784 GEB458784 GNX458784 GXT458784 HHP458784 HRL458784 IBH458784 ILD458784 IUZ458784 JEV458784 JOR458784 JYN458784 KIJ458784 KSF458784 LCB458784 LLX458784 LVT458784 MFP458784 MPL458784 MZH458784 NJD458784 NSZ458784 OCV458784 OMR458784 OWN458784 PGJ458784 PQF458784 QAB458784 QJX458784 QTT458784 RDP458784 RNL458784 RXH458784 SHD458784 SQZ458784 TAV458784 TKR458784 TUN458784 UEJ458784 UOF458784 UYB458784 VHX458784 VRT458784 WBP458784 WLL458784 WVH458784 C524320 IV524320 SR524320 ACN524320 AMJ524320 AWF524320 BGB524320 BPX524320 BZT524320 CJP524320 CTL524320 DDH524320 DND524320 DWZ524320 EGV524320 EQR524320 FAN524320 FKJ524320 FUF524320 GEB524320 GNX524320 GXT524320 HHP524320 HRL524320 IBH524320 ILD524320 IUZ524320 JEV524320 JOR524320 JYN524320 KIJ524320 KSF524320 LCB524320 LLX524320 LVT524320 MFP524320 MPL524320 MZH524320 NJD524320 NSZ524320 OCV524320 OMR524320 OWN524320 PGJ524320 PQF524320 QAB524320 QJX524320 QTT524320 RDP524320 RNL524320 RXH524320 SHD524320 SQZ524320 TAV524320 TKR524320 TUN524320 UEJ524320 UOF524320 UYB524320 VHX524320 VRT524320 WBP524320 WLL524320 WVH524320 C589856 IV589856 SR589856 ACN589856 AMJ589856 AWF589856 BGB589856 BPX589856 BZT589856 CJP589856 CTL589856 DDH589856 DND589856 DWZ589856 EGV589856 EQR589856 FAN589856 FKJ589856 FUF589856 GEB589856 GNX589856 GXT589856 HHP589856 HRL589856 IBH589856 ILD589856 IUZ589856 JEV589856 JOR589856 JYN589856 KIJ589856 KSF589856 LCB589856 LLX589856 LVT589856 MFP589856 MPL589856 MZH589856 NJD589856 NSZ589856 OCV589856 OMR589856 OWN589856 PGJ589856 PQF589856 QAB589856 QJX589856 QTT589856 RDP589856 RNL589856 RXH589856 SHD589856 SQZ589856 TAV589856 TKR589856 TUN589856 UEJ589856 UOF589856 UYB589856 VHX589856 VRT589856 WBP589856 WLL589856 WVH589856 C655392 IV655392 SR655392 ACN655392 AMJ655392 AWF655392 BGB655392 BPX655392 BZT655392 CJP655392 CTL655392 DDH655392 DND655392 DWZ655392 EGV655392 EQR655392 FAN655392 FKJ655392 FUF655392 GEB655392 GNX655392 GXT655392 HHP655392 HRL655392 IBH655392 ILD655392 IUZ655392 JEV655392 JOR655392 JYN655392 KIJ655392 KSF655392 LCB655392 LLX655392 LVT655392 MFP655392 MPL655392 MZH655392 NJD655392 NSZ655392 OCV655392 OMR655392 OWN655392 PGJ655392 PQF655392 QAB655392 QJX655392 QTT655392 RDP655392 RNL655392 RXH655392 SHD655392 SQZ655392 TAV655392 TKR655392 TUN655392 UEJ655392 UOF655392 UYB655392 VHX655392 VRT655392 WBP655392 WLL655392 WVH655392 C720928 IV720928 SR720928 ACN720928 AMJ720928 AWF720928 BGB720928 BPX720928 BZT720928 CJP720928 CTL720928 DDH720928 DND720928 DWZ720928 EGV720928 EQR720928 FAN720928 FKJ720928 FUF720928 GEB720928 GNX720928 GXT720928 HHP720928 HRL720928 IBH720928 ILD720928 IUZ720928 JEV720928 JOR720928 JYN720928 KIJ720928 KSF720928 LCB720928 LLX720928 LVT720928 MFP720928 MPL720928 MZH720928 NJD720928 NSZ720928 OCV720928 OMR720928 OWN720928 PGJ720928 PQF720928 QAB720928 QJX720928 QTT720928 RDP720928 RNL720928 RXH720928 SHD720928 SQZ720928 TAV720928 TKR720928 TUN720928 UEJ720928 UOF720928 UYB720928 VHX720928 VRT720928 WBP720928 WLL720928 WVH720928 C786464 IV786464 SR786464 ACN786464 AMJ786464 AWF786464 BGB786464 BPX786464 BZT786464 CJP786464 CTL786464 DDH786464 DND786464 DWZ786464 EGV786464 EQR786464 FAN786464 FKJ786464 FUF786464 GEB786464 GNX786464 GXT786464 HHP786464 HRL786464 IBH786464 ILD786464 IUZ786464 JEV786464 JOR786464 JYN786464 KIJ786464 KSF786464 LCB786464 LLX786464 LVT786464 MFP786464 MPL786464 MZH786464 NJD786464 NSZ786464 OCV786464 OMR786464 OWN786464 PGJ786464 PQF786464 QAB786464 QJX786464 QTT786464 RDP786464 RNL786464 RXH786464 SHD786464 SQZ786464 TAV786464 TKR786464 TUN786464 UEJ786464 UOF786464 UYB786464 VHX786464 VRT786464 WBP786464 WLL786464 WVH786464 C852000 IV852000 SR852000 ACN852000 AMJ852000 AWF852000 BGB852000 BPX852000 BZT852000 CJP852000 CTL852000 DDH852000 DND852000 DWZ852000 EGV852000 EQR852000 FAN852000 FKJ852000 FUF852000 GEB852000 GNX852000 GXT852000 HHP852000 HRL852000 IBH852000 ILD852000 IUZ852000 JEV852000 JOR852000 JYN852000 KIJ852000 KSF852000 LCB852000 LLX852000 LVT852000 MFP852000 MPL852000 MZH852000 NJD852000 NSZ852000 OCV852000 OMR852000 OWN852000 PGJ852000 PQF852000 QAB852000 QJX852000 QTT852000 RDP852000 RNL852000 RXH852000 SHD852000 SQZ852000 TAV852000 TKR852000 TUN852000 UEJ852000 UOF852000 UYB852000 VHX852000 VRT852000 WBP852000 WLL852000 WVH852000 C917536 IV917536 SR917536 ACN917536 AMJ917536 AWF917536 BGB917536 BPX917536 BZT917536 CJP917536 CTL917536 DDH917536 DND917536 DWZ917536 EGV917536 EQR917536 FAN917536 FKJ917536 FUF917536 GEB917536 GNX917536 GXT917536 HHP917536 HRL917536 IBH917536 ILD917536 IUZ917536 JEV917536 JOR917536 JYN917536 KIJ917536 KSF917536 LCB917536 LLX917536 LVT917536 MFP917536 MPL917536 MZH917536 NJD917536 NSZ917536 OCV917536 OMR917536 OWN917536 PGJ917536 PQF917536 QAB917536 QJX917536 QTT917536 RDP917536 RNL917536 RXH917536 SHD917536 SQZ917536 TAV917536 TKR917536 TUN917536 UEJ917536 UOF917536 UYB917536 VHX917536 VRT917536 WBP917536 WLL917536 WVH917536 C983072 IV983072 SR983072 ACN983072 AMJ983072 AWF983072 BGB983072 BPX983072 BZT983072 CJP983072 CTL983072 DDH983072 DND983072 DWZ983072 EGV983072 EQR983072 FAN983072 FKJ983072 FUF983072 GEB983072 GNX983072 GXT983072 HHP983072 HRL983072 IBH983072 ILD983072 IUZ983072 JEV983072 JOR983072 JYN983072 KIJ983072 KSF983072 LCB983072 LLX983072 LVT983072 MFP983072 MPL983072 MZH983072 NJD983072 NSZ983072 OCV983072 OMR983072 OWN983072 PGJ983072 PQF983072 QAB983072 QJX983072 QTT983072 RDP983072 RNL983072 RXH983072 SHD983072 SQZ983072 TAV983072 TKR983072 TUN983072 UEJ983072 UOF983072 UYB983072 VHX983072 VRT983072 WBP98307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1"/>
  <sheetViews>
    <sheetView topLeftCell="L34" zoomScale="70" zoomScaleNormal="70" workbookViewId="0">
      <selection activeCell="P58" sqref="P58"/>
    </sheetView>
  </sheetViews>
  <sheetFormatPr baseColWidth="10" defaultRowHeight="15" x14ac:dyDescent="0.25"/>
  <cols>
    <col min="1" max="1" width="3.140625" style="9" bestFit="1" customWidth="1"/>
    <col min="2" max="2" width="73.28515625" style="9" customWidth="1"/>
    <col min="3" max="3" width="31.140625" style="9" customWidth="1"/>
    <col min="4" max="4" width="62.42578125" style="9" bestFit="1" customWidth="1"/>
    <col min="5" max="5" width="25" style="9" customWidth="1"/>
    <col min="6" max="6" width="43.5703125" style="9" bestFit="1" customWidth="1"/>
    <col min="7" max="7" width="52.85546875" style="9" bestFit="1" customWidth="1"/>
    <col min="8" max="8" width="24.5703125" style="9" customWidth="1"/>
    <col min="9" max="9" width="24" style="9" customWidth="1"/>
    <col min="10" max="10" width="61.5703125" style="9" customWidth="1"/>
    <col min="11" max="11" width="26.42578125" style="9" bestFit="1" customWidth="1"/>
    <col min="12" max="12" width="48.85546875" style="9" customWidth="1"/>
    <col min="13" max="13" width="34.140625" style="9" bestFit="1" customWidth="1"/>
    <col min="14" max="14" width="22.140625" style="9" customWidth="1"/>
    <col min="15" max="15" width="26.140625" style="9" customWidth="1"/>
    <col min="16" max="16" width="92.42578125" style="9" customWidth="1"/>
    <col min="17" max="17" width="126.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46" t="s">
        <v>62</v>
      </c>
      <c r="C2" s="347"/>
      <c r="D2" s="347"/>
      <c r="E2" s="347"/>
      <c r="F2" s="347"/>
      <c r="G2" s="347"/>
      <c r="H2" s="347"/>
      <c r="I2" s="347"/>
      <c r="J2" s="347"/>
      <c r="K2" s="347"/>
      <c r="L2" s="347"/>
      <c r="M2" s="347"/>
      <c r="N2" s="347"/>
      <c r="O2" s="347"/>
      <c r="P2" s="347"/>
    </row>
    <row r="4" spans="2:16" ht="26.25" x14ac:dyDescent="0.25">
      <c r="B4" s="346" t="s">
        <v>48</v>
      </c>
      <c r="C4" s="347"/>
      <c r="D4" s="347"/>
      <c r="E4" s="347"/>
      <c r="F4" s="347"/>
      <c r="G4" s="347"/>
      <c r="H4" s="347"/>
      <c r="I4" s="347"/>
      <c r="J4" s="347"/>
      <c r="K4" s="347"/>
      <c r="L4" s="347"/>
      <c r="M4" s="347"/>
      <c r="N4" s="347"/>
      <c r="O4" s="347"/>
      <c r="P4" s="347"/>
    </row>
    <row r="5" spans="2:16" ht="15.75" thickBot="1" x14ac:dyDescent="0.3"/>
    <row r="6" spans="2:16" ht="21.75" thickBot="1" x14ac:dyDescent="0.3">
      <c r="B6" s="11" t="s">
        <v>4</v>
      </c>
      <c r="C6" s="367" t="s">
        <v>573</v>
      </c>
      <c r="D6" s="367"/>
      <c r="E6" s="367"/>
      <c r="F6" s="367"/>
      <c r="G6" s="367"/>
      <c r="H6" s="367"/>
      <c r="I6" s="367"/>
      <c r="J6" s="367"/>
      <c r="K6" s="367"/>
      <c r="L6" s="367"/>
      <c r="M6" s="367"/>
      <c r="N6" s="368"/>
    </row>
    <row r="7" spans="2:16" ht="16.5" thickBot="1" x14ac:dyDescent="0.3">
      <c r="B7" s="12" t="s">
        <v>5</v>
      </c>
      <c r="C7" s="367"/>
      <c r="D7" s="367"/>
      <c r="E7" s="367"/>
      <c r="F7" s="367"/>
      <c r="G7" s="367"/>
      <c r="H7" s="367"/>
      <c r="I7" s="367"/>
      <c r="J7" s="367"/>
      <c r="K7" s="367"/>
      <c r="L7" s="367"/>
      <c r="M7" s="367"/>
      <c r="N7" s="368"/>
    </row>
    <row r="8" spans="2:16" ht="16.5" thickBot="1" x14ac:dyDescent="0.3">
      <c r="B8" s="12" t="s">
        <v>6</v>
      </c>
      <c r="C8" s="367"/>
      <c r="D8" s="367"/>
      <c r="E8" s="367"/>
      <c r="F8" s="367"/>
      <c r="G8" s="367"/>
      <c r="H8" s="367"/>
      <c r="I8" s="367"/>
      <c r="J8" s="367"/>
      <c r="K8" s="367"/>
      <c r="L8" s="367"/>
      <c r="M8" s="367"/>
      <c r="N8" s="368"/>
    </row>
    <row r="9" spans="2:16" ht="16.5" thickBot="1" x14ac:dyDescent="0.3">
      <c r="B9" s="12" t="s">
        <v>7</v>
      </c>
      <c r="C9" s="367"/>
      <c r="D9" s="367"/>
      <c r="E9" s="367"/>
      <c r="F9" s="367"/>
      <c r="G9" s="367"/>
      <c r="H9" s="367"/>
      <c r="I9" s="367"/>
      <c r="J9" s="367"/>
      <c r="K9" s="367"/>
      <c r="L9" s="367"/>
      <c r="M9" s="367"/>
      <c r="N9" s="368"/>
    </row>
    <row r="10" spans="2:16" ht="16.5" thickBot="1" x14ac:dyDescent="0.3">
      <c r="B10" s="12" t="s">
        <v>8</v>
      </c>
      <c r="C10" s="369"/>
      <c r="D10" s="369"/>
      <c r="E10" s="370"/>
      <c r="F10" s="32"/>
      <c r="G10" s="32"/>
      <c r="H10" s="32"/>
      <c r="I10" s="32"/>
      <c r="J10" s="32"/>
      <c r="K10" s="32"/>
      <c r="L10" s="32"/>
      <c r="M10" s="32"/>
      <c r="N10" s="33"/>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4"/>
      <c r="J12" s="104"/>
      <c r="K12" s="104"/>
      <c r="L12" s="104"/>
      <c r="M12" s="104"/>
      <c r="N12" s="19"/>
    </row>
    <row r="13" spans="2:16" x14ac:dyDescent="0.25">
      <c r="I13" s="104"/>
      <c r="J13" s="104"/>
      <c r="K13" s="104"/>
      <c r="L13" s="104"/>
      <c r="M13" s="104"/>
      <c r="N13" s="105"/>
    </row>
    <row r="14" spans="2:16" ht="45.75" customHeight="1" x14ac:dyDescent="0.25">
      <c r="B14" s="371" t="s">
        <v>100</v>
      </c>
      <c r="C14" s="371"/>
      <c r="D14" s="219" t="s">
        <v>12</v>
      </c>
      <c r="E14" s="219" t="s">
        <v>13</v>
      </c>
      <c r="F14" s="219" t="s">
        <v>29</v>
      </c>
      <c r="G14" s="89"/>
      <c r="I14" s="36"/>
      <c r="J14" s="36"/>
      <c r="K14" s="36"/>
      <c r="L14" s="36"/>
      <c r="M14" s="36"/>
      <c r="N14" s="105"/>
    </row>
    <row r="15" spans="2:16" x14ac:dyDescent="0.25">
      <c r="B15" s="371"/>
      <c r="C15" s="371"/>
      <c r="D15" s="219">
        <v>35</v>
      </c>
      <c r="E15" s="34">
        <v>1633705550</v>
      </c>
      <c r="F15" s="237">
        <f>454+252</f>
        <v>706</v>
      </c>
      <c r="G15" s="90"/>
      <c r="I15" s="37"/>
      <c r="J15" s="37"/>
      <c r="K15" s="37"/>
      <c r="L15" s="37"/>
      <c r="M15" s="37"/>
      <c r="N15" s="105"/>
    </row>
    <row r="16" spans="2:16" x14ac:dyDescent="0.25">
      <c r="B16" s="371"/>
      <c r="C16" s="371"/>
      <c r="D16" s="219"/>
      <c r="E16" s="34"/>
      <c r="F16" s="34"/>
      <c r="G16" s="90"/>
      <c r="I16" s="37"/>
      <c r="J16" s="37"/>
      <c r="K16" s="37"/>
      <c r="L16" s="37"/>
      <c r="M16" s="37"/>
      <c r="N16" s="105"/>
    </row>
    <row r="17" spans="1:14" x14ac:dyDescent="0.25">
      <c r="B17" s="371"/>
      <c r="C17" s="371"/>
      <c r="D17" s="219"/>
      <c r="E17" s="34"/>
      <c r="F17" s="34"/>
      <c r="G17" s="90"/>
      <c r="I17" s="37"/>
      <c r="J17" s="37"/>
      <c r="K17" s="37"/>
      <c r="L17" s="37"/>
      <c r="M17" s="37"/>
      <c r="N17" s="105"/>
    </row>
    <row r="18" spans="1:14" x14ac:dyDescent="0.25">
      <c r="B18" s="371"/>
      <c r="C18" s="371"/>
      <c r="D18" s="219"/>
      <c r="E18" s="35"/>
      <c r="F18" s="34"/>
      <c r="G18" s="90"/>
      <c r="H18" s="22"/>
      <c r="I18" s="37"/>
      <c r="J18" s="37"/>
      <c r="K18" s="37"/>
      <c r="L18" s="37"/>
      <c r="M18" s="37"/>
      <c r="N18" s="20"/>
    </row>
    <row r="19" spans="1:14" x14ac:dyDescent="0.25">
      <c r="B19" s="371"/>
      <c r="C19" s="371"/>
      <c r="D19" s="219"/>
      <c r="E19" s="35"/>
      <c r="F19" s="34"/>
      <c r="G19" s="90"/>
      <c r="H19" s="22"/>
      <c r="I19" s="39"/>
      <c r="J19" s="39"/>
      <c r="K19" s="39"/>
      <c r="L19" s="39"/>
      <c r="M19" s="39"/>
      <c r="N19" s="20"/>
    </row>
    <row r="20" spans="1:14" x14ac:dyDescent="0.25">
      <c r="B20" s="371"/>
      <c r="C20" s="371"/>
      <c r="D20" s="219"/>
      <c r="E20" s="35"/>
      <c r="F20" s="34"/>
      <c r="G20" s="90"/>
      <c r="H20" s="22"/>
      <c r="I20" s="104"/>
      <c r="J20" s="104"/>
      <c r="K20" s="104"/>
      <c r="L20" s="104"/>
      <c r="M20" s="104"/>
      <c r="N20" s="20"/>
    </row>
    <row r="21" spans="1:14" x14ac:dyDescent="0.25">
      <c r="B21" s="371"/>
      <c r="C21" s="371"/>
      <c r="D21" s="219"/>
      <c r="E21" s="35"/>
      <c r="F21" s="34"/>
      <c r="G21" s="90"/>
      <c r="H21" s="22"/>
      <c r="I21" s="104"/>
      <c r="J21" s="104"/>
      <c r="K21" s="104"/>
      <c r="L21" s="104"/>
      <c r="M21" s="104"/>
      <c r="N21" s="20"/>
    </row>
    <row r="22" spans="1:14" ht="15.75" thickBot="1" x14ac:dyDescent="0.3">
      <c r="B22" s="365" t="s">
        <v>14</v>
      </c>
      <c r="C22" s="366"/>
      <c r="D22" s="219"/>
      <c r="E22" s="60"/>
      <c r="F22" s="34"/>
      <c r="G22" s="90"/>
      <c r="H22" s="22"/>
      <c r="I22" s="104"/>
      <c r="J22" s="104"/>
      <c r="K22" s="104"/>
      <c r="L22" s="104"/>
      <c r="M22" s="104"/>
      <c r="N22" s="20"/>
    </row>
    <row r="23" spans="1:14" ht="45.75" thickBot="1" x14ac:dyDescent="0.3">
      <c r="A23" s="41"/>
      <c r="B23" s="49" t="s">
        <v>15</v>
      </c>
      <c r="C23" s="49" t="s">
        <v>101</v>
      </c>
      <c r="E23" s="36"/>
      <c r="F23" s="36"/>
      <c r="G23" s="36"/>
      <c r="H23" s="36"/>
      <c r="I23" s="10"/>
      <c r="J23" s="10"/>
      <c r="K23" s="10"/>
      <c r="L23" s="10"/>
      <c r="M23" s="10"/>
    </row>
    <row r="24" spans="1:14" ht="15.75" thickBot="1" x14ac:dyDescent="0.3">
      <c r="A24" s="42">
        <v>1</v>
      </c>
      <c r="C24" s="292">
        <f>F15*80%</f>
        <v>564.80000000000007</v>
      </c>
      <c r="D24" s="40"/>
      <c r="E24" s="293">
        <f>E15</f>
        <v>1633705550</v>
      </c>
      <c r="F24" s="38"/>
      <c r="G24" s="38"/>
      <c r="H24" s="38"/>
      <c r="I24" s="23"/>
      <c r="J24" s="23"/>
      <c r="K24" s="23"/>
      <c r="L24" s="23"/>
      <c r="M24" s="23"/>
    </row>
    <row r="25" spans="1:14" x14ac:dyDescent="0.25">
      <c r="A25" s="96"/>
      <c r="C25" s="97"/>
      <c r="D25" s="37"/>
      <c r="E25" s="98"/>
      <c r="F25" s="38"/>
      <c r="G25" s="38"/>
      <c r="H25" s="38"/>
      <c r="I25" s="23"/>
      <c r="J25" s="23"/>
      <c r="K25" s="23"/>
      <c r="L25" s="23"/>
      <c r="M25" s="23"/>
    </row>
    <row r="26" spans="1:14" x14ac:dyDescent="0.25">
      <c r="A26" s="96"/>
      <c r="C26" s="97"/>
      <c r="D26" s="37"/>
      <c r="E26" s="98"/>
      <c r="F26" s="38"/>
      <c r="G26" s="38"/>
      <c r="H26" s="38"/>
      <c r="I26" s="23"/>
      <c r="J26" s="23"/>
      <c r="K26" s="23"/>
      <c r="L26" s="23"/>
      <c r="M26" s="23"/>
    </row>
    <row r="27" spans="1:14" x14ac:dyDescent="0.25">
      <c r="A27" s="96"/>
      <c r="B27" s="119" t="s">
        <v>132</v>
      </c>
      <c r="C27" s="101"/>
      <c r="D27" s="101"/>
      <c r="E27" s="101"/>
      <c r="F27" s="101"/>
      <c r="G27" s="101"/>
      <c r="H27" s="101"/>
      <c r="I27" s="104"/>
      <c r="J27" s="104"/>
      <c r="K27" s="104"/>
      <c r="L27" s="104"/>
      <c r="M27" s="104"/>
      <c r="N27" s="105"/>
    </row>
    <row r="28" spans="1:14" x14ac:dyDescent="0.25">
      <c r="A28" s="96"/>
      <c r="B28" s="101"/>
      <c r="C28" s="101"/>
      <c r="D28" s="101"/>
      <c r="E28" s="101"/>
      <c r="F28" s="101"/>
      <c r="G28" s="101"/>
      <c r="H28" s="101"/>
      <c r="I28" s="104"/>
      <c r="J28" s="104"/>
      <c r="K28" s="104"/>
      <c r="L28" s="104"/>
      <c r="M28" s="104"/>
      <c r="N28" s="105"/>
    </row>
    <row r="29" spans="1:14" x14ac:dyDescent="0.25">
      <c r="A29" s="96"/>
      <c r="B29" s="122" t="s">
        <v>33</v>
      </c>
      <c r="C29" s="122" t="s">
        <v>133</v>
      </c>
      <c r="D29" s="122" t="s">
        <v>134</v>
      </c>
      <c r="E29" s="101"/>
      <c r="F29" s="101"/>
      <c r="G29" s="101"/>
      <c r="H29" s="101"/>
      <c r="I29" s="104"/>
      <c r="J29" s="104"/>
      <c r="K29" s="104"/>
      <c r="L29" s="104"/>
      <c r="M29" s="104"/>
      <c r="N29" s="105"/>
    </row>
    <row r="30" spans="1:14" x14ac:dyDescent="0.25">
      <c r="A30" s="96"/>
      <c r="B30" s="118" t="s">
        <v>135</v>
      </c>
      <c r="C30" s="192" t="s">
        <v>276</v>
      </c>
      <c r="D30" s="192"/>
      <c r="E30" s="101"/>
      <c r="F30" s="101"/>
      <c r="G30" s="101"/>
      <c r="H30" s="101"/>
      <c r="I30" s="104"/>
      <c r="J30" s="104"/>
      <c r="K30" s="104"/>
      <c r="L30" s="104"/>
      <c r="M30" s="104"/>
      <c r="N30" s="105"/>
    </row>
    <row r="31" spans="1:14" x14ac:dyDescent="0.25">
      <c r="A31" s="96"/>
      <c r="B31" s="118" t="s">
        <v>136</v>
      </c>
      <c r="C31" s="192"/>
      <c r="D31" s="192" t="s">
        <v>276</v>
      </c>
      <c r="E31" s="101"/>
      <c r="F31" s="101"/>
      <c r="G31" s="101"/>
      <c r="H31" s="101"/>
      <c r="I31" s="104"/>
      <c r="J31" s="104"/>
      <c r="K31" s="104"/>
      <c r="L31" s="104"/>
      <c r="M31" s="104"/>
      <c r="N31" s="105"/>
    </row>
    <row r="32" spans="1:14" x14ac:dyDescent="0.25">
      <c r="A32" s="96"/>
      <c r="B32" s="118" t="s">
        <v>137</v>
      </c>
      <c r="C32" s="192" t="s">
        <v>276</v>
      </c>
      <c r="D32" s="192"/>
      <c r="E32" s="101"/>
      <c r="F32" s="101"/>
      <c r="G32" s="101"/>
      <c r="H32" s="101"/>
      <c r="I32" s="104"/>
      <c r="J32" s="104"/>
      <c r="K32" s="104"/>
      <c r="L32" s="104"/>
      <c r="M32" s="104"/>
      <c r="N32" s="105"/>
    </row>
    <row r="33" spans="1:17" x14ac:dyDescent="0.25">
      <c r="A33" s="96"/>
      <c r="B33" s="118" t="s">
        <v>138</v>
      </c>
      <c r="C33" s="192"/>
      <c r="D33" s="192" t="s">
        <v>276</v>
      </c>
      <c r="E33" s="101"/>
      <c r="F33" s="101"/>
      <c r="G33" s="101"/>
      <c r="H33" s="101"/>
      <c r="I33" s="104"/>
      <c r="J33" s="104"/>
      <c r="K33" s="104"/>
      <c r="L33" s="104"/>
      <c r="M33" s="104"/>
      <c r="N33" s="105"/>
    </row>
    <row r="34" spans="1:17" x14ac:dyDescent="0.25">
      <c r="A34" s="96"/>
      <c r="B34" s="101"/>
      <c r="C34" s="101"/>
      <c r="D34" s="101"/>
      <c r="E34" s="101"/>
      <c r="F34" s="101"/>
      <c r="G34" s="101"/>
      <c r="H34" s="101"/>
      <c r="I34" s="104"/>
      <c r="J34" s="104"/>
      <c r="K34" s="104"/>
      <c r="L34" s="104"/>
      <c r="M34" s="104"/>
      <c r="N34" s="105"/>
    </row>
    <row r="35" spans="1:17" x14ac:dyDescent="0.25">
      <c r="A35" s="96"/>
      <c r="B35" s="101"/>
      <c r="C35" s="101"/>
      <c r="D35" s="101"/>
      <c r="E35" s="101"/>
      <c r="F35" s="101"/>
      <c r="G35" s="101"/>
      <c r="H35" s="101"/>
      <c r="I35" s="104"/>
      <c r="J35" s="104"/>
      <c r="K35" s="104"/>
      <c r="L35" s="104"/>
      <c r="M35" s="104"/>
      <c r="N35" s="105"/>
    </row>
    <row r="36" spans="1:17" x14ac:dyDescent="0.25">
      <c r="A36" s="96"/>
      <c r="B36" s="119" t="s">
        <v>139</v>
      </c>
      <c r="C36" s="101"/>
      <c r="D36" s="101"/>
      <c r="E36" s="101"/>
      <c r="F36" s="101"/>
      <c r="G36" s="101"/>
      <c r="H36" s="101"/>
      <c r="I36" s="104"/>
      <c r="J36" s="104"/>
      <c r="K36" s="104"/>
      <c r="L36" s="104"/>
      <c r="M36" s="104"/>
      <c r="N36" s="105"/>
    </row>
    <row r="37" spans="1:17" x14ac:dyDescent="0.25">
      <c r="A37" s="96"/>
      <c r="B37" s="101"/>
      <c r="C37" s="101"/>
      <c r="D37" s="101"/>
      <c r="E37" s="101"/>
      <c r="F37" s="101"/>
      <c r="G37" s="101"/>
      <c r="H37" s="101"/>
      <c r="I37" s="104"/>
      <c r="J37" s="104"/>
      <c r="K37" s="104"/>
      <c r="L37" s="104"/>
      <c r="M37" s="104"/>
      <c r="N37" s="105"/>
    </row>
    <row r="38" spans="1:17" x14ac:dyDescent="0.25">
      <c r="A38" s="96"/>
      <c r="B38" s="101"/>
      <c r="C38" s="101"/>
      <c r="D38" s="101"/>
      <c r="E38" s="101"/>
      <c r="F38" s="101"/>
      <c r="G38" s="101"/>
      <c r="H38" s="101"/>
      <c r="I38" s="104"/>
      <c r="J38" s="104"/>
      <c r="K38" s="104"/>
      <c r="L38" s="104"/>
      <c r="M38" s="104"/>
      <c r="N38" s="105"/>
    </row>
    <row r="39" spans="1:17" x14ac:dyDescent="0.25">
      <c r="A39" s="96"/>
      <c r="B39" s="122" t="s">
        <v>33</v>
      </c>
      <c r="C39" s="122" t="s">
        <v>57</v>
      </c>
      <c r="D39" s="121" t="s">
        <v>51</v>
      </c>
      <c r="E39" s="121" t="s">
        <v>16</v>
      </c>
      <c r="F39" s="101"/>
      <c r="G39" s="101"/>
      <c r="H39" s="101"/>
      <c r="I39" s="104"/>
      <c r="J39" s="104"/>
      <c r="K39" s="104"/>
      <c r="L39" s="104"/>
      <c r="M39" s="104"/>
      <c r="N39" s="105"/>
    </row>
    <row r="40" spans="1:17" ht="28.5" x14ac:dyDescent="0.25">
      <c r="A40" s="96"/>
      <c r="B40" s="102" t="s">
        <v>140</v>
      </c>
      <c r="C40" s="103">
        <v>40</v>
      </c>
      <c r="D40" s="218">
        <v>0</v>
      </c>
      <c r="E40" s="344">
        <f>+D40+D41</f>
        <v>50</v>
      </c>
      <c r="F40" s="101"/>
      <c r="G40" s="101"/>
      <c r="H40" s="101"/>
      <c r="I40" s="104"/>
      <c r="J40" s="104"/>
      <c r="K40" s="104"/>
      <c r="L40" s="104"/>
      <c r="M40" s="104"/>
      <c r="N40" s="105"/>
    </row>
    <row r="41" spans="1:17" ht="57" x14ac:dyDescent="0.25">
      <c r="A41" s="96"/>
      <c r="B41" s="102" t="s">
        <v>141</v>
      </c>
      <c r="C41" s="103">
        <v>60</v>
      </c>
      <c r="D41" s="218">
        <v>50</v>
      </c>
      <c r="E41" s="345"/>
      <c r="F41" s="101"/>
      <c r="G41" s="101"/>
      <c r="H41" s="101"/>
      <c r="I41" s="104"/>
      <c r="J41" s="104"/>
      <c r="K41" s="104"/>
      <c r="L41" s="104"/>
      <c r="M41" s="104"/>
      <c r="N41" s="105"/>
    </row>
    <row r="42" spans="1:17" x14ac:dyDescent="0.25">
      <c r="A42" s="96"/>
      <c r="C42" s="97"/>
      <c r="D42" s="37"/>
      <c r="E42" s="98"/>
      <c r="F42" s="38"/>
      <c r="G42" s="38"/>
      <c r="H42" s="38"/>
      <c r="I42" s="23"/>
      <c r="J42" s="23"/>
      <c r="K42" s="23"/>
      <c r="L42" s="23"/>
      <c r="M42" s="23"/>
    </row>
    <row r="43" spans="1:17" x14ac:dyDescent="0.25">
      <c r="A43" s="96"/>
      <c r="C43" s="97"/>
      <c r="D43" s="37"/>
      <c r="E43" s="98"/>
      <c r="F43" s="38"/>
      <c r="G43" s="38"/>
      <c r="H43" s="38"/>
      <c r="I43" s="23"/>
      <c r="J43" s="23"/>
      <c r="K43" s="23"/>
      <c r="L43" s="23"/>
      <c r="M43" s="23"/>
    </row>
    <row r="44" spans="1:17" x14ac:dyDescent="0.25">
      <c r="A44" s="96"/>
      <c r="C44" s="97"/>
      <c r="D44" s="37"/>
      <c r="E44" s="98"/>
      <c r="F44" s="38"/>
      <c r="G44" s="38"/>
      <c r="H44" s="38"/>
      <c r="I44" s="23"/>
      <c r="J44" s="23"/>
      <c r="K44" s="23"/>
      <c r="L44" s="23"/>
      <c r="M44" s="23"/>
    </row>
    <row r="45" spans="1:17" ht="15.75" thickBot="1" x14ac:dyDescent="0.3">
      <c r="M45" s="360" t="s">
        <v>35</v>
      </c>
      <c r="N45" s="360"/>
    </row>
    <row r="46" spans="1:17" x14ac:dyDescent="0.25">
      <c r="B46" s="119" t="s">
        <v>30</v>
      </c>
      <c r="M46" s="61"/>
      <c r="N46" s="61"/>
    </row>
    <row r="47" spans="1:17" ht="15.75" thickBot="1" x14ac:dyDescent="0.3">
      <c r="M47" s="61"/>
      <c r="N47" s="61"/>
    </row>
    <row r="48" spans="1:17" s="104" customFormat="1" ht="109.5" customHeight="1" x14ac:dyDescent="0.25">
      <c r="B48" s="115" t="s">
        <v>142</v>
      </c>
      <c r="C48" s="115" t="s">
        <v>143</v>
      </c>
      <c r="D48" s="115" t="s">
        <v>144</v>
      </c>
      <c r="E48" s="115" t="s">
        <v>45</v>
      </c>
      <c r="F48" s="115" t="s">
        <v>22</v>
      </c>
      <c r="G48" s="115" t="s">
        <v>102</v>
      </c>
      <c r="H48" s="115" t="s">
        <v>17</v>
      </c>
      <c r="I48" s="115" t="s">
        <v>10</v>
      </c>
      <c r="J48" s="115" t="s">
        <v>31</v>
      </c>
      <c r="K48" s="115" t="s">
        <v>60</v>
      </c>
      <c r="L48" s="115" t="s">
        <v>20</v>
      </c>
      <c r="M48" s="100" t="s">
        <v>26</v>
      </c>
      <c r="N48" s="115" t="s">
        <v>145</v>
      </c>
      <c r="O48" s="115" t="s">
        <v>36</v>
      </c>
      <c r="P48" s="116" t="s">
        <v>11</v>
      </c>
      <c r="Q48" s="116" t="s">
        <v>19</v>
      </c>
    </row>
    <row r="49" spans="1:26" s="280" customFormat="1" ht="30" x14ac:dyDescent="0.25">
      <c r="A49" s="268">
        <v>1</v>
      </c>
      <c r="B49" s="269" t="s">
        <v>573</v>
      </c>
      <c r="C49" s="270" t="s">
        <v>573</v>
      </c>
      <c r="D49" s="269" t="s">
        <v>296</v>
      </c>
      <c r="E49" s="271" t="s">
        <v>574</v>
      </c>
      <c r="F49" s="272" t="s">
        <v>133</v>
      </c>
      <c r="G49" s="273"/>
      <c r="H49" s="274">
        <v>39834</v>
      </c>
      <c r="I49" s="275">
        <v>40178</v>
      </c>
      <c r="J49" s="275"/>
      <c r="K49" s="275" t="s">
        <v>575</v>
      </c>
      <c r="L49" s="275" t="s">
        <v>576</v>
      </c>
      <c r="M49" s="276">
        <v>628</v>
      </c>
      <c r="N49" s="276">
        <v>80</v>
      </c>
      <c r="O49" s="277"/>
      <c r="P49" s="277">
        <v>10</v>
      </c>
      <c r="Q49" s="397" t="s">
        <v>791</v>
      </c>
      <c r="R49" s="279"/>
      <c r="S49" s="279"/>
      <c r="T49" s="279"/>
      <c r="U49" s="279"/>
      <c r="V49" s="279"/>
      <c r="W49" s="279"/>
      <c r="X49" s="279"/>
      <c r="Y49" s="279"/>
      <c r="Z49" s="279"/>
    </row>
    <row r="50" spans="1:26" s="280" customFormat="1" ht="30" x14ac:dyDescent="0.25">
      <c r="A50" s="268">
        <f>+A49+1</f>
        <v>2</v>
      </c>
      <c r="B50" s="269" t="s">
        <v>573</v>
      </c>
      <c r="C50" s="270" t="s">
        <v>573</v>
      </c>
      <c r="D50" s="269" t="s">
        <v>296</v>
      </c>
      <c r="E50" s="271" t="s">
        <v>591</v>
      </c>
      <c r="F50" s="272" t="s">
        <v>133</v>
      </c>
      <c r="G50" s="273"/>
      <c r="H50" s="274">
        <v>40210</v>
      </c>
      <c r="I50" s="275">
        <v>40543</v>
      </c>
      <c r="J50" s="275"/>
      <c r="K50" s="275" t="s">
        <v>576</v>
      </c>
      <c r="L50" s="275" t="s">
        <v>580</v>
      </c>
      <c r="M50" s="276">
        <v>558</v>
      </c>
      <c r="N50" s="276">
        <v>100</v>
      </c>
      <c r="O50" s="277"/>
      <c r="P50" s="277">
        <v>11</v>
      </c>
      <c r="Q50" s="398"/>
      <c r="R50" s="279"/>
      <c r="S50" s="279"/>
      <c r="T50" s="279"/>
      <c r="U50" s="279"/>
      <c r="V50" s="279"/>
      <c r="W50" s="279"/>
      <c r="X50" s="279"/>
      <c r="Y50" s="279"/>
      <c r="Z50" s="279"/>
    </row>
    <row r="51" spans="1:26" s="280" customFormat="1" ht="30" x14ac:dyDescent="0.25">
      <c r="A51" s="268">
        <f t="shared" ref="A51:A56" si="0">+A50+1</f>
        <v>3</v>
      </c>
      <c r="B51" s="269" t="s">
        <v>573</v>
      </c>
      <c r="C51" s="270" t="s">
        <v>573</v>
      </c>
      <c r="D51" s="269" t="s">
        <v>296</v>
      </c>
      <c r="E51" s="271" t="s">
        <v>577</v>
      </c>
      <c r="F51" s="272" t="s">
        <v>133</v>
      </c>
      <c r="G51" s="272"/>
      <c r="H51" s="274">
        <v>40207</v>
      </c>
      <c r="I51" s="275">
        <v>40543</v>
      </c>
      <c r="J51" s="275"/>
      <c r="K51" s="275" t="s">
        <v>578</v>
      </c>
      <c r="L51" s="275" t="s">
        <v>576</v>
      </c>
      <c r="M51" s="276">
        <v>103</v>
      </c>
      <c r="N51" s="276">
        <v>23</v>
      </c>
      <c r="O51" s="277"/>
      <c r="P51" s="277">
        <v>11</v>
      </c>
      <c r="Q51" s="398"/>
      <c r="R51" s="279"/>
      <c r="S51" s="279"/>
      <c r="T51" s="279"/>
      <c r="U51" s="279"/>
      <c r="V51" s="279"/>
      <c r="W51" s="279"/>
      <c r="X51" s="279"/>
      <c r="Y51" s="279"/>
      <c r="Z51" s="279"/>
    </row>
    <row r="52" spans="1:26" s="280" customFormat="1" ht="30" x14ac:dyDescent="0.25">
      <c r="A52" s="268">
        <f t="shared" si="0"/>
        <v>4</v>
      </c>
      <c r="B52" s="269" t="s">
        <v>573</v>
      </c>
      <c r="C52" s="270" t="s">
        <v>573</v>
      </c>
      <c r="D52" s="269" t="s">
        <v>296</v>
      </c>
      <c r="E52" s="271" t="s">
        <v>592</v>
      </c>
      <c r="F52" s="272" t="s">
        <v>133</v>
      </c>
      <c r="G52" s="273"/>
      <c r="H52" s="274">
        <v>40567</v>
      </c>
      <c r="I52" s="275">
        <v>40908</v>
      </c>
      <c r="J52" s="275"/>
      <c r="K52" s="275" t="s">
        <v>576</v>
      </c>
      <c r="L52" s="275" t="s">
        <v>585</v>
      </c>
      <c r="M52" s="276">
        <v>563</v>
      </c>
      <c r="N52" s="276">
        <v>100</v>
      </c>
      <c r="O52" s="277"/>
      <c r="P52" s="277">
        <v>12</v>
      </c>
      <c r="Q52" s="398"/>
      <c r="R52" s="279"/>
      <c r="S52" s="279"/>
      <c r="T52" s="279"/>
      <c r="U52" s="279"/>
      <c r="V52" s="279"/>
      <c r="W52" s="279"/>
      <c r="X52" s="279"/>
      <c r="Y52" s="279"/>
      <c r="Z52" s="279"/>
    </row>
    <row r="53" spans="1:26" s="280" customFormat="1" ht="30" x14ac:dyDescent="0.25">
      <c r="A53" s="268">
        <f t="shared" si="0"/>
        <v>5</v>
      </c>
      <c r="B53" s="269" t="s">
        <v>573</v>
      </c>
      <c r="C53" s="270" t="s">
        <v>573</v>
      </c>
      <c r="D53" s="269" t="s">
        <v>296</v>
      </c>
      <c r="E53" s="281" t="s">
        <v>596</v>
      </c>
      <c r="F53" s="272" t="s">
        <v>133</v>
      </c>
      <c r="G53" s="272"/>
      <c r="H53" s="274">
        <v>40557</v>
      </c>
      <c r="I53" s="275">
        <v>40907</v>
      </c>
      <c r="J53" s="275"/>
      <c r="K53" s="275" t="s">
        <v>588</v>
      </c>
      <c r="L53" s="275" t="s">
        <v>576</v>
      </c>
      <c r="M53" s="276">
        <v>135</v>
      </c>
      <c r="N53" s="276">
        <v>66</v>
      </c>
      <c r="O53" s="277"/>
      <c r="P53" s="277">
        <v>13</v>
      </c>
      <c r="Q53" s="398"/>
      <c r="R53" s="279"/>
      <c r="S53" s="279"/>
      <c r="T53" s="279"/>
      <c r="U53" s="279"/>
      <c r="V53" s="279"/>
      <c r="W53" s="279"/>
      <c r="X53" s="279"/>
      <c r="Y53" s="279"/>
      <c r="Z53" s="279"/>
    </row>
    <row r="54" spans="1:26" s="280" customFormat="1" ht="30" x14ac:dyDescent="0.25">
      <c r="A54" s="268">
        <f t="shared" si="0"/>
        <v>6</v>
      </c>
      <c r="B54" s="269" t="s">
        <v>573</v>
      </c>
      <c r="C54" s="270" t="s">
        <v>573</v>
      </c>
      <c r="D54" s="269" t="s">
        <v>296</v>
      </c>
      <c r="E54" s="271" t="s">
        <v>579</v>
      </c>
      <c r="F54" s="272" t="s">
        <v>133</v>
      </c>
      <c r="G54" s="272"/>
      <c r="H54" s="274">
        <v>40940</v>
      </c>
      <c r="I54" s="275">
        <v>41273</v>
      </c>
      <c r="J54" s="275"/>
      <c r="K54" s="275" t="s">
        <v>580</v>
      </c>
      <c r="L54" s="275" t="s">
        <v>576</v>
      </c>
      <c r="M54" s="276">
        <v>1400</v>
      </c>
      <c r="N54" s="276">
        <v>196</v>
      </c>
      <c r="O54" s="277"/>
      <c r="P54" s="277">
        <v>13</v>
      </c>
      <c r="Q54" s="399"/>
      <c r="R54" s="279"/>
      <c r="S54" s="279"/>
      <c r="T54" s="279"/>
      <c r="U54" s="279"/>
      <c r="V54" s="279"/>
      <c r="W54" s="279"/>
      <c r="X54" s="279"/>
      <c r="Y54" s="279"/>
      <c r="Z54" s="279"/>
    </row>
    <row r="55" spans="1:26" s="280" customFormat="1" x14ac:dyDescent="0.25">
      <c r="A55" s="268">
        <f t="shared" si="0"/>
        <v>7</v>
      </c>
      <c r="B55" s="269"/>
      <c r="C55" s="270"/>
      <c r="D55" s="269"/>
      <c r="E55" s="271"/>
      <c r="F55" s="272"/>
      <c r="G55" s="272"/>
      <c r="H55" s="272"/>
      <c r="I55" s="275"/>
      <c r="J55" s="275"/>
      <c r="K55" s="275"/>
      <c r="L55" s="275"/>
      <c r="M55" s="276"/>
      <c r="N55" s="276"/>
      <c r="O55" s="277"/>
      <c r="P55" s="277"/>
      <c r="Q55" s="278"/>
      <c r="R55" s="279"/>
      <c r="S55" s="279"/>
      <c r="T55" s="279"/>
      <c r="U55" s="279"/>
      <c r="V55" s="279"/>
      <c r="W55" s="279"/>
      <c r="X55" s="279"/>
      <c r="Y55" s="279"/>
      <c r="Z55" s="279"/>
    </row>
    <row r="56" spans="1:26" s="280" customFormat="1" x14ac:dyDescent="0.25">
      <c r="A56" s="268">
        <f t="shared" si="0"/>
        <v>8</v>
      </c>
      <c r="B56" s="269"/>
      <c r="C56" s="270"/>
      <c r="D56" s="269"/>
      <c r="E56" s="271"/>
      <c r="F56" s="272"/>
      <c r="G56" s="272"/>
      <c r="H56" s="272"/>
      <c r="I56" s="275"/>
      <c r="J56" s="275"/>
      <c r="K56" s="275"/>
      <c r="L56" s="275"/>
      <c r="M56" s="276"/>
      <c r="N56" s="276"/>
      <c r="O56" s="277"/>
      <c r="P56" s="277"/>
      <c r="Q56" s="278"/>
      <c r="R56" s="279"/>
      <c r="S56" s="279"/>
      <c r="T56" s="279"/>
      <c r="U56" s="279"/>
      <c r="V56" s="279"/>
      <c r="W56" s="279"/>
      <c r="X56" s="279"/>
      <c r="Y56" s="279"/>
      <c r="Z56" s="279"/>
    </row>
    <row r="57" spans="1:26" s="110" customFormat="1" x14ac:dyDescent="0.25">
      <c r="A57" s="43"/>
      <c r="B57" s="46" t="s">
        <v>16</v>
      </c>
      <c r="C57" s="112"/>
      <c r="D57" s="111"/>
      <c r="E57" s="106"/>
      <c r="F57" s="107"/>
      <c r="G57" s="107"/>
      <c r="H57" s="107"/>
      <c r="I57" s="108"/>
      <c r="J57" s="108"/>
      <c r="K57" s="113" t="s">
        <v>751</v>
      </c>
      <c r="L57" s="113">
        <f t="shared" ref="L57" si="1">SUM(L49:L56)</f>
        <v>0</v>
      </c>
      <c r="M57" s="145">
        <v>196</v>
      </c>
      <c r="N57" s="113" t="s">
        <v>752</v>
      </c>
      <c r="O57" s="27"/>
      <c r="P57" s="27"/>
      <c r="Q57" s="148"/>
    </row>
    <row r="58" spans="1:26" s="28" customFormat="1" x14ac:dyDescent="0.25">
      <c r="E58" s="29"/>
    </row>
    <row r="59" spans="1:26" s="28" customFormat="1" x14ac:dyDescent="0.25">
      <c r="B59" s="361" t="s">
        <v>28</v>
      </c>
      <c r="C59" s="361" t="s">
        <v>27</v>
      </c>
      <c r="D59" s="359" t="s">
        <v>34</v>
      </c>
      <c r="E59" s="359"/>
    </row>
    <row r="60" spans="1:26" s="28" customFormat="1" x14ac:dyDescent="0.25">
      <c r="B60" s="362"/>
      <c r="C60" s="362"/>
      <c r="D60" s="220" t="s">
        <v>23</v>
      </c>
      <c r="E60" s="58" t="s">
        <v>24</v>
      </c>
    </row>
    <row r="61" spans="1:26" s="28" customFormat="1" ht="30.6" customHeight="1" x14ac:dyDescent="0.25">
      <c r="B61" s="55" t="s">
        <v>21</v>
      </c>
      <c r="C61" s="56" t="str">
        <f>+K57</f>
        <v>45 meses</v>
      </c>
      <c r="D61" s="192" t="s">
        <v>276</v>
      </c>
      <c r="E61" s="192"/>
      <c r="F61" s="30"/>
      <c r="G61" s="30"/>
      <c r="H61" s="30"/>
      <c r="I61" s="30"/>
      <c r="J61" s="30"/>
      <c r="K61" s="30"/>
      <c r="L61" s="30"/>
      <c r="M61" s="30"/>
    </row>
    <row r="62" spans="1:26" s="28" customFormat="1" ht="30" customHeight="1" x14ac:dyDescent="0.25">
      <c r="B62" s="55" t="s">
        <v>25</v>
      </c>
      <c r="C62" s="56">
        <f>+M57</f>
        <v>196</v>
      </c>
      <c r="D62" s="192"/>
      <c r="E62" s="192" t="s">
        <v>276</v>
      </c>
    </row>
    <row r="63" spans="1:26" s="28" customFormat="1" x14ac:dyDescent="0.25">
      <c r="B63" s="31"/>
      <c r="C63" s="358"/>
      <c r="D63" s="358"/>
      <c r="E63" s="358"/>
      <c r="F63" s="358"/>
      <c r="G63" s="358"/>
      <c r="H63" s="358"/>
      <c r="I63" s="358"/>
      <c r="J63" s="358"/>
      <c r="K63" s="358"/>
      <c r="L63" s="358"/>
      <c r="M63" s="358"/>
      <c r="N63" s="358"/>
    </row>
    <row r="64" spans="1:26" ht="28.15" customHeight="1" thickBot="1" x14ac:dyDescent="0.3"/>
    <row r="65" spans="2:17" ht="27" thickBot="1" x14ac:dyDescent="0.3">
      <c r="B65" s="357" t="s">
        <v>103</v>
      </c>
      <c r="C65" s="357"/>
      <c r="D65" s="357"/>
      <c r="E65" s="357"/>
      <c r="F65" s="357"/>
      <c r="G65" s="357"/>
      <c r="H65" s="357"/>
      <c r="I65" s="357"/>
      <c r="J65" s="357"/>
      <c r="K65" s="357"/>
      <c r="L65" s="357"/>
      <c r="M65" s="357"/>
      <c r="N65" s="357"/>
    </row>
    <row r="68" spans="2:17" ht="109.5" customHeight="1" x14ac:dyDescent="0.25">
      <c r="B68" s="117" t="s">
        <v>146</v>
      </c>
      <c r="C68" s="64" t="s">
        <v>2</v>
      </c>
      <c r="D68" s="64" t="s">
        <v>105</v>
      </c>
      <c r="E68" s="64" t="s">
        <v>104</v>
      </c>
      <c r="F68" s="64" t="s">
        <v>106</v>
      </c>
      <c r="G68" s="64" t="s">
        <v>107</v>
      </c>
      <c r="H68" s="64" t="s">
        <v>108</v>
      </c>
      <c r="I68" s="64" t="s">
        <v>109</v>
      </c>
      <c r="J68" s="64" t="s">
        <v>110</v>
      </c>
      <c r="K68" s="64" t="s">
        <v>111</v>
      </c>
      <c r="L68" s="64" t="s">
        <v>112</v>
      </c>
      <c r="M68" s="93" t="s">
        <v>113</v>
      </c>
      <c r="N68" s="93" t="s">
        <v>114</v>
      </c>
      <c r="O68" s="354" t="s">
        <v>3</v>
      </c>
      <c r="P68" s="355"/>
      <c r="Q68" s="64" t="s">
        <v>18</v>
      </c>
    </row>
    <row r="69" spans="2:17" x14ac:dyDescent="0.25">
      <c r="B69" s="233" t="s">
        <v>432</v>
      </c>
      <c r="C69" s="233" t="s">
        <v>456</v>
      </c>
      <c r="D69" s="233" t="s">
        <v>459</v>
      </c>
      <c r="E69" s="234">
        <v>156</v>
      </c>
      <c r="F69" s="4"/>
      <c r="G69" s="4"/>
      <c r="H69" s="4" t="s">
        <v>133</v>
      </c>
      <c r="I69" s="94"/>
      <c r="J69" s="94" t="s">
        <v>133</v>
      </c>
      <c r="K69" s="94" t="s">
        <v>133</v>
      </c>
      <c r="L69" s="94" t="s">
        <v>133</v>
      </c>
      <c r="M69" s="94" t="s">
        <v>133</v>
      </c>
      <c r="N69" s="94" t="s">
        <v>133</v>
      </c>
      <c r="O69" s="363" t="s">
        <v>764</v>
      </c>
      <c r="P69" s="364"/>
      <c r="Q69" s="118" t="s">
        <v>133</v>
      </c>
    </row>
    <row r="70" spans="2:17" x14ac:dyDescent="0.25">
      <c r="B70" s="233" t="s">
        <v>415</v>
      </c>
      <c r="C70" s="233" t="s">
        <v>457</v>
      </c>
      <c r="D70" s="233" t="s">
        <v>460</v>
      </c>
      <c r="E70" s="234">
        <v>454</v>
      </c>
      <c r="F70" s="4"/>
      <c r="G70" s="4"/>
      <c r="H70" s="4"/>
      <c r="I70" s="94" t="s">
        <v>133</v>
      </c>
      <c r="J70" s="94" t="s">
        <v>133</v>
      </c>
      <c r="K70" s="94" t="s">
        <v>133</v>
      </c>
      <c r="L70" s="94" t="s">
        <v>133</v>
      </c>
      <c r="M70" s="94" t="s">
        <v>133</v>
      </c>
      <c r="N70" s="94" t="s">
        <v>133</v>
      </c>
      <c r="O70" s="363"/>
      <c r="P70" s="364"/>
      <c r="Q70" s="118" t="s">
        <v>133</v>
      </c>
    </row>
    <row r="71" spans="2:17" x14ac:dyDescent="0.25">
      <c r="B71" s="233" t="s">
        <v>432</v>
      </c>
      <c r="C71" s="233" t="s">
        <v>458</v>
      </c>
      <c r="D71" s="233" t="s">
        <v>461</v>
      </c>
      <c r="E71" s="234">
        <v>96</v>
      </c>
      <c r="F71" s="4"/>
      <c r="G71" s="4"/>
      <c r="H71" s="4" t="s">
        <v>133</v>
      </c>
      <c r="I71" s="94"/>
      <c r="J71" s="94" t="s">
        <v>133</v>
      </c>
      <c r="K71" s="94" t="s">
        <v>133</v>
      </c>
      <c r="L71" s="94" t="s">
        <v>133</v>
      </c>
      <c r="M71" s="94" t="s">
        <v>133</v>
      </c>
      <c r="N71" s="94" t="s">
        <v>133</v>
      </c>
      <c r="O71" s="363"/>
      <c r="P71" s="364"/>
      <c r="Q71" s="118" t="s">
        <v>133</v>
      </c>
    </row>
    <row r="72" spans="2:17" x14ac:dyDescent="0.25">
      <c r="B72" s="3"/>
      <c r="C72" s="3"/>
      <c r="D72" s="5"/>
      <c r="E72" s="5"/>
      <c r="F72" s="4"/>
      <c r="G72" s="4"/>
      <c r="H72" s="4"/>
      <c r="I72" s="94"/>
      <c r="J72" s="94"/>
      <c r="K72" s="118"/>
      <c r="L72" s="118"/>
      <c r="M72" s="118"/>
      <c r="N72" s="118"/>
      <c r="O72" s="363"/>
      <c r="P72" s="364"/>
      <c r="Q72" s="118"/>
    </row>
    <row r="73" spans="2:17" x14ac:dyDescent="0.25">
      <c r="B73" s="3"/>
      <c r="C73" s="3"/>
      <c r="D73" s="5"/>
      <c r="E73" s="5"/>
      <c r="F73" s="4"/>
      <c r="G73" s="4"/>
      <c r="H73" s="4"/>
      <c r="I73" s="94"/>
      <c r="J73" s="94"/>
      <c r="K73" s="118"/>
      <c r="L73" s="118"/>
      <c r="M73" s="118"/>
      <c r="N73" s="118"/>
      <c r="O73" s="363"/>
      <c r="P73" s="364"/>
      <c r="Q73" s="118"/>
    </row>
    <row r="74" spans="2:17" x14ac:dyDescent="0.25">
      <c r="B74" s="3"/>
      <c r="C74" s="3"/>
      <c r="D74" s="5"/>
      <c r="E74" s="5"/>
      <c r="F74" s="4"/>
      <c r="G74" s="4"/>
      <c r="H74" s="4"/>
      <c r="I74" s="94"/>
      <c r="J74" s="94"/>
      <c r="K74" s="118"/>
      <c r="L74" s="118"/>
      <c r="M74" s="118"/>
      <c r="N74" s="118"/>
      <c r="O74" s="363"/>
      <c r="P74" s="364"/>
      <c r="Q74" s="118"/>
    </row>
    <row r="75" spans="2:17" x14ac:dyDescent="0.25">
      <c r="B75" s="118"/>
      <c r="C75" s="118"/>
      <c r="D75" s="118"/>
      <c r="E75" s="118"/>
      <c r="F75" s="118"/>
      <c r="G75" s="118"/>
      <c r="H75" s="118"/>
      <c r="I75" s="118"/>
      <c r="J75" s="118"/>
      <c r="K75" s="118"/>
      <c r="L75" s="118"/>
      <c r="M75" s="118"/>
      <c r="N75" s="118"/>
      <c r="O75" s="363"/>
      <c r="P75" s="364"/>
      <c r="Q75" s="118"/>
    </row>
    <row r="76" spans="2:17" x14ac:dyDescent="0.25">
      <c r="B76" s="9" t="s">
        <v>1</v>
      </c>
    </row>
    <row r="77" spans="2:17" x14ac:dyDescent="0.25">
      <c r="B77" s="9" t="s">
        <v>37</v>
      </c>
    </row>
    <row r="78" spans="2:17" x14ac:dyDescent="0.25">
      <c r="B78" s="9" t="s">
        <v>61</v>
      </c>
    </row>
    <row r="80" spans="2:17" ht="15.75" thickBot="1" x14ac:dyDescent="0.3"/>
    <row r="81" spans="2:17" ht="27" thickBot="1" x14ac:dyDescent="0.3">
      <c r="B81" s="348" t="s">
        <v>38</v>
      </c>
      <c r="C81" s="349"/>
      <c r="D81" s="349"/>
      <c r="E81" s="349"/>
      <c r="F81" s="349"/>
      <c r="G81" s="349"/>
      <c r="H81" s="349"/>
      <c r="I81" s="349"/>
      <c r="J81" s="349"/>
      <c r="K81" s="349"/>
      <c r="L81" s="349"/>
      <c r="M81" s="349"/>
      <c r="N81" s="350"/>
    </row>
    <row r="86" spans="2:17" ht="76.5" customHeight="1" x14ac:dyDescent="0.25">
      <c r="B86" s="117" t="s">
        <v>0</v>
      </c>
      <c r="C86" s="117" t="s">
        <v>39</v>
      </c>
      <c r="D86" s="117" t="s">
        <v>40</v>
      </c>
      <c r="E86" s="117" t="s">
        <v>115</v>
      </c>
      <c r="F86" s="117" t="s">
        <v>117</v>
      </c>
      <c r="G86" s="117" t="s">
        <v>118</v>
      </c>
      <c r="H86" s="117" t="s">
        <v>119</v>
      </c>
      <c r="I86" s="117" t="s">
        <v>116</v>
      </c>
      <c r="J86" s="354" t="s">
        <v>120</v>
      </c>
      <c r="K86" s="372"/>
      <c r="L86" s="355"/>
      <c r="M86" s="117" t="s">
        <v>121</v>
      </c>
      <c r="N86" s="117" t="s">
        <v>41</v>
      </c>
      <c r="O86" s="117" t="s">
        <v>42</v>
      </c>
      <c r="P86" s="354" t="s">
        <v>3</v>
      </c>
      <c r="Q86" s="355"/>
    </row>
    <row r="87" spans="2:17" ht="60.75" customHeight="1" x14ac:dyDescent="0.25">
      <c r="B87" s="238" t="s">
        <v>409</v>
      </c>
      <c r="C87" s="244">
        <f>(252/200)+454/300</f>
        <v>2.7733333333333334</v>
      </c>
      <c r="D87" s="3" t="s">
        <v>665</v>
      </c>
      <c r="E87" s="3">
        <v>1082554942</v>
      </c>
      <c r="F87" s="3" t="s">
        <v>134</v>
      </c>
      <c r="G87" s="3" t="s">
        <v>134</v>
      </c>
      <c r="H87" s="3" t="s">
        <v>134</v>
      </c>
      <c r="I87" s="5" t="s">
        <v>134</v>
      </c>
      <c r="J87" s="1" t="s">
        <v>666</v>
      </c>
      <c r="K87" s="95" t="s">
        <v>668</v>
      </c>
      <c r="L87" s="94" t="s">
        <v>667</v>
      </c>
      <c r="M87" s="118" t="s">
        <v>133</v>
      </c>
      <c r="N87" s="118" t="s">
        <v>134</v>
      </c>
      <c r="O87" s="118"/>
      <c r="P87" s="356" t="s">
        <v>685</v>
      </c>
      <c r="Q87" s="356"/>
    </row>
    <row r="88" spans="2:17" ht="60.75" customHeight="1" x14ac:dyDescent="0.25">
      <c r="B88" s="238" t="s">
        <v>409</v>
      </c>
      <c r="C88" s="244">
        <f>(252/200)+454/300</f>
        <v>2.7733333333333334</v>
      </c>
      <c r="D88" s="3" t="s">
        <v>669</v>
      </c>
      <c r="E88" s="3">
        <v>59826260</v>
      </c>
      <c r="F88" s="3" t="s">
        <v>670</v>
      </c>
      <c r="G88" s="3" t="s">
        <v>167</v>
      </c>
      <c r="H88" s="165">
        <v>36799</v>
      </c>
      <c r="I88" s="5" t="s">
        <v>134</v>
      </c>
      <c r="J88" s="1" t="s">
        <v>671</v>
      </c>
      <c r="K88" s="95" t="s">
        <v>672</v>
      </c>
      <c r="L88" s="94" t="s">
        <v>673</v>
      </c>
      <c r="M88" s="118" t="s">
        <v>133</v>
      </c>
      <c r="N88" s="118" t="s">
        <v>133</v>
      </c>
      <c r="O88" s="118"/>
      <c r="P88" s="240" t="s">
        <v>674</v>
      </c>
      <c r="Q88" s="241"/>
    </row>
    <row r="89" spans="2:17" ht="45.75" customHeight="1" x14ac:dyDescent="0.25">
      <c r="B89" s="238" t="s">
        <v>402</v>
      </c>
      <c r="C89" s="244">
        <f>(252/200)+454/300</f>
        <v>2.7733333333333334</v>
      </c>
      <c r="D89" s="3" t="s">
        <v>675</v>
      </c>
      <c r="E89" s="3">
        <v>16941866</v>
      </c>
      <c r="F89" s="238" t="s">
        <v>676</v>
      </c>
      <c r="G89" s="3" t="s">
        <v>653</v>
      </c>
      <c r="H89" s="165">
        <v>38334</v>
      </c>
      <c r="I89" s="5" t="s">
        <v>134</v>
      </c>
      <c r="J89" s="1" t="s">
        <v>134</v>
      </c>
      <c r="K89" s="95" t="s">
        <v>134</v>
      </c>
      <c r="L89" s="94" t="s">
        <v>134</v>
      </c>
      <c r="M89" s="118" t="s">
        <v>133</v>
      </c>
      <c r="N89" s="118" t="s">
        <v>134</v>
      </c>
      <c r="O89" s="118"/>
      <c r="P89" s="240" t="s">
        <v>680</v>
      </c>
      <c r="Q89" s="241"/>
    </row>
    <row r="90" spans="2:17" ht="60.75" customHeight="1" x14ac:dyDescent="0.25">
      <c r="B90" s="238" t="s">
        <v>402</v>
      </c>
      <c r="C90" s="244">
        <f>(252/200)+454/300</f>
        <v>2.7733333333333334</v>
      </c>
      <c r="D90" s="3" t="s">
        <v>677</v>
      </c>
      <c r="E90" s="3">
        <v>87066925</v>
      </c>
      <c r="F90" s="3" t="s">
        <v>678</v>
      </c>
      <c r="G90" s="3" t="s">
        <v>679</v>
      </c>
      <c r="H90" s="165">
        <v>40254</v>
      </c>
      <c r="I90" s="5" t="s">
        <v>599</v>
      </c>
      <c r="J90" s="1" t="s">
        <v>134</v>
      </c>
      <c r="K90" s="95" t="s">
        <v>134</v>
      </c>
      <c r="L90" s="94" t="s">
        <v>134</v>
      </c>
      <c r="M90" s="118" t="s">
        <v>133</v>
      </c>
      <c r="N90" s="118" t="s">
        <v>134</v>
      </c>
      <c r="O90" s="118"/>
      <c r="P90" s="240" t="s">
        <v>680</v>
      </c>
      <c r="Q90" s="241"/>
    </row>
    <row r="91" spans="2:17" ht="60.75" customHeight="1" x14ac:dyDescent="0.25">
      <c r="B91" s="238" t="s">
        <v>44</v>
      </c>
      <c r="C91" s="244">
        <f>(252/200)+454/300*2</f>
        <v>4.2866666666666671</v>
      </c>
      <c r="D91" s="3" t="s">
        <v>681</v>
      </c>
      <c r="E91" s="3">
        <v>27314956</v>
      </c>
      <c r="F91" s="3" t="s">
        <v>161</v>
      </c>
      <c r="G91" s="3" t="s">
        <v>682</v>
      </c>
      <c r="H91" s="165">
        <v>39304</v>
      </c>
      <c r="I91" s="5" t="s">
        <v>133</v>
      </c>
      <c r="J91" s="1" t="s">
        <v>134</v>
      </c>
      <c r="K91" s="95" t="s">
        <v>134</v>
      </c>
      <c r="L91" s="94" t="s">
        <v>134</v>
      </c>
      <c r="M91" s="118" t="s">
        <v>133</v>
      </c>
      <c r="N91" s="118" t="s">
        <v>134</v>
      </c>
      <c r="O91" s="118"/>
      <c r="P91" s="240" t="s">
        <v>683</v>
      </c>
      <c r="Q91" s="241"/>
    </row>
    <row r="92" spans="2:17" ht="60.75" customHeight="1" x14ac:dyDescent="0.25">
      <c r="B92" s="238" t="s">
        <v>44</v>
      </c>
      <c r="C92" s="244">
        <f t="shared" ref="C92:C99" si="2">(252/200)+454/300*2</f>
        <v>4.2866666666666671</v>
      </c>
      <c r="D92" s="3" t="s">
        <v>684</v>
      </c>
      <c r="E92" s="3">
        <v>1085263885</v>
      </c>
      <c r="F92" s="3" t="s">
        <v>161</v>
      </c>
      <c r="G92" s="3" t="s">
        <v>342</v>
      </c>
      <c r="H92" s="165">
        <v>40718</v>
      </c>
      <c r="I92" s="5" t="s">
        <v>134</v>
      </c>
      <c r="J92" s="1" t="s">
        <v>686</v>
      </c>
      <c r="K92" s="95" t="s">
        <v>687</v>
      </c>
      <c r="L92" s="94" t="s">
        <v>688</v>
      </c>
      <c r="M92" s="118" t="s">
        <v>133</v>
      </c>
      <c r="N92" s="118" t="s">
        <v>133</v>
      </c>
      <c r="O92" s="118"/>
      <c r="P92" s="240" t="s">
        <v>211</v>
      </c>
      <c r="Q92" s="241"/>
    </row>
    <row r="93" spans="2:17" ht="60.75" customHeight="1" x14ac:dyDescent="0.25">
      <c r="B93" s="238" t="s">
        <v>44</v>
      </c>
      <c r="C93" s="244">
        <f t="shared" si="2"/>
        <v>4.2866666666666671</v>
      </c>
      <c r="D93" s="3" t="s">
        <v>689</v>
      </c>
      <c r="E93" s="3">
        <v>59822961</v>
      </c>
      <c r="F93" s="3" t="s">
        <v>161</v>
      </c>
      <c r="G93" s="3" t="s">
        <v>134</v>
      </c>
      <c r="H93" s="3" t="s">
        <v>134</v>
      </c>
      <c r="I93" s="5" t="s">
        <v>133</v>
      </c>
      <c r="J93" s="1" t="s">
        <v>690</v>
      </c>
      <c r="K93" s="95" t="s">
        <v>692</v>
      </c>
      <c r="L93" s="94" t="s">
        <v>691</v>
      </c>
      <c r="M93" s="118" t="s">
        <v>133</v>
      </c>
      <c r="N93" s="118" t="s">
        <v>134</v>
      </c>
      <c r="O93" s="118"/>
      <c r="P93" s="240" t="s">
        <v>694</v>
      </c>
      <c r="Q93" s="241"/>
    </row>
    <row r="94" spans="2:17" ht="60.75" customHeight="1" x14ac:dyDescent="0.25">
      <c r="B94" s="238" t="s">
        <v>44</v>
      </c>
      <c r="C94" s="244">
        <f t="shared" si="2"/>
        <v>4.2866666666666671</v>
      </c>
      <c r="D94" s="3" t="s">
        <v>689</v>
      </c>
      <c r="E94" s="3">
        <v>59822961</v>
      </c>
      <c r="F94" s="3" t="s">
        <v>161</v>
      </c>
      <c r="G94" s="3" t="s">
        <v>134</v>
      </c>
      <c r="H94" s="3" t="s">
        <v>134</v>
      </c>
      <c r="I94" s="5" t="s">
        <v>133</v>
      </c>
      <c r="J94" s="1" t="s">
        <v>690</v>
      </c>
      <c r="K94" s="95" t="s">
        <v>693</v>
      </c>
      <c r="L94" s="94" t="s">
        <v>691</v>
      </c>
      <c r="M94" s="118" t="s">
        <v>133</v>
      </c>
      <c r="N94" s="118" t="s">
        <v>134</v>
      </c>
      <c r="O94" s="118"/>
      <c r="P94" s="240"/>
      <c r="Q94" s="241"/>
    </row>
    <row r="95" spans="2:17" ht="60.75" customHeight="1" x14ac:dyDescent="0.25">
      <c r="B95" s="238" t="s">
        <v>44</v>
      </c>
      <c r="C95" s="244">
        <f t="shared" si="2"/>
        <v>4.2866666666666671</v>
      </c>
      <c r="D95" s="3" t="s">
        <v>695</v>
      </c>
      <c r="E95" s="3">
        <v>87532849</v>
      </c>
      <c r="F95" s="3" t="s">
        <v>134</v>
      </c>
      <c r="G95" s="3" t="s">
        <v>134</v>
      </c>
      <c r="H95" s="3" t="s">
        <v>134</v>
      </c>
      <c r="I95" s="5" t="s">
        <v>134</v>
      </c>
      <c r="J95" s="1" t="s">
        <v>634</v>
      </c>
      <c r="K95" s="95" t="s">
        <v>697</v>
      </c>
      <c r="L95" s="94" t="s">
        <v>696</v>
      </c>
      <c r="M95" s="118" t="s">
        <v>133</v>
      </c>
      <c r="N95" s="118" t="s">
        <v>134</v>
      </c>
      <c r="O95" s="118"/>
      <c r="P95" s="240" t="s">
        <v>698</v>
      </c>
      <c r="Q95" s="241"/>
    </row>
    <row r="96" spans="2:17" ht="60.75" customHeight="1" x14ac:dyDescent="0.25">
      <c r="B96" s="238" t="s">
        <v>44</v>
      </c>
      <c r="C96" s="244">
        <f t="shared" si="2"/>
        <v>4.2866666666666671</v>
      </c>
      <c r="D96" s="3" t="s">
        <v>699</v>
      </c>
      <c r="E96" s="3">
        <v>59312622</v>
      </c>
      <c r="F96" s="3" t="s">
        <v>161</v>
      </c>
      <c r="G96" s="3" t="s">
        <v>162</v>
      </c>
      <c r="H96" s="165">
        <v>39304</v>
      </c>
      <c r="I96" s="5" t="s">
        <v>134</v>
      </c>
      <c r="J96" s="1" t="s">
        <v>700</v>
      </c>
      <c r="K96" s="95" t="s">
        <v>702</v>
      </c>
      <c r="L96" s="94" t="s">
        <v>701</v>
      </c>
      <c r="M96" s="118" t="s">
        <v>133</v>
      </c>
      <c r="N96" s="118" t="s">
        <v>133</v>
      </c>
      <c r="O96" s="118"/>
      <c r="P96" s="240"/>
      <c r="Q96" s="241"/>
    </row>
    <row r="97" spans="2:17" ht="60.75" customHeight="1" x14ac:dyDescent="0.25">
      <c r="B97" s="238" t="s">
        <v>44</v>
      </c>
      <c r="C97" s="244">
        <f t="shared" si="2"/>
        <v>4.2866666666666671</v>
      </c>
      <c r="D97" s="3" t="s">
        <v>699</v>
      </c>
      <c r="E97" s="3">
        <v>59312622</v>
      </c>
      <c r="F97" s="3" t="s">
        <v>161</v>
      </c>
      <c r="G97" s="3" t="s">
        <v>162</v>
      </c>
      <c r="H97" s="165">
        <v>39304</v>
      </c>
      <c r="I97" s="5" t="s">
        <v>134</v>
      </c>
      <c r="J97" s="1" t="s">
        <v>703</v>
      </c>
      <c r="K97" s="95" t="s">
        <v>704</v>
      </c>
      <c r="L97" s="94" t="s">
        <v>701</v>
      </c>
      <c r="M97" s="118" t="s">
        <v>133</v>
      </c>
      <c r="N97" s="118" t="s">
        <v>133</v>
      </c>
      <c r="O97" s="118"/>
      <c r="P97" s="240"/>
      <c r="Q97" s="241"/>
    </row>
    <row r="98" spans="2:17" ht="60.75" customHeight="1" x14ac:dyDescent="0.25">
      <c r="B98" s="238" t="s">
        <v>44</v>
      </c>
      <c r="C98" s="244">
        <f t="shared" si="2"/>
        <v>4.2866666666666671</v>
      </c>
      <c r="D98" s="3" t="s">
        <v>699</v>
      </c>
      <c r="E98" s="3">
        <v>59312622</v>
      </c>
      <c r="F98" s="3" t="s">
        <v>161</v>
      </c>
      <c r="G98" s="3" t="s">
        <v>162</v>
      </c>
      <c r="H98" s="165">
        <v>39304</v>
      </c>
      <c r="I98" s="5" t="s">
        <v>134</v>
      </c>
      <c r="J98" s="1" t="s">
        <v>634</v>
      </c>
      <c r="K98" s="95" t="s">
        <v>705</v>
      </c>
      <c r="L98" s="94" t="s">
        <v>706</v>
      </c>
      <c r="M98" s="118" t="s">
        <v>133</v>
      </c>
      <c r="N98" s="118" t="s">
        <v>133</v>
      </c>
      <c r="O98" s="118"/>
      <c r="P98" s="240" t="s">
        <v>707</v>
      </c>
      <c r="Q98" s="241"/>
    </row>
    <row r="99" spans="2:17" ht="60.75" customHeight="1" x14ac:dyDescent="0.25">
      <c r="B99" s="238" t="s">
        <v>44</v>
      </c>
      <c r="C99" s="244">
        <f t="shared" si="2"/>
        <v>4.2866666666666671</v>
      </c>
      <c r="D99" s="3" t="s">
        <v>708</v>
      </c>
      <c r="E99" s="3">
        <v>1085275373</v>
      </c>
      <c r="F99" s="3" t="s">
        <v>161</v>
      </c>
      <c r="G99" s="3" t="s">
        <v>167</v>
      </c>
      <c r="H99" s="165">
        <v>41083</v>
      </c>
      <c r="I99" s="5" t="s">
        <v>133</v>
      </c>
      <c r="J99" s="1" t="s">
        <v>709</v>
      </c>
      <c r="K99" s="95" t="s">
        <v>710</v>
      </c>
      <c r="L99" s="94" t="s">
        <v>701</v>
      </c>
      <c r="M99" s="118" t="s">
        <v>133</v>
      </c>
      <c r="N99" s="118" t="s">
        <v>133</v>
      </c>
      <c r="O99" s="118"/>
      <c r="P99" s="240"/>
      <c r="Q99" s="241"/>
    </row>
    <row r="100" spans="2:17" ht="60.75" customHeight="1" x14ac:dyDescent="0.25">
      <c r="B100" s="238"/>
      <c r="C100" s="243"/>
      <c r="D100" s="3"/>
      <c r="E100" s="3"/>
      <c r="F100" s="3"/>
      <c r="G100" s="3"/>
      <c r="H100" s="165"/>
      <c r="I100" s="5"/>
      <c r="J100" s="1"/>
      <c r="K100" s="95"/>
      <c r="L100" s="94"/>
      <c r="M100" s="118"/>
      <c r="N100" s="118"/>
      <c r="O100" s="118"/>
      <c r="P100" s="240"/>
      <c r="Q100" s="241"/>
    </row>
    <row r="102" spans="2:17" ht="15.75" thickBot="1" x14ac:dyDescent="0.3"/>
    <row r="103" spans="2:17" ht="27" thickBot="1" x14ac:dyDescent="0.3">
      <c r="B103" s="348" t="s">
        <v>46</v>
      </c>
      <c r="C103" s="349"/>
      <c r="D103" s="349"/>
      <c r="E103" s="349"/>
      <c r="F103" s="349"/>
      <c r="G103" s="349"/>
      <c r="H103" s="349"/>
      <c r="I103" s="349"/>
      <c r="J103" s="349"/>
      <c r="K103" s="349"/>
      <c r="L103" s="349"/>
      <c r="M103" s="349"/>
      <c r="N103" s="350"/>
    </row>
    <row r="106" spans="2:17" ht="46.15" customHeight="1" x14ac:dyDescent="0.25">
      <c r="B106" s="64" t="s">
        <v>33</v>
      </c>
      <c r="C106" s="64" t="s">
        <v>47</v>
      </c>
      <c r="D106" s="354" t="s">
        <v>3</v>
      </c>
      <c r="E106" s="355"/>
    </row>
    <row r="107" spans="2:17" ht="46.9" customHeight="1" x14ac:dyDescent="0.25">
      <c r="B107" s="65" t="s">
        <v>122</v>
      </c>
      <c r="C107" s="218" t="s">
        <v>133</v>
      </c>
      <c r="D107" s="356"/>
      <c r="E107" s="356"/>
    </row>
    <row r="110" spans="2:17" ht="26.25" x14ac:dyDescent="0.25">
      <c r="B110" s="346" t="s">
        <v>63</v>
      </c>
      <c r="C110" s="347"/>
      <c r="D110" s="347"/>
      <c r="E110" s="347"/>
      <c r="F110" s="347"/>
      <c r="G110" s="347"/>
      <c r="H110" s="347"/>
      <c r="I110" s="347"/>
      <c r="J110" s="347"/>
      <c r="K110" s="347"/>
      <c r="L110" s="347"/>
      <c r="M110" s="347"/>
      <c r="N110" s="347"/>
      <c r="O110" s="347"/>
      <c r="P110" s="347"/>
      <c r="Q110" s="347"/>
    </row>
    <row r="113" spans="1:26" ht="26.25" x14ac:dyDescent="0.25">
      <c r="B113" s="346" t="s">
        <v>256</v>
      </c>
      <c r="C113" s="347"/>
      <c r="D113" s="347"/>
      <c r="E113" s="347"/>
      <c r="F113" s="347"/>
      <c r="G113" s="347"/>
      <c r="H113" s="347"/>
      <c r="I113" s="347"/>
      <c r="J113" s="347"/>
      <c r="K113" s="347"/>
      <c r="L113" s="347"/>
      <c r="M113" s="347"/>
      <c r="N113" s="347"/>
      <c r="O113" s="347"/>
      <c r="P113" s="347"/>
      <c r="Q113" s="347"/>
    </row>
    <row r="115" spans="1:26" ht="15.75" thickBot="1" x14ac:dyDescent="0.3">
      <c r="M115" s="61"/>
      <c r="N115" s="61"/>
    </row>
    <row r="116" spans="1:26" s="104" customFormat="1" ht="109.5" customHeight="1" x14ac:dyDescent="0.25">
      <c r="B116" s="115" t="s">
        <v>142</v>
      </c>
      <c r="C116" s="115" t="s">
        <v>143</v>
      </c>
      <c r="D116" s="115" t="s">
        <v>144</v>
      </c>
      <c r="E116" s="115" t="s">
        <v>45</v>
      </c>
      <c r="F116" s="115" t="s">
        <v>22</v>
      </c>
      <c r="G116" s="115" t="s">
        <v>102</v>
      </c>
      <c r="H116" s="115" t="s">
        <v>17</v>
      </c>
      <c r="I116" s="115" t="s">
        <v>10</v>
      </c>
      <c r="J116" s="115" t="s">
        <v>31</v>
      </c>
      <c r="K116" s="115" t="s">
        <v>60</v>
      </c>
      <c r="L116" s="115" t="s">
        <v>20</v>
      </c>
      <c r="M116" s="100" t="s">
        <v>26</v>
      </c>
      <c r="N116" s="115" t="s">
        <v>145</v>
      </c>
      <c r="O116" s="115" t="s">
        <v>36</v>
      </c>
      <c r="P116" s="116" t="s">
        <v>11</v>
      </c>
      <c r="Q116" s="116" t="s">
        <v>19</v>
      </c>
    </row>
    <row r="117" spans="1:26" s="280" customFormat="1" ht="30" x14ac:dyDescent="0.25">
      <c r="A117" s="268">
        <v>1</v>
      </c>
      <c r="B117" s="269" t="s">
        <v>573</v>
      </c>
      <c r="C117" s="270" t="s">
        <v>573</v>
      </c>
      <c r="D117" s="269" t="s">
        <v>296</v>
      </c>
      <c r="E117" s="271" t="s">
        <v>574</v>
      </c>
      <c r="F117" s="272" t="s">
        <v>133</v>
      </c>
      <c r="G117" s="273"/>
      <c r="H117" s="274">
        <v>39834</v>
      </c>
      <c r="I117" s="275">
        <v>40178</v>
      </c>
      <c r="J117" s="275"/>
      <c r="K117" s="275" t="s">
        <v>576</v>
      </c>
      <c r="L117" s="275" t="s">
        <v>575</v>
      </c>
      <c r="M117" s="276">
        <v>628</v>
      </c>
      <c r="N117" s="276">
        <v>20</v>
      </c>
      <c r="O117" s="277"/>
      <c r="P117" s="277">
        <v>416</v>
      </c>
      <c r="Q117" s="278" t="s">
        <v>593</v>
      </c>
      <c r="R117" s="279"/>
      <c r="S117" s="279"/>
      <c r="T117" s="279"/>
      <c r="U117" s="279"/>
      <c r="V117" s="279"/>
      <c r="W117" s="279"/>
      <c r="X117" s="279"/>
      <c r="Y117" s="279"/>
      <c r="Z117" s="279"/>
    </row>
    <row r="118" spans="1:26" s="280" customFormat="1" ht="30" x14ac:dyDescent="0.25">
      <c r="A118" s="268">
        <f>+A117+1</f>
        <v>2</v>
      </c>
      <c r="B118" s="269" t="s">
        <v>573</v>
      </c>
      <c r="C118" s="270" t="s">
        <v>573</v>
      </c>
      <c r="D118" s="269" t="s">
        <v>296</v>
      </c>
      <c r="E118" s="271" t="s">
        <v>591</v>
      </c>
      <c r="F118" s="272" t="s">
        <v>133</v>
      </c>
      <c r="G118" s="273"/>
      <c r="H118" s="274">
        <v>40210</v>
      </c>
      <c r="I118" s="275">
        <v>40543</v>
      </c>
      <c r="J118" s="275"/>
      <c r="K118" s="275" t="s">
        <v>576</v>
      </c>
      <c r="L118" s="275" t="s">
        <v>580</v>
      </c>
      <c r="M118" s="276"/>
      <c r="N118" s="276">
        <v>20</v>
      </c>
      <c r="O118" s="277"/>
      <c r="P118" s="277">
        <v>416</v>
      </c>
      <c r="Q118" s="278" t="s">
        <v>593</v>
      </c>
      <c r="R118" s="279"/>
      <c r="S118" s="279"/>
      <c r="T118" s="279"/>
      <c r="U118" s="279"/>
      <c r="V118" s="279"/>
      <c r="W118" s="279"/>
      <c r="X118" s="279"/>
      <c r="Y118" s="279"/>
      <c r="Z118" s="279"/>
    </row>
    <row r="119" spans="1:26" s="280" customFormat="1" ht="30" x14ac:dyDescent="0.25">
      <c r="A119" s="268">
        <f t="shared" ref="A119:A124" si="3">+A118+1</f>
        <v>3</v>
      </c>
      <c r="B119" s="269" t="s">
        <v>573</v>
      </c>
      <c r="C119" s="270" t="s">
        <v>573</v>
      </c>
      <c r="D119" s="269" t="s">
        <v>296</v>
      </c>
      <c r="E119" s="271" t="s">
        <v>592</v>
      </c>
      <c r="F119" s="272" t="s">
        <v>133</v>
      </c>
      <c r="G119" s="273"/>
      <c r="H119" s="274">
        <v>40567</v>
      </c>
      <c r="I119" s="275">
        <v>40908</v>
      </c>
      <c r="J119" s="275"/>
      <c r="K119" s="275" t="s">
        <v>576</v>
      </c>
      <c r="L119" s="275" t="s">
        <v>585</v>
      </c>
      <c r="M119" s="276"/>
      <c r="N119" s="276">
        <v>40</v>
      </c>
      <c r="O119" s="277"/>
      <c r="P119" s="277">
        <v>417</v>
      </c>
      <c r="Q119" s="278" t="s">
        <v>593</v>
      </c>
      <c r="R119" s="279"/>
      <c r="S119" s="279"/>
      <c r="T119" s="279"/>
      <c r="U119" s="279"/>
      <c r="V119" s="279"/>
      <c r="W119" s="279"/>
      <c r="X119" s="279"/>
      <c r="Y119" s="279"/>
      <c r="Z119" s="279"/>
    </row>
    <row r="120" spans="1:26" s="280" customFormat="1" ht="30" x14ac:dyDescent="0.25">
      <c r="A120" s="268">
        <f t="shared" si="3"/>
        <v>4</v>
      </c>
      <c r="B120" s="269" t="s">
        <v>573</v>
      </c>
      <c r="C120" s="270" t="s">
        <v>573</v>
      </c>
      <c r="D120" s="269" t="s">
        <v>296</v>
      </c>
      <c r="E120" s="271" t="s">
        <v>579</v>
      </c>
      <c r="F120" s="272" t="s">
        <v>133</v>
      </c>
      <c r="G120" s="272"/>
      <c r="H120" s="274">
        <v>40940</v>
      </c>
      <c r="I120" s="275">
        <v>41273</v>
      </c>
      <c r="J120" s="275"/>
      <c r="K120" s="275" t="s">
        <v>576</v>
      </c>
      <c r="L120" s="275" t="s">
        <v>580</v>
      </c>
      <c r="M120" s="276">
        <v>1400</v>
      </c>
      <c r="N120" s="276">
        <v>40</v>
      </c>
      <c r="O120" s="277"/>
      <c r="P120" s="277">
        <v>417</v>
      </c>
      <c r="Q120" s="278" t="s">
        <v>593</v>
      </c>
      <c r="R120" s="279"/>
      <c r="S120" s="279"/>
      <c r="T120" s="279"/>
      <c r="U120" s="279"/>
      <c r="V120" s="279"/>
      <c r="W120" s="279"/>
      <c r="X120" s="279"/>
      <c r="Y120" s="279"/>
      <c r="Z120" s="279"/>
    </row>
    <row r="121" spans="1:26" s="280" customFormat="1" ht="30" x14ac:dyDescent="0.25">
      <c r="A121" s="268">
        <f t="shared" si="3"/>
        <v>5</v>
      </c>
      <c r="B121" s="269" t="s">
        <v>573</v>
      </c>
      <c r="C121" s="270" t="s">
        <v>573</v>
      </c>
      <c r="D121" s="269" t="s">
        <v>296</v>
      </c>
      <c r="E121" s="271" t="s">
        <v>581</v>
      </c>
      <c r="F121" s="272" t="s">
        <v>133</v>
      </c>
      <c r="G121" s="272"/>
      <c r="H121" s="274">
        <v>40922</v>
      </c>
      <c r="I121" s="275">
        <v>41273</v>
      </c>
      <c r="J121" s="275"/>
      <c r="K121" s="275" t="s">
        <v>576</v>
      </c>
      <c r="L121" s="275" t="s">
        <v>588</v>
      </c>
      <c r="M121" s="276">
        <v>596</v>
      </c>
      <c r="N121" s="276">
        <v>50</v>
      </c>
      <c r="O121" s="277"/>
      <c r="P121" s="277">
        <v>417</v>
      </c>
      <c r="Q121" s="278" t="s">
        <v>593</v>
      </c>
      <c r="R121" s="279"/>
      <c r="S121" s="279"/>
      <c r="T121" s="279"/>
      <c r="U121" s="279"/>
      <c r="V121" s="279"/>
      <c r="W121" s="279"/>
      <c r="X121" s="279"/>
      <c r="Y121" s="279"/>
      <c r="Z121" s="279"/>
    </row>
    <row r="122" spans="1:26" s="280" customFormat="1" ht="30" x14ac:dyDescent="0.25">
      <c r="A122" s="268">
        <f t="shared" si="3"/>
        <v>6</v>
      </c>
      <c r="B122" s="269" t="s">
        <v>573</v>
      </c>
      <c r="C122" s="270" t="s">
        <v>573</v>
      </c>
      <c r="D122" s="269" t="s">
        <v>296</v>
      </c>
      <c r="E122" s="271" t="s">
        <v>582</v>
      </c>
      <c r="F122" s="272" t="s">
        <v>133</v>
      </c>
      <c r="G122" s="272"/>
      <c r="H122" s="274">
        <v>40932</v>
      </c>
      <c r="I122" s="275">
        <v>41274</v>
      </c>
      <c r="J122" s="275"/>
      <c r="K122" s="275" t="s">
        <v>576</v>
      </c>
      <c r="L122" s="275" t="s">
        <v>585</v>
      </c>
      <c r="M122" s="276">
        <v>162</v>
      </c>
      <c r="N122" s="276">
        <v>17</v>
      </c>
      <c r="O122" s="277"/>
      <c r="P122" s="277">
        <v>417</v>
      </c>
      <c r="Q122" s="278" t="s">
        <v>593</v>
      </c>
      <c r="R122" s="279"/>
      <c r="S122" s="279"/>
      <c r="T122" s="279"/>
      <c r="U122" s="279"/>
      <c r="V122" s="279"/>
      <c r="W122" s="279"/>
      <c r="X122" s="279"/>
      <c r="Y122" s="279"/>
      <c r="Z122" s="279"/>
    </row>
    <row r="123" spans="1:26" s="280" customFormat="1" ht="30" x14ac:dyDescent="0.25">
      <c r="A123" s="268">
        <f t="shared" si="3"/>
        <v>7</v>
      </c>
      <c r="B123" s="269" t="s">
        <v>573</v>
      </c>
      <c r="C123" s="270" t="s">
        <v>573</v>
      </c>
      <c r="D123" s="269" t="s">
        <v>296</v>
      </c>
      <c r="E123" s="271" t="s">
        <v>583</v>
      </c>
      <c r="F123" s="272" t="s">
        <v>133</v>
      </c>
      <c r="G123" s="272"/>
      <c r="H123" s="274">
        <v>41576</v>
      </c>
      <c r="I123" s="275">
        <v>41850</v>
      </c>
      <c r="J123" s="275"/>
      <c r="K123" s="275" t="s">
        <v>576</v>
      </c>
      <c r="L123" s="275" t="s">
        <v>586</v>
      </c>
      <c r="M123" s="276">
        <v>141</v>
      </c>
      <c r="N123" s="276">
        <v>123</v>
      </c>
      <c r="O123" s="277"/>
      <c r="P123" s="277">
        <v>418</v>
      </c>
      <c r="Q123" s="278" t="s">
        <v>593</v>
      </c>
      <c r="R123" s="279"/>
      <c r="S123" s="279"/>
      <c r="T123" s="279"/>
      <c r="U123" s="279"/>
      <c r="V123" s="279"/>
      <c r="W123" s="279"/>
      <c r="X123" s="279"/>
      <c r="Y123" s="279"/>
      <c r="Z123" s="279"/>
    </row>
    <row r="124" spans="1:26" s="110" customFormat="1" x14ac:dyDescent="0.25">
      <c r="A124" s="43">
        <f t="shared" si="3"/>
        <v>8</v>
      </c>
      <c r="B124" s="111"/>
      <c r="C124" s="112"/>
      <c r="D124" s="111"/>
      <c r="E124" s="106"/>
      <c r="F124" s="107"/>
      <c r="G124" s="107"/>
      <c r="H124" s="107"/>
      <c r="I124" s="108"/>
      <c r="J124" s="108"/>
      <c r="K124" s="108"/>
      <c r="L124" s="108"/>
      <c r="M124" s="99"/>
      <c r="N124" s="99"/>
      <c r="O124" s="27"/>
      <c r="P124" s="27"/>
      <c r="Q124" s="147"/>
      <c r="R124" s="109"/>
      <c r="S124" s="109"/>
      <c r="T124" s="109"/>
      <c r="U124" s="109"/>
      <c r="V124" s="109"/>
      <c r="W124" s="109"/>
      <c r="X124" s="109"/>
      <c r="Y124" s="109"/>
      <c r="Z124" s="109"/>
    </row>
    <row r="125" spans="1:26" s="110" customFormat="1" x14ac:dyDescent="0.25">
      <c r="A125" s="43"/>
      <c r="B125" s="46" t="s">
        <v>16</v>
      </c>
      <c r="C125" s="112"/>
      <c r="D125" s="111"/>
      <c r="E125" s="106"/>
      <c r="F125" s="107"/>
      <c r="G125" s="107"/>
      <c r="H125" s="107"/>
      <c r="I125" s="108"/>
      <c r="J125" s="108"/>
      <c r="K125" s="113">
        <f t="shared" ref="K125" si="4">SUM(K117:K124)</f>
        <v>0</v>
      </c>
      <c r="L125" s="113">
        <f t="shared" ref="L125:N125" si="5">SUM(L117:L124)</f>
        <v>0</v>
      </c>
      <c r="M125" s="145">
        <f>SUM(M117:M123)</f>
        <v>2927</v>
      </c>
      <c r="N125" s="145">
        <f>SUM(N117:N123)</f>
        <v>310</v>
      </c>
      <c r="O125" s="27"/>
      <c r="P125" s="27"/>
      <c r="Q125" s="148"/>
    </row>
    <row r="126" spans="1:26" x14ac:dyDescent="0.25">
      <c r="B126" s="28"/>
      <c r="C126" s="28"/>
      <c r="D126" s="28"/>
      <c r="E126" s="29"/>
      <c r="F126" s="28"/>
      <c r="G126" s="28"/>
      <c r="H126" s="28"/>
      <c r="I126" s="28"/>
      <c r="J126" s="28"/>
      <c r="K126" s="28"/>
      <c r="L126" s="28"/>
      <c r="M126" s="28"/>
      <c r="N126" s="28"/>
      <c r="O126" s="28"/>
      <c r="P126" s="28"/>
    </row>
    <row r="127" spans="1:26" ht="18.75" x14ac:dyDescent="0.25">
      <c r="B127" s="55" t="s">
        <v>32</v>
      </c>
      <c r="C127" s="69">
        <f>+K125</f>
        <v>0</v>
      </c>
      <c r="H127" s="30"/>
      <c r="I127" s="30"/>
      <c r="J127" s="30"/>
      <c r="K127" s="30"/>
      <c r="L127" s="30"/>
      <c r="M127" s="30"/>
      <c r="N127" s="28"/>
      <c r="O127" s="28"/>
      <c r="P127" s="28"/>
    </row>
    <row r="129" spans="2:17" ht="15.75" thickBot="1" x14ac:dyDescent="0.3"/>
    <row r="130" spans="2:17" ht="37.15" customHeight="1" thickBot="1" x14ac:dyDescent="0.3">
      <c r="B130" s="72" t="s">
        <v>49</v>
      </c>
      <c r="C130" s="73" t="s">
        <v>50</v>
      </c>
      <c r="D130" s="72" t="s">
        <v>51</v>
      </c>
      <c r="E130" s="73" t="s">
        <v>54</v>
      </c>
    </row>
    <row r="131" spans="2:17" ht="41.45" customHeight="1" x14ac:dyDescent="0.25">
      <c r="B131" s="63" t="s">
        <v>123</v>
      </c>
      <c r="C131" s="66">
        <v>20</v>
      </c>
      <c r="D131" s="66">
        <v>0</v>
      </c>
      <c r="E131" s="351">
        <f>+D131+D132+D133</f>
        <v>0</v>
      </c>
    </row>
    <row r="132" spans="2:17" x14ac:dyDescent="0.25">
      <c r="B132" s="63" t="s">
        <v>124</v>
      </c>
      <c r="C132" s="53">
        <v>30</v>
      </c>
      <c r="D132" s="218">
        <v>0</v>
      </c>
      <c r="E132" s="352"/>
    </row>
    <row r="133" spans="2:17" ht="15.75" thickBot="1" x14ac:dyDescent="0.3">
      <c r="B133" s="63" t="s">
        <v>125</v>
      </c>
      <c r="C133" s="68">
        <v>40</v>
      </c>
      <c r="D133" s="68">
        <v>0</v>
      </c>
      <c r="E133" s="353"/>
    </row>
    <row r="135" spans="2:17" ht="15.75" thickBot="1" x14ac:dyDescent="0.3"/>
    <row r="136" spans="2:17" ht="27" thickBot="1" x14ac:dyDescent="0.3">
      <c r="B136" s="348" t="s">
        <v>52</v>
      </c>
      <c r="C136" s="349"/>
      <c r="D136" s="349"/>
      <c r="E136" s="349"/>
      <c r="F136" s="349"/>
      <c r="G136" s="349"/>
      <c r="H136" s="349"/>
      <c r="I136" s="349"/>
      <c r="J136" s="349"/>
      <c r="K136" s="349"/>
      <c r="L136" s="349"/>
      <c r="M136" s="349"/>
      <c r="N136" s="350"/>
    </row>
    <row r="138" spans="2:17" ht="76.5" customHeight="1" x14ac:dyDescent="0.25">
      <c r="B138" s="117" t="s">
        <v>0</v>
      </c>
      <c r="C138" s="117" t="s">
        <v>39</v>
      </c>
      <c r="D138" s="117" t="s">
        <v>40</v>
      </c>
      <c r="E138" s="117" t="s">
        <v>115</v>
      </c>
      <c r="F138" s="117" t="s">
        <v>117</v>
      </c>
      <c r="G138" s="117" t="s">
        <v>118</v>
      </c>
      <c r="H138" s="117" t="s">
        <v>119</v>
      </c>
      <c r="I138" s="117" t="s">
        <v>116</v>
      </c>
      <c r="J138" s="354" t="s">
        <v>120</v>
      </c>
      <c r="K138" s="372"/>
      <c r="L138" s="355"/>
      <c r="M138" s="117" t="s">
        <v>121</v>
      </c>
      <c r="N138" s="117" t="s">
        <v>41</v>
      </c>
      <c r="O138" s="117" t="s">
        <v>42</v>
      </c>
      <c r="P138" s="354" t="s">
        <v>3</v>
      </c>
      <c r="Q138" s="355"/>
    </row>
    <row r="139" spans="2:17" ht="60.75" customHeight="1" x14ac:dyDescent="0.25">
      <c r="B139" s="215" t="s">
        <v>269</v>
      </c>
      <c r="C139" s="215">
        <f>(252+454)/1000</f>
        <v>0.70599999999999996</v>
      </c>
      <c r="D139" s="3" t="s">
        <v>711</v>
      </c>
      <c r="E139" s="3">
        <v>36951187</v>
      </c>
      <c r="F139" s="3" t="s">
        <v>598</v>
      </c>
      <c r="G139" s="3" t="s">
        <v>167</v>
      </c>
      <c r="H139" s="165">
        <v>37709</v>
      </c>
      <c r="I139" s="5" t="s">
        <v>134</v>
      </c>
      <c r="J139" s="1" t="s">
        <v>712</v>
      </c>
      <c r="K139" s="95" t="s">
        <v>714</v>
      </c>
      <c r="L139" s="94" t="s">
        <v>713</v>
      </c>
      <c r="M139" s="118" t="s">
        <v>133</v>
      </c>
      <c r="N139" s="118" t="s">
        <v>133</v>
      </c>
      <c r="O139" s="118"/>
      <c r="P139" s="218"/>
      <c r="Q139" s="218"/>
    </row>
    <row r="140" spans="2:17" ht="60.75" customHeight="1" x14ac:dyDescent="0.25">
      <c r="B140" s="238" t="s">
        <v>269</v>
      </c>
      <c r="C140" s="238">
        <f t="shared" ref="C140:C143" si="6">(252+454)/1000</f>
        <v>0.70599999999999996</v>
      </c>
      <c r="D140" s="3" t="s">
        <v>711</v>
      </c>
      <c r="E140" s="3">
        <v>36951187</v>
      </c>
      <c r="F140" s="3" t="s">
        <v>598</v>
      </c>
      <c r="G140" s="3" t="s">
        <v>167</v>
      </c>
      <c r="H140" s="165">
        <v>37709</v>
      </c>
      <c r="I140" s="5" t="s">
        <v>134</v>
      </c>
      <c r="J140" s="1" t="s">
        <v>715</v>
      </c>
      <c r="K140" s="95" t="s">
        <v>740</v>
      </c>
      <c r="L140" s="94" t="s">
        <v>716</v>
      </c>
      <c r="M140" s="118" t="s">
        <v>133</v>
      </c>
      <c r="N140" s="118" t="s">
        <v>133</v>
      </c>
      <c r="O140" s="118"/>
      <c r="P140" s="218"/>
      <c r="Q140" s="218"/>
    </row>
    <row r="141" spans="2:17" ht="60.75" customHeight="1" x14ac:dyDescent="0.25">
      <c r="B141" s="238" t="s">
        <v>326</v>
      </c>
      <c r="C141" s="238">
        <f t="shared" si="6"/>
        <v>0.70599999999999996</v>
      </c>
      <c r="D141" s="3" t="s">
        <v>717</v>
      </c>
      <c r="E141" s="3">
        <v>59817301</v>
      </c>
      <c r="F141" s="3" t="s">
        <v>295</v>
      </c>
      <c r="G141" s="3" t="s">
        <v>162</v>
      </c>
      <c r="H141" s="165">
        <v>32348</v>
      </c>
      <c r="I141" s="5" t="s">
        <v>134</v>
      </c>
      <c r="J141" s="1" t="s">
        <v>634</v>
      </c>
      <c r="K141" s="95" t="s">
        <v>718</v>
      </c>
      <c r="L141" s="94" t="s">
        <v>295</v>
      </c>
      <c r="M141" s="118" t="s">
        <v>133</v>
      </c>
      <c r="N141" s="118" t="s">
        <v>133</v>
      </c>
      <c r="O141" s="118"/>
      <c r="P141" s="239" t="s">
        <v>707</v>
      </c>
      <c r="Q141" s="239"/>
    </row>
    <row r="142" spans="2:17" ht="60.75" customHeight="1" x14ac:dyDescent="0.25">
      <c r="B142" s="238" t="s">
        <v>326</v>
      </c>
      <c r="C142" s="238">
        <f t="shared" si="6"/>
        <v>0.70599999999999996</v>
      </c>
      <c r="D142" s="3" t="s">
        <v>717</v>
      </c>
      <c r="E142" s="3">
        <v>59817301</v>
      </c>
      <c r="F142" s="3" t="s">
        <v>295</v>
      </c>
      <c r="G142" s="3" t="s">
        <v>162</v>
      </c>
      <c r="H142" s="165">
        <v>32348</v>
      </c>
      <c r="I142" s="5" t="s">
        <v>134</v>
      </c>
      <c r="J142" s="1" t="s">
        <v>634</v>
      </c>
      <c r="K142" s="95" t="s">
        <v>720</v>
      </c>
      <c r="L142" s="94" t="s">
        <v>719</v>
      </c>
      <c r="M142" s="118" t="s">
        <v>133</v>
      </c>
      <c r="N142" s="118" t="s">
        <v>133</v>
      </c>
      <c r="O142" s="118"/>
      <c r="P142" s="239" t="s">
        <v>707</v>
      </c>
      <c r="Q142" s="239"/>
    </row>
    <row r="143" spans="2:17" ht="60.75" customHeight="1" x14ac:dyDescent="0.25">
      <c r="B143" s="238" t="s">
        <v>326</v>
      </c>
      <c r="C143" s="238">
        <f t="shared" si="6"/>
        <v>0.70599999999999996</v>
      </c>
      <c r="D143" s="3" t="s">
        <v>717</v>
      </c>
      <c r="E143" s="3">
        <v>59817301</v>
      </c>
      <c r="F143" s="3" t="s">
        <v>295</v>
      </c>
      <c r="G143" s="3" t="s">
        <v>162</v>
      </c>
      <c r="H143" s="165">
        <v>32348</v>
      </c>
      <c r="I143" s="5" t="s">
        <v>134</v>
      </c>
      <c r="J143" s="1" t="s">
        <v>721</v>
      </c>
      <c r="K143" s="95" t="s">
        <v>723</v>
      </c>
      <c r="L143" s="94" t="s">
        <v>722</v>
      </c>
      <c r="M143" s="118" t="s">
        <v>133</v>
      </c>
      <c r="N143" s="118" t="s">
        <v>133</v>
      </c>
      <c r="O143" s="118"/>
      <c r="P143" s="239" t="s">
        <v>707</v>
      </c>
      <c r="Q143" s="239"/>
    </row>
    <row r="144" spans="2:17" ht="60.75" customHeight="1" x14ac:dyDescent="0.25">
      <c r="B144" s="238" t="s">
        <v>266</v>
      </c>
      <c r="C144" s="238">
        <f>(252+454)/5000</f>
        <v>0.14119999999999999</v>
      </c>
      <c r="D144" s="3" t="s">
        <v>267</v>
      </c>
      <c r="E144" s="3">
        <v>12745341</v>
      </c>
      <c r="F144" s="3" t="s">
        <v>268</v>
      </c>
      <c r="G144" s="3" t="s">
        <v>162</v>
      </c>
      <c r="H144" s="165">
        <v>37596</v>
      </c>
      <c r="I144" s="5" t="s">
        <v>134</v>
      </c>
      <c r="J144" s="1" t="s">
        <v>724</v>
      </c>
      <c r="K144" s="95" t="s">
        <v>623</v>
      </c>
      <c r="L144" s="94" t="s">
        <v>725</v>
      </c>
      <c r="M144" s="118" t="s">
        <v>133</v>
      </c>
      <c r="N144" s="118" t="s">
        <v>133</v>
      </c>
      <c r="O144" s="118"/>
      <c r="P144" s="239" t="s">
        <v>707</v>
      </c>
      <c r="Q144" s="239"/>
    </row>
    <row r="145" spans="2:17" ht="60.75" customHeight="1" x14ac:dyDescent="0.25">
      <c r="B145" s="238"/>
      <c r="C145" s="238"/>
      <c r="D145" s="3"/>
      <c r="E145" s="3"/>
      <c r="F145" s="3"/>
      <c r="G145" s="3"/>
      <c r="H145" s="165"/>
      <c r="I145" s="5"/>
      <c r="J145" s="1"/>
      <c r="K145" s="95"/>
      <c r="L145" s="94"/>
      <c r="M145" s="118"/>
      <c r="N145" s="118"/>
      <c r="O145" s="118"/>
      <c r="P145" s="239"/>
      <c r="Q145" s="239"/>
    </row>
    <row r="148" spans="2:17" ht="15.75" thickBot="1" x14ac:dyDescent="0.3"/>
    <row r="149" spans="2:17" ht="54" customHeight="1" x14ac:dyDescent="0.25">
      <c r="B149" s="121" t="s">
        <v>33</v>
      </c>
      <c r="C149" s="121" t="s">
        <v>49</v>
      </c>
      <c r="D149" s="117" t="s">
        <v>50</v>
      </c>
      <c r="E149" s="121" t="s">
        <v>51</v>
      </c>
      <c r="F149" s="73" t="s">
        <v>55</v>
      </c>
      <c r="G149" s="91"/>
    </row>
    <row r="150" spans="2:17" ht="120.75" customHeight="1" x14ac:dyDescent="0.2">
      <c r="B150" s="340" t="s">
        <v>53</v>
      </c>
      <c r="C150" s="6" t="s">
        <v>126</v>
      </c>
      <c r="D150" s="218">
        <v>25</v>
      </c>
      <c r="E150" s="218">
        <v>25</v>
      </c>
      <c r="F150" s="341">
        <f>+E150+E151+E152</f>
        <v>50</v>
      </c>
      <c r="G150" s="92"/>
    </row>
    <row r="151" spans="2:17" ht="76.150000000000006" customHeight="1" x14ac:dyDescent="0.2">
      <c r="B151" s="340"/>
      <c r="C151" s="6" t="s">
        <v>127</v>
      </c>
      <c r="D151" s="70">
        <v>25</v>
      </c>
      <c r="E151" s="218">
        <v>25</v>
      </c>
      <c r="F151" s="342"/>
      <c r="G151" s="92"/>
    </row>
    <row r="152" spans="2:17" ht="69" customHeight="1" x14ac:dyDescent="0.2">
      <c r="B152" s="340"/>
      <c r="C152" s="6" t="s">
        <v>128</v>
      </c>
      <c r="D152" s="218">
        <v>10</v>
      </c>
      <c r="E152" s="218">
        <v>0</v>
      </c>
      <c r="F152" s="343"/>
      <c r="G152" s="92"/>
    </row>
    <row r="153" spans="2:17" x14ac:dyDescent="0.25">
      <c r="C153" s="101"/>
    </row>
    <row r="156" spans="2:17" x14ac:dyDescent="0.25">
      <c r="B156" s="119" t="s">
        <v>56</v>
      </c>
    </row>
    <row r="159" spans="2:17" x14ac:dyDescent="0.25">
      <c r="B159" s="122" t="s">
        <v>33</v>
      </c>
      <c r="C159" s="122" t="s">
        <v>57</v>
      </c>
      <c r="D159" s="121" t="s">
        <v>51</v>
      </c>
      <c r="E159" s="121" t="s">
        <v>16</v>
      </c>
    </row>
    <row r="160" spans="2:17" ht="28.5" x14ac:dyDescent="0.25">
      <c r="B160" s="102" t="s">
        <v>58</v>
      </c>
      <c r="C160" s="103">
        <v>40</v>
      </c>
      <c r="D160" s="218">
        <f>+E131</f>
        <v>0</v>
      </c>
      <c r="E160" s="344">
        <f>+D160+D161</f>
        <v>50</v>
      </c>
    </row>
    <row r="161" spans="2:5" ht="57" x14ac:dyDescent="0.25">
      <c r="B161" s="102" t="s">
        <v>59</v>
      </c>
      <c r="C161" s="103">
        <v>60</v>
      </c>
      <c r="D161" s="218">
        <f>+F150</f>
        <v>50</v>
      </c>
      <c r="E161" s="345"/>
    </row>
  </sheetData>
  <mergeCells count="41">
    <mergeCell ref="Q49:Q54"/>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13:Q113"/>
    <mergeCell ref="O72:P72"/>
    <mergeCell ref="O73:P73"/>
    <mergeCell ref="O74:P74"/>
    <mergeCell ref="O75:P75"/>
    <mergeCell ref="B81:N81"/>
    <mergeCell ref="J86:L86"/>
    <mergeCell ref="P86:Q86"/>
    <mergeCell ref="P87:Q87"/>
    <mergeCell ref="B103:N103"/>
    <mergeCell ref="D106:E106"/>
    <mergeCell ref="D107:E107"/>
    <mergeCell ref="B110:Q110"/>
    <mergeCell ref="E160:E161"/>
    <mergeCell ref="E131:E133"/>
    <mergeCell ref="B136:N136"/>
    <mergeCell ref="J138:L138"/>
    <mergeCell ref="P138:Q138"/>
    <mergeCell ref="B150:B152"/>
    <mergeCell ref="F150:F152"/>
  </mergeCells>
  <dataValidations count="2">
    <dataValidation type="decimal" allowBlank="1" showInputMessage="1" showErrorMessage="1" sqref="WVH983077 WLL983077 C65573 IV65573 SR65573 ACN65573 AMJ65573 AWF65573 BGB65573 BPX65573 BZT65573 CJP65573 CTL65573 DDH65573 DND65573 DWZ65573 EGV65573 EQR65573 FAN65573 FKJ65573 FUF65573 GEB65573 GNX65573 GXT65573 HHP65573 HRL65573 IBH65573 ILD65573 IUZ65573 JEV65573 JOR65573 JYN65573 KIJ65573 KSF65573 LCB65573 LLX65573 LVT65573 MFP65573 MPL65573 MZH65573 NJD65573 NSZ65573 OCV65573 OMR65573 OWN65573 PGJ65573 PQF65573 QAB65573 QJX65573 QTT65573 RDP65573 RNL65573 RXH65573 SHD65573 SQZ65573 TAV65573 TKR65573 TUN65573 UEJ65573 UOF65573 UYB65573 VHX65573 VRT65573 WBP65573 WLL65573 WVH65573 C131109 IV131109 SR131109 ACN131109 AMJ131109 AWF131109 BGB131109 BPX131109 BZT131109 CJP131109 CTL131109 DDH131109 DND131109 DWZ131109 EGV131109 EQR131109 FAN131109 FKJ131109 FUF131109 GEB131109 GNX131109 GXT131109 HHP131109 HRL131109 IBH131109 ILD131109 IUZ131109 JEV131109 JOR131109 JYN131109 KIJ131109 KSF131109 LCB131109 LLX131109 LVT131109 MFP131109 MPL131109 MZH131109 NJD131109 NSZ131109 OCV131109 OMR131109 OWN131109 PGJ131109 PQF131109 QAB131109 QJX131109 QTT131109 RDP131109 RNL131109 RXH131109 SHD131109 SQZ131109 TAV131109 TKR131109 TUN131109 UEJ131109 UOF131109 UYB131109 VHX131109 VRT131109 WBP131109 WLL131109 WVH131109 C196645 IV196645 SR196645 ACN196645 AMJ196645 AWF196645 BGB196645 BPX196645 BZT196645 CJP196645 CTL196645 DDH196645 DND196645 DWZ196645 EGV196645 EQR196645 FAN196645 FKJ196645 FUF196645 GEB196645 GNX196645 GXT196645 HHP196645 HRL196645 IBH196645 ILD196645 IUZ196645 JEV196645 JOR196645 JYN196645 KIJ196645 KSF196645 LCB196645 LLX196645 LVT196645 MFP196645 MPL196645 MZH196645 NJD196645 NSZ196645 OCV196645 OMR196645 OWN196645 PGJ196645 PQF196645 QAB196645 QJX196645 QTT196645 RDP196645 RNL196645 RXH196645 SHD196645 SQZ196645 TAV196645 TKR196645 TUN196645 UEJ196645 UOF196645 UYB196645 VHX196645 VRT196645 WBP196645 WLL196645 WVH196645 C262181 IV262181 SR262181 ACN262181 AMJ262181 AWF262181 BGB262181 BPX262181 BZT262181 CJP262181 CTL262181 DDH262181 DND262181 DWZ262181 EGV262181 EQR262181 FAN262181 FKJ262181 FUF262181 GEB262181 GNX262181 GXT262181 HHP262181 HRL262181 IBH262181 ILD262181 IUZ262181 JEV262181 JOR262181 JYN262181 KIJ262181 KSF262181 LCB262181 LLX262181 LVT262181 MFP262181 MPL262181 MZH262181 NJD262181 NSZ262181 OCV262181 OMR262181 OWN262181 PGJ262181 PQF262181 QAB262181 QJX262181 QTT262181 RDP262181 RNL262181 RXH262181 SHD262181 SQZ262181 TAV262181 TKR262181 TUN262181 UEJ262181 UOF262181 UYB262181 VHX262181 VRT262181 WBP262181 WLL262181 WVH262181 C327717 IV327717 SR327717 ACN327717 AMJ327717 AWF327717 BGB327717 BPX327717 BZT327717 CJP327717 CTL327717 DDH327717 DND327717 DWZ327717 EGV327717 EQR327717 FAN327717 FKJ327717 FUF327717 GEB327717 GNX327717 GXT327717 HHP327717 HRL327717 IBH327717 ILD327717 IUZ327717 JEV327717 JOR327717 JYN327717 KIJ327717 KSF327717 LCB327717 LLX327717 LVT327717 MFP327717 MPL327717 MZH327717 NJD327717 NSZ327717 OCV327717 OMR327717 OWN327717 PGJ327717 PQF327717 QAB327717 QJX327717 QTT327717 RDP327717 RNL327717 RXH327717 SHD327717 SQZ327717 TAV327717 TKR327717 TUN327717 UEJ327717 UOF327717 UYB327717 VHX327717 VRT327717 WBP327717 WLL327717 WVH327717 C393253 IV393253 SR393253 ACN393253 AMJ393253 AWF393253 BGB393253 BPX393253 BZT393253 CJP393253 CTL393253 DDH393253 DND393253 DWZ393253 EGV393253 EQR393253 FAN393253 FKJ393253 FUF393253 GEB393253 GNX393253 GXT393253 HHP393253 HRL393253 IBH393253 ILD393253 IUZ393253 JEV393253 JOR393253 JYN393253 KIJ393253 KSF393253 LCB393253 LLX393253 LVT393253 MFP393253 MPL393253 MZH393253 NJD393253 NSZ393253 OCV393253 OMR393253 OWN393253 PGJ393253 PQF393253 QAB393253 QJX393253 QTT393253 RDP393253 RNL393253 RXH393253 SHD393253 SQZ393253 TAV393253 TKR393253 TUN393253 UEJ393253 UOF393253 UYB393253 VHX393253 VRT393253 WBP393253 WLL393253 WVH393253 C458789 IV458789 SR458789 ACN458789 AMJ458789 AWF458789 BGB458789 BPX458789 BZT458789 CJP458789 CTL458789 DDH458789 DND458789 DWZ458789 EGV458789 EQR458789 FAN458789 FKJ458789 FUF458789 GEB458789 GNX458789 GXT458789 HHP458789 HRL458789 IBH458789 ILD458789 IUZ458789 JEV458789 JOR458789 JYN458789 KIJ458789 KSF458789 LCB458789 LLX458789 LVT458789 MFP458789 MPL458789 MZH458789 NJD458789 NSZ458789 OCV458789 OMR458789 OWN458789 PGJ458789 PQF458789 QAB458789 QJX458789 QTT458789 RDP458789 RNL458789 RXH458789 SHD458789 SQZ458789 TAV458789 TKR458789 TUN458789 UEJ458789 UOF458789 UYB458789 VHX458789 VRT458789 WBP458789 WLL458789 WVH458789 C524325 IV524325 SR524325 ACN524325 AMJ524325 AWF524325 BGB524325 BPX524325 BZT524325 CJP524325 CTL524325 DDH524325 DND524325 DWZ524325 EGV524325 EQR524325 FAN524325 FKJ524325 FUF524325 GEB524325 GNX524325 GXT524325 HHP524325 HRL524325 IBH524325 ILD524325 IUZ524325 JEV524325 JOR524325 JYN524325 KIJ524325 KSF524325 LCB524325 LLX524325 LVT524325 MFP524325 MPL524325 MZH524325 NJD524325 NSZ524325 OCV524325 OMR524325 OWN524325 PGJ524325 PQF524325 QAB524325 QJX524325 QTT524325 RDP524325 RNL524325 RXH524325 SHD524325 SQZ524325 TAV524325 TKR524325 TUN524325 UEJ524325 UOF524325 UYB524325 VHX524325 VRT524325 WBP524325 WLL524325 WVH524325 C589861 IV589861 SR589861 ACN589861 AMJ589861 AWF589861 BGB589861 BPX589861 BZT589861 CJP589861 CTL589861 DDH589861 DND589861 DWZ589861 EGV589861 EQR589861 FAN589861 FKJ589861 FUF589861 GEB589861 GNX589861 GXT589861 HHP589861 HRL589861 IBH589861 ILD589861 IUZ589861 JEV589861 JOR589861 JYN589861 KIJ589861 KSF589861 LCB589861 LLX589861 LVT589861 MFP589861 MPL589861 MZH589861 NJD589861 NSZ589861 OCV589861 OMR589861 OWN589861 PGJ589861 PQF589861 QAB589861 QJX589861 QTT589861 RDP589861 RNL589861 RXH589861 SHD589861 SQZ589861 TAV589861 TKR589861 TUN589861 UEJ589861 UOF589861 UYB589861 VHX589861 VRT589861 WBP589861 WLL589861 WVH589861 C655397 IV655397 SR655397 ACN655397 AMJ655397 AWF655397 BGB655397 BPX655397 BZT655397 CJP655397 CTL655397 DDH655397 DND655397 DWZ655397 EGV655397 EQR655397 FAN655397 FKJ655397 FUF655397 GEB655397 GNX655397 GXT655397 HHP655397 HRL655397 IBH655397 ILD655397 IUZ655397 JEV655397 JOR655397 JYN655397 KIJ655397 KSF655397 LCB655397 LLX655397 LVT655397 MFP655397 MPL655397 MZH655397 NJD655397 NSZ655397 OCV655397 OMR655397 OWN655397 PGJ655397 PQF655397 QAB655397 QJX655397 QTT655397 RDP655397 RNL655397 RXH655397 SHD655397 SQZ655397 TAV655397 TKR655397 TUN655397 UEJ655397 UOF655397 UYB655397 VHX655397 VRT655397 WBP655397 WLL655397 WVH655397 C720933 IV720933 SR720933 ACN720933 AMJ720933 AWF720933 BGB720933 BPX720933 BZT720933 CJP720933 CTL720933 DDH720933 DND720933 DWZ720933 EGV720933 EQR720933 FAN720933 FKJ720933 FUF720933 GEB720933 GNX720933 GXT720933 HHP720933 HRL720933 IBH720933 ILD720933 IUZ720933 JEV720933 JOR720933 JYN720933 KIJ720933 KSF720933 LCB720933 LLX720933 LVT720933 MFP720933 MPL720933 MZH720933 NJD720933 NSZ720933 OCV720933 OMR720933 OWN720933 PGJ720933 PQF720933 QAB720933 QJX720933 QTT720933 RDP720933 RNL720933 RXH720933 SHD720933 SQZ720933 TAV720933 TKR720933 TUN720933 UEJ720933 UOF720933 UYB720933 VHX720933 VRT720933 WBP720933 WLL720933 WVH720933 C786469 IV786469 SR786469 ACN786469 AMJ786469 AWF786469 BGB786469 BPX786469 BZT786469 CJP786469 CTL786469 DDH786469 DND786469 DWZ786469 EGV786469 EQR786469 FAN786469 FKJ786469 FUF786469 GEB786469 GNX786469 GXT786469 HHP786469 HRL786469 IBH786469 ILD786469 IUZ786469 JEV786469 JOR786469 JYN786469 KIJ786469 KSF786469 LCB786469 LLX786469 LVT786469 MFP786469 MPL786469 MZH786469 NJD786469 NSZ786469 OCV786469 OMR786469 OWN786469 PGJ786469 PQF786469 QAB786469 QJX786469 QTT786469 RDP786469 RNL786469 RXH786469 SHD786469 SQZ786469 TAV786469 TKR786469 TUN786469 UEJ786469 UOF786469 UYB786469 VHX786469 VRT786469 WBP786469 WLL786469 WVH786469 C852005 IV852005 SR852005 ACN852005 AMJ852005 AWF852005 BGB852005 BPX852005 BZT852005 CJP852005 CTL852005 DDH852005 DND852005 DWZ852005 EGV852005 EQR852005 FAN852005 FKJ852005 FUF852005 GEB852005 GNX852005 GXT852005 HHP852005 HRL852005 IBH852005 ILD852005 IUZ852005 JEV852005 JOR852005 JYN852005 KIJ852005 KSF852005 LCB852005 LLX852005 LVT852005 MFP852005 MPL852005 MZH852005 NJD852005 NSZ852005 OCV852005 OMR852005 OWN852005 PGJ852005 PQF852005 QAB852005 QJX852005 QTT852005 RDP852005 RNL852005 RXH852005 SHD852005 SQZ852005 TAV852005 TKR852005 TUN852005 UEJ852005 UOF852005 UYB852005 VHX852005 VRT852005 WBP852005 WLL852005 WVH852005 C917541 IV917541 SR917541 ACN917541 AMJ917541 AWF917541 BGB917541 BPX917541 BZT917541 CJP917541 CTL917541 DDH917541 DND917541 DWZ917541 EGV917541 EQR917541 FAN917541 FKJ917541 FUF917541 GEB917541 GNX917541 GXT917541 HHP917541 HRL917541 IBH917541 ILD917541 IUZ917541 JEV917541 JOR917541 JYN917541 KIJ917541 KSF917541 LCB917541 LLX917541 LVT917541 MFP917541 MPL917541 MZH917541 NJD917541 NSZ917541 OCV917541 OMR917541 OWN917541 PGJ917541 PQF917541 QAB917541 QJX917541 QTT917541 RDP917541 RNL917541 RXH917541 SHD917541 SQZ917541 TAV917541 TKR917541 TUN917541 UEJ917541 UOF917541 UYB917541 VHX917541 VRT917541 WBP917541 WLL917541 WVH917541 C983077 IV983077 SR983077 ACN983077 AMJ983077 AWF983077 BGB983077 BPX983077 BZT983077 CJP983077 CTL983077 DDH983077 DND983077 DWZ983077 EGV983077 EQR983077 FAN983077 FKJ983077 FUF983077 GEB983077 GNX983077 GXT983077 HHP983077 HRL983077 IBH983077 ILD983077 IUZ983077 JEV983077 JOR983077 JYN983077 KIJ983077 KSF983077 LCB983077 LLX983077 LVT983077 MFP983077 MPL983077 MZH983077 NJD983077 NSZ983077 OCV983077 OMR983077 OWN983077 PGJ983077 PQF983077 QAB983077 QJX983077 QTT983077 RDP983077 RNL983077 RXH983077 SHD983077 SQZ983077 TAV983077 TKR983077 TUN983077 UEJ983077 UOF983077 UYB983077 VHX983077 VRT983077 WBP98307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7 A65573 IS65573 SO65573 ACK65573 AMG65573 AWC65573 BFY65573 BPU65573 BZQ65573 CJM65573 CTI65573 DDE65573 DNA65573 DWW65573 EGS65573 EQO65573 FAK65573 FKG65573 FUC65573 GDY65573 GNU65573 GXQ65573 HHM65573 HRI65573 IBE65573 ILA65573 IUW65573 JES65573 JOO65573 JYK65573 KIG65573 KSC65573 LBY65573 LLU65573 LVQ65573 MFM65573 MPI65573 MZE65573 NJA65573 NSW65573 OCS65573 OMO65573 OWK65573 PGG65573 PQC65573 PZY65573 QJU65573 QTQ65573 RDM65573 RNI65573 RXE65573 SHA65573 SQW65573 TAS65573 TKO65573 TUK65573 UEG65573 UOC65573 UXY65573 VHU65573 VRQ65573 WBM65573 WLI65573 WVE65573 A131109 IS131109 SO131109 ACK131109 AMG131109 AWC131109 BFY131109 BPU131109 BZQ131109 CJM131109 CTI131109 DDE131109 DNA131109 DWW131109 EGS131109 EQO131109 FAK131109 FKG131109 FUC131109 GDY131109 GNU131109 GXQ131109 HHM131109 HRI131109 IBE131109 ILA131109 IUW131109 JES131109 JOO131109 JYK131109 KIG131109 KSC131109 LBY131109 LLU131109 LVQ131109 MFM131109 MPI131109 MZE131109 NJA131109 NSW131109 OCS131109 OMO131109 OWK131109 PGG131109 PQC131109 PZY131109 QJU131109 QTQ131109 RDM131109 RNI131109 RXE131109 SHA131109 SQW131109 TAS131109 TKO131109 TUK131109 UEG131109 UOC131109 UXY131109 VHU131109 VRQ131109 WBM131109 WLI131109 WVE131109 A196645 IS196645 SO196645 ACK196645 AMG196645 AWC196645 BFY196645 BPU196645 BZQ196645 CJM196645 CTI196645 DDE196645 DNA196645 DWW196645 EGS196645 EQO196645 FAK196645 FKG196645 FUC196645 GDY196645 GNU196645 GXQ196645 HHM196645 HRI196645 IBE196645 ILA196645 IUW196645 JES196645 JOO196645 JYK196645 KIG196645 KSC196645 LBY196645 LLU196645 LVQ196645 MFM196645 MPI196645 MZE196645 NJA196645 NSW196645 OCS196645 OMO196645 OWK196645 PGG196645 PQC196645 PZY196645 QJU196645 QTQ196645 RDM196645 RNI196645 RXE196645 SHA196645 SQW196645 TAS196645 TKO196645 TUK196645 UEG196645 UOC196645 UXY196645 VHU196645 VRQ196645 WBM196645 WLI196645 WVE196645 A262181 IS262181 SO262181 ACK262181 AMG262181 AWC262181 BFY262181 BPU262181 BZQ262181 CJM262181 CTI262181 DDE262181 DNA262181 DWW262181 EGS262181 EQO262181 FAK262181 FKG262181 FUC262181 GDY262181 GNU262181 GXQ262181 HHM262181 HRI262181 IBE262181 ILA262181 IUW262181 JES262181 JOO262181 JYK262181 KIG262181 KSC262181 LBY262181 LLU262181 LVQ262181 MFM262181 MPI262181 MZE262181 NJA262181 NSW262181 OCS262181 OMO262181 OWK262181 PGG262181 PQC262181 PZY262181 QJU262181 QTQ262181 RDM262181 RNI262181 RXE262181 SHA262181 SQW262181 TAS262181 TKO262181 TUK262181 UEG262181 UOC262181 UXY262181 VHU262181 VRQ262181 WBM262181 WLI262181 WVE262181 A327717 IS327717 SO327717 ACK327717 AMG327717 AWC327717 BFY327717 BPU327717 BZQ327717 CJM327717 CTI327717 DDE327717 DNA327717 DWW327717 EGS327717 EQO327717 FAK327717 FKG327717 FUC327717 GDY327717 GNU327717 GXQ327717 HHM327717 HRI327717 IBE327717 ILA327717 IUW327717 JES327717 JOO327717 JYK327717 KIG327717 KSC327717 LBY327717 LLU327717 LVQ327717 MFM327717 MPI327717 MZE327717 NJA327717 NSW327717 OCS327717 OMO327717 OWK327717 PGG327717 PQC327717 PZY327717 QJU327717 QTQ327717 RDM327717 RNI327717 RXE327717 SHA327717 SQW327717 TAS327717 TKO327717 TUK327717 UEG327717 UOC327717 UXY327717 VHU327717 VRQ327717 WBM327717 WLI327717 WVE327717 A393253 IS393253 SO393253 ACK393253 AMG393253 AWC393253 BFY393253 BPU393253 BZQ393253 CJM393253 CTI393253 DDE393253 DNA393253 DWW393253 EGS393253 EQO393253 FAK393253 FKG393253 FUC393253 GDY393253 GNU393253 GXQ393253 HHM393253 HRI393253 IBE393253 ILA393253 IUW393253 JES393253 JOO393253 JYK393253 KIG393253 KSC393253 LBY393253 LLU393253 LVQ393253 MFM393253 MPI393253 MZE393253 NJA393253 NSW393253 OCS393253 OMO393253 OWK393253 PGG393253 PQC393253 PZY393253 QJU393253 QTQ393253 RDM393253 RNI393253 RXE393253 SHA393253 SQW393253 TAS393253 TKO393253 TUK393253 UEG393253 UOC393253 UXY393253 VHU393253 VRQ393253 WBM393253 WLI393253 WVE393253 A458789 IS458789 SO458789 ACK458789 AMG458789 AWC458789 BFY458789 BPU458789 BZQ458789 CJM458789 CTI458789 DDE458789 DNA458789 DWW458789 EGS458789 EQO458789 FAK458789 FKG458789 FUC458789 GDY458789 GNU458789 GXQ458789 HHM458789 HRI458789 IBE458789 ILA458789 IUW458789 JES458789 JOO458789 JYK458789 KIG458789 KSC458789 LBY458789 LLU458789 LVQ458789 MFM458789 MPI458789 MZE458789 NJA458789 NSW458789 OCS458789 OMO458789 OWK458789 PGG458789 PQC458789 PZY458789 QJU458789 QTQ458789 RDM458789 RNI458789 RXE458789 SHA458789 SQW458789 TAS458789 TKO458789 TUK458789 UEG458789 UOC458789 UXY458789 VHU458789 VRQ458789 WBM458789 WLI458789 WVE458789 A524325 IS524325 SO524325 ACK524325 AMG524325 AWC524325 BFY524325 BPU524325 BZQ524325 CJM524325 CTI524325 DDE524325 DNA524325 DWW524325 EGS524325 EQO524325 FAK524325 FKG524325 FUC524325 GDY524325 GNU524325 GXQ524325 HHM524325 HRI524325 IBE524325 ILA524325 IUW524325 JES524325 JOO524325 JYK524325 KIG524325 KSC524325 LBY524325 LLU524325 LVQ524325 MFM524325 MPI524325 MZE524325 NJA524325 NSW524325 OCS524325 OMO524325 OWK524325 PGG524325 PQC524325 PZY524325 QJU524325 QTQ524325 RDM524325 RNI524325 RXE524325 SHA524325 SQW524325 TAS524325 TKO524325 TUK524325 UEG524325 UOC524325 UXY524325 VHU524325 VRQ524325 WBM524325 WLI524325 WVE524325 A589861 IS589861 SO589861 ACK589861 AMG589861 AWC589861 BFY589861 BPU589861 BZQ589861 CJM589861 CTI589861 DDE589861 DNA589861 DWW589861 EGS589861 EQO589861 FAK589861 FKG589861 FUC589861 GDY589861 GNU589861 GXQ589861 HHM589861 HRI589861 IBE589861 ILA589861 IUW589861 JES589861 JOO589861 JYK589861 KIG589861 KSC589861 LBY589861 LLU589861 LVQ589861 MFM589861 MPI589861 MZE589861 NJA589861 NSW589861 OCS589861 OMO589861 OWK589861 PGG589861 PQC589861 PZY589861 QJU589861 QTQ589861 RDM589861 RNI589861 RXE589861 SHA589861 SQW589861 TAS589861 TKO589861 TUK589861 UEG589861 UOC589861 UXY589861 VHU589861 VRQ589861 WBM589861 WLI589861 WVE589861 A655397 IS655397 SO655397 ACK655397 AMG655397 AWC655397 BFY655397 BPU655397 BZQ655397 CJM655397 CTI655397 DDE655397 DNA655397 DWW655397 EGS655397 EQO655397 FAK655397 FKG655397 FUC655397 GDY655397 GNU655397 GXQ655397 HHM655397 HRI655397 IBE655397 ILA655397 IUW655397 JES655397 JOO655397 JYK655397 KIG655397 KSC655397 LBY655397 LLU655397 LVQ655397 MFM655397 MPI655397 MZE655397 NJA655397 NSW655397 OCS655397 OMO655397 OWK655397 PGG655397 PQC655397 PZY655397 QJU655397 QTQ655397 RDM655397 RNI655397 RXE655397 SHA655397 SQW655397 TAS655397 TKO655397 TUK655397 UEG655397 UOC655397 UXY655397 VHU655397 VRQ655397 WBM655397 WLI655397 WVE655397 A720933 IS720933 SO720933 ACK720933 AMG720933 AWC720933 BFY720933 BPU720933 BZQ720933 CJM720933 CTI720933 DDE720933 DNA720933 DWW720933 EGS720933 EQO720933 FAK720933 FKG720933 FUC720933 GDY720933 GNU720933 GXQ720933 HHM720933 HRI720933 IBE720933 ILA720933 IUW720933 JES720933 JOO720933 JYK720933 KIG720933 KSC720933 LBY720933 LLU720933 LVQ720933 MFM720933 MPI720933 MZE720933 NJA720933 NSW720933 OCS720933 OMO720933 OWK720933 PGG720933 PQC720933 PZY720933 QJU720933 QTQ720933 RDM720933 RNI720933 RXE720933 SHA720933 SQW720933 TAS720933 TKO720933 TUK720933 UEG720933 UOC720933 UXY720933 VHU720933 VRQ720933 WBM720933 WLI720933 WVE720933 A786469 IS786469 SO786469 ACK786469 AMG786469 AWC786469 BFY786469 BPU786469 BZQ786469 CJM786469 CTI786469 DDE786469 DNA786469 DWW786469 EGS786469 EQO786469 FAK786469 FKG786469 FUC786469 GDY786469 GNU786469 GXQ786469 HHM786469 HRI786469 IBE786469 ILA786469 IUW786469 JES786469 JOO786469 JYK786469 KIG786469 KSC786469 LBY786469 LLU786469 LVQ786469 MFM786469 MPI786469 MZE786469 NJA786469 NSW786469 OCS786469 OMO786469 OWK786469 PGG786469 PQC786469 PZY786469 QJU786469 QTQ786469 RDM786469 RNI786469 RXE786469 SHA786469 SQW786469 TAS786469 TKO786469 TUK786469 UEG786469 UOC786469 UXY786469 VHU786469 VRQ786469 WBM786469 WLI786469 WVE786469 A852005 IS852005 SO852005 ACK852005 AMG852005 AWC852005 BFY852005 BPU852005 BZQ852005 CJM852005 CTI852005 DDE852005 DNA852005 DWW852005 EGS852005 EQO852005 FAK852005 FKG852005 FUC852005 GDY852005 GNU852005 GXQ852005 HHM852005 HRI852005 IBE852005 ILA852005 IUW852005 JES852005 JOO852005 JYK852005 KIG852005 KSC852005 LBY852005 LLU852005 LVQ852005 MFM852005 MPI852005 MZE852005 NJA852005 NSW852005 OCS852005 OMO852005 OWK852005 PGG852005 PQC852005 PZY852005 QJU852005 QTQ852005 RDM852005 RNI852005 RXE852005 SHA852005 SQW852005 TAS852005 TKO852005 TUK852005 UEG852005 UOC852005 UXY852005 VHU852005 VRQ852005 WBM852005 WLI852005 WVE852005 A917541 IS917541 SO917541 ACK917541 AMG917541 AWC917541 BFY917541 BPU917541 BZQ917541 CJM917541 CTI917541 DDE917541 DNA917541 DWW917541 EGS917541 EQO917541 FAK917541 FKG917541 FUC917541 GDY917541 GNU917541 GXQ917541 HHM917541 HRI917541 IBE917541 ILA917541 IUW917541 JES917541 JOO917541 JYK917541 KIG917541 KSC917541 LBY917541 LLU917541 LVQ917541 MFM917541 MPI917541 MZE917541 NJA917541 NSW917541 OCS917541 OMO917541 OWK917541 PGG917541 PQC917541 PZY917541 QJU917541 QTQ917541 RDM917541 RNI917541 RXE917541 SHA917541 SQW917541 TAS917541 TKO917541 TUK917541 UEG917541 UOC917541 UXY917541 VHU917541 VRQ917541 WBM917541 WLI917541 WVE917541 A983077 IS983077 SO983077 ACK983077 AMG983077 AWC983077 BFY983077 BPU983077 BZQ983077 CJM983077 CTI983077 DDE983077 DNA983077 DWW983077 EGS983077 EQO983077 FAK983077 FKG983077 FUC983077 GDY983077 GNU983077 GXQ983077 HHM983077 HRI983077 IBE983077 ILA983077 IUW983077 JES983077 JOO983077 JYK983077 KIG983077 KSC983077 LBY983077 LLU983077 LVQ983077 MFM983077 MPI983077 MZE983077 NJA983077 NSW983077 OCS983077 OMO983077 OWK983077 PGG983077 PQC983077 PZY983077 QJU983077 QTQ983077 RDM983077 RNI983077 RXE983077 SHA983077 SQW983077 TAS983077 TKO983077 TUK983077 UEG983077 UOC983077 UXY983077 VHU983077 VRQ983077 WBM983077 WLI98307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F151"/>
  <sheetViews>
    <sheetView topLeftCell="I31" zoomScale="70" zoomScaleNormal="70" workbookViewId="0">
      <selection activeCell="O57" sqref="O57"/>
    </sheetView>
  </sheetViews>
  <sheetFormatPr baseColWidth="10" defaultRowHeight="15" x14ac:dyDescent="0.25"/>
  <cols>
    <col min="1" max="1" width="3.140625" style="9" bestFit="1" customWidth="1"/>
    <col min="2" max="2" width="102.7109375" style="9" bestFit="1" customWidth="1"/>
    <col min="3" max="3" width="31.140625" style="9" customWidth="1"/>
    <col min="4" max="4" width="62.42578125" style="9" bestFit="1" customWidth="1"/>
    <col min="5" max="5" width="25" style="9" customWidth="1"/>
    <col min="6" max="6" width="43.5703125" style="9" bestFit="1" customWidth="1"/>
    <col min="7" max="7" width="52.85546875" style="9" bestFit="1" customWidth="1"/>
    <col min="8" max="8" width="24.5703125" style="9" customWidth="1"/>
    <col min="9" max="9" width="24" style="9" customWidth="1"/>
    <col min="10" max="10" width="31.140625" style="9" customWidth="1"/>
    <col min="11" max="11" width="26.42578125" style="9" bestFit="1" customWidth="1"/>
    <col min="12" max="12" width="48.85546875" style="9" customWidth="1"/>
    <col min="13" max="13" width="34.140625" style="9" bestFit="1" customWidth="1"/>
    <col min="14" max="14" width="22.140625" style="9" customWidth="1"/>
    <col min="15" max="15" width="26.140625" style="9" customWidth="1"/>
    <col min="16" max="16" width="92.42578125" style="9" customWidth="1"/>
    <col min="17" max="17" width="62.140625" style="9" customWidth="1"/>
    <col min="18" max="21" width="6.42578125" style="9" customWidth="1"/>
    <col min="22" max="250" width="11.42578125" style="9"/>
    <col min="251" max="251" width="1" style="9" customWidth="1"/>
    <col min="252" max="252" width="4.28515625" style="9" customWidth="1"/>
    <col min="253" max="253" width="34.7109375" style="9" customWidth="1"/>
    <col min="254" max="254" width="11.42578125" style="9" hidden="1" customWidth="1"/>
    <col min="255" max="255" width="20" style="9" customWidth="1"/>
    <col min="256" max="256" width="20.85546875" style="9" customWidth="1"/>
    <col min="257" max="257" width="25" style="9" customWidth="1"/>
    <col min="258" max="258" width="18.7109375" style="9" customWidth="1"/>
    <col min="259" max="259" width="29.7109375" style="9" customWidth="1"/>
    <col min="260" max="260" width="13.42578125" style="9" customWidth="1"/>
    <col min="261" max="261" width="13.85546875" style="9" customWidth="1"/>
    <col min="262" max="266" width="16.5703125" style="9" customWidth="1"/>
    <col min="267" max="267" width="20.5703125" style="9" customWidth="1"/>
    <col min="268" max="268" width="21.140625" style="9" customWidth="1"/>
    <col min="269" max="269" width="9.5703125" style="9" customWidth="1"/>
    <col min="270" max="270" width="0.42578125" style="9" customWidth="1"/>
    <col min="271" max="277" width="6.42578125" style="9" customWidth="1"/>
    <col min="278" max="506" width="11.42578125" style="9"/>
    <col min="507" max="507" width="1" style="9" customWidth="1"/>
    <col min="508" max="508" width="4.28515625" style="9" customWidth="1"/>
    <col min="509" max="509" width="34.7109375" style="9" customWidth="1"/>
    <col min="510" max="510" width="11.42578125" style="9" hidden="1" customWidth="1"/>
    <col min="511" max="511" width="20" style="9" customWidth="1"/>
    <col min="512" max="512" width="20.85546875" style="9" customWidth="1"/>
    <col min="513" max="513" width="25" style="9" customWidth="1"/>
    <col min="514" max="514" width="18.7109375" style="9" customWidth="1"/>
    <col min="515" max="515" width="29.7109375" style="9" customWidth="1"/>
    <col min="516" max="516" width="13.42578125" style="9" customWidth="1"/>
    <col min="517" max="517" width="13.85546875" style="9" customWidth="1"/>
    <col min="518" max="522" width="16.5703125" style="9" customWidth="1"/>
    <col min="523" max="523" width="20.5703125" style="9" customWidth="1"/>
    <col min="524" max="524" width="21.140625" style="9" customWidth="1"/>
    <col min="525" max="525" width="9.5703125" style="9" customWidth="1"/>
    <col min="526" max="526" width="0.42578125" style="9" customWidth="1"/>
    <col min="527" max="533" width="6.42578125" style="9" customWidth="1"/>
    <col min="534" max="762" width="11.42578125" style="9"/>
    <col min="763" max="763" width="1" style="9" customWidth="1"/>
    <col min="764" max="764" width="4.28515625" style="9" customWidth="1"/>
    <col min="765" max="765" width="34.7109375" style="9" customWidth="1"/>
    <col min="766" max="766" width="11.42578125" style="9" hidden="1" customWidth="1"/>
    <col min="767" max="767" width="20" style="9" customWidth="1"/>
    <col min="768" max="768" width="20.85546875" style="9" customWidth="1"/>
    <col min="769" max="769" width="25" style="9" customWidth="1"/>
    <col min="770" max="770" width="18.7109375" style="9" customWidth="1"/>
    <col min="771" max="771" width="29.7109375" style="9" customWidth="1"/>
    <col min="772" max="772" width="13.42578125" style="9" customWidth="1"/>
    <col min="773" max="773" width="13.85546875" style="9" customWidth="1"/>
    <col min="774" max="778" width="16.5703125" style="9" customWidth="1"/>
    <col min="779" max="779" width="20.5703125" style="9" customWidth="1"/>
    <col min="780" max="780" width="21.140625" style="9" customWidth="1"/>
    <col min="781" max="781" width="9.5703125" style="9" customWidth="1"/>
    <col min="782" max="782" width="0.42578125" style="9" customWidth="1"/>
    <col min="783" max="789" width="6.42578125" style="9" customWidth="1"/>
    <col min="790" max="1018" width="11.42578125" style="9"/>
    <col min="1019" max="1019" width="1" style="9" customWidth="1"/>
    <col min="1020" max="1020" width="4.28515625" style="9" customWidth="1"/>
    <col min="1021" max="1021" width="34.7109375" style="9" customWidth="1"/>
    <col min="1022" max="1022" width="11.42578125" style="9" hidden="1" customWidth="1"/>
    <col min="1023" max="1023" width="20" style="9" customWidth="1"/>
    <col min="1024" max="1024" width="20.85546875" style="9" customWidth="1"/>
    <col min="1025" max="1025" width="25" style="9" customWidth="1"/>
    <col min="1026" max="1026" width="18.7109375" style="9" customWidth="1"/>
    <col min="1027" max="1027" width="29.7109375" style="9" customWidth="1"/>
    <col min="1028" max="1028" width="13.42578125" style="9" customWidth="1"/>
    <col min="1029" max="1029" width="13.85546875" style="9" customWidth="1"/>
    <col min="1030" max="1034" width="16.5703125" style="9" customWidth="1"/>
    <col min="1035" max="1035" width="20.5703125" style="9" customWidth="1"/>
    <col min="1036" max="1036" width="21.140625" style="9" customWidth="1"/>
    <col min="1037" max="1037" width="9.5703125" style="9" customWidth="1"/>
    <col min="1038" max="1038" width="0.42578125" style="9" customWidth="1"/>
    <col min="1039" max="1045" width="6.42578125" style="9" customWidth="1"/>
    <col min="1046" max="1274" width="11.42578125" style="9"/>
    <col min="1275" max="1275" width="1" style="9" customWidth="1"/>
    <col min="1276" max="1276" width="4.28515625" style="9" customWidth="1"/>
    <col min="1277" max="1277" width="34.7109375" style="9" customWidth="1"/>
    <col min="1278" max="1278" width="11.42578125" style="9" hidden="1" customWidth="1"/>
    <col min="1279" max="1279" width="20" style="9" customWidth="1"/>
    <col min="1280" max="1280" width="20.85546875" style="9" customWidth="1"/>
    <col min="1281" max="1281" width="25" style="9" customWidth="1"/>
    <col min="1282" max="1282" width="18.7109375" style="9" customWidth="1"/>
    <col min="1283" max="1283" width="29.7109375" style="9" customWidth="1"/>
    <col min="1284" max="1284" width="13.42578125" style="9" customWidth="1"/>
    <col min="1285" max="1285" width="13.85546875" style="9" customWidth="1"/>
    <col min="1286" max="1290" width="16.5703125" style="9" customWidth="1"/>
    <col min="1291" max="1291" width="20.5703125" style="9" customWidth="1"/>
    <col min="1292" max="1292" width="21.140625" style="9" customWidth="1"/>
    <col min="1293" max="1293" width="9.5703125" style="9" customWidth="1"/>
    <col min="1294" max="1294" width="0.42578125" style="9" customWidth="1"/>
    <col min="1295" max="1301" width="6.42578125" style="9" customWidth="1"/>
    <col min="1302" max="1530" width="11.42578125" style="9"/>
    <col min="1531" max="1531" width="1" style="9" customWidth="1"/>
    <col min="1532" max="1532" width="4.28515625" style="9" customWidth="1"/>
    <col min="1533" max="1533" width="34.7109375" style="9" customWidth="1"/>
    <col min="1534" max="1534" width="11.42578125" style="9" hidden="1" customWidth="1"/>
    <col min="1535" max="1535" width="20" style="9" customWidth="1"/>
    <col min="1536" max="1536" width="20.85546875" style="9" customWidth="1"/>
    <col min="1537" max="1537" width="25" style="9" customWidth="1"/>
    <col min="1538" max="1538" width="18.7109375" style="9" customWidth="1"/>
    <col min="1539" max="1539" width="29.7109375" style="9" customWidth="1"/>
    <col min="1540" max="1540" width="13.42578125" style="9" customWidth="1"/>
    <col min="1541" max="1541" width="13.85546875" style="9" customWidth="1"/>
    <col min="1542" max="1546" width="16.5703125" style="9" customWidth="1"/>
    <col min="1547" max="1547" width="20.5703125" style="9" customWidth="1"/>
    <col min="1548" max="1548" width="21.140625" style="9" customWidth="1"/>
    <col min="1549" max="1549" width="9.5703125" style="9" customWidth="1"/>
    <col min="1550" max="1550" width="0.42578125" style="9" customWidth="1"/>
    <col min="1551" max="1557" width="6.42578125" style="9" customWidth="1"/>
    <col min="1558" max="1786" width="11.42578125" style="9"/>
    <col min="1787" max="1787" width="1" style="9" customWidth="1"/>
    <col min="1788" max="1788" width="4.28515625" style="9" customWidth="1"/>
    <col min="1789" max="1789" width="34.7109375" style="9" customWidth="1"/>
    <col min="1790" max="1790" width="11.42578125" style="9" hidden="1" customWidth="1"/>
    <col min="1791" max="1791" width="20" style="9" customWidth="1"/>
    <col min="1792" max="1792" width="20.85546875" style="9" customWidth="1"/>
    <col min="1793" max="1793" width="25" style="9" customWidth="1"/>
    <col min="1794" max="1794" width="18.7109375" style="9" customWidth="1"/>
    <col min="1795" max="1795" width="29.7109375" style="9" customWidth="1"/>
    <col min="1796" max="1796" width="13.42578125" style="9" customWidth="1"/>
    <col min="1797" max="1797" width="13.85546875" style="9" customWidth="1"/>
    <col min="1798" max="1802" width="16.5703125" style="9" customWidth="1"/>
    <col min="1803" max="1803" width="20.5703125" style="9" customWidth="1"/>
    <col min="1804" max="1804" width="21.140625" style="9" customWidth="1"/>
    <col min="1805" max="1805" width="9.5703125" style="9" customWidth="1"/>
    <col min="1806" max="1806" width="0.42578125" style="9" customWidth="1"/>
    <col min="1807" max="1813" width="6.42578125" style="9" customWidth="1"/>
    <col min="1814" max="2042" width="11.42578125" style="9"/>
    <col min="2043" max="2043" width="1" style="9" customWidth="1"/>
    <col min="2044" max="2044" width="4.28515625" style="9" customWidth="1"/>
    <col min="2045" max="2045" width="34.7109375" style="9" customWidth="1"/>
    <col min="2046" max="2046" width="11.42578125" style="9" hidden="1" customWidth="1"/>
    <col min="2047" max="2047" width="20" style="9" customWidth="1"/>
    <col min="2048" max="2048" width="20.85546875" style="9" customWidth="1"/>
    <col min="2049" max="2049" width="25" style="9" customWidth="1"/>
    <col min="2050" max="2050" width="18.7109375" style="9" customWidth="1"/>
    <col min="2051" max="2051" width="29.7109375" style="9" customWidth="1"/>
    <col min="2052" max="2052" width="13.42578125" style="9" customWidth="1"/>
    <col min="2053" max="2053" width="13.85546875" style="9" customWidth="1"/>
    <col min="2054" max="2058" width="16.5703125" style="9" customWidth="1"/>
    <col min="2059" max="2059" width="20.5703125" style="9" customWidth="1"/>
    <col min="2060" max="2060" width="21.140625" style="9" customWidth="1"/>
    <col min="2061" max="2061" width="9.5703125" style="9" customWidth="1"/>
    <col min="2062" max="2062" width="0.42578125" style="9" customWidth="1"/>
    <col min="2063" max="2069" width="6.42578125" style="9" customWidth="1"/>
    <col min="2070" max="2298" width="11.42578125" style="9"/>
    <col min="2299" max="2299" width="1" style="9" customWidth="1"/>
    <col min="2300" max="2300" width="4.28515625" style="9" customWidth="1"/>
    <col min="2301" max="2301" width="34.7109375" style="9" customWidth="1"/>
    <col min="2302" max="2302" width="11.42578125" style="9" hidden="1" customWidth="1"/>
    <col min="2303" max="2303" width="20" style="9" customWidth="1"/>
    <col min="2304" max="2304" width="20.85546875" style="9" customWidth="1"/>
    <col min="2305" max="2305" width="25" style="9" customWidth="1"/>
    <col min="2306" max="2306" width="18.7109375" style="9" customWidth="1"/>
    <col min="2307" max="2307" width="29.7109375" style="9" customWidth="1"/>
    <col min="2308" max="2308" width="13.42578125" style="9" customWidth="1"/>
    <col min="2309" max="2309" width="13.85546875" style="9" customWidth="1"/>
    <col min="2310" max="2314" width="16.5703125" style="9" customWidth="1"/>
    <col min="2315" max="2315" width="20.5703125" style="9" customWidth="1"/>
    <col min="2316" max="2316" width="21.140625" style="9" customWidth="1"/>
    <col min="2317" max="2317" width="9.5703125" style="9" customWidth="1"/>
    <col min="2318" max="2318" width="0.42578125" style="9" customWidth="1"/>
    <col min="2319" max="2325" width="6.42578125" style="9" customWidth="1"/>
    <col min="2326" max="2554" width="11.42578125" style="9"/>
    <col min="2555" max="2555" width="1" style="9" customWidth="1"/>
    <col min="2556" max="2556" width="4.28515625" style="9" customWidth="1"/>
    <col min="2557" max="2557" width="34.7109375" style="9" customWidth="1"/>
    <col min="2558" max="2558" width="11.42578125" style="9" hidden="1" customWidth="1"/>
    <col min="2559" max="2559" width="20" style="9" customWidth="1"/>
    <col min="2560" max="2560" width="20.85546875" style="9" customWidth="1"/>
    <col min="2561" max="2561" width="25" style="9" customWidth="1"/>
    <col min="2562" max="2562" width="18.7109375" style="9" customWidth="1"/>
    <col min="2563" max="2563" width="29.7109375" style="9" customWidth="1"/>
    <col min="2564" max="2564" width="13.42578125" style="9" customWidth="1"/>
    <col min="2565" max="2565" width="13.85546875" style="9" customWidth="1"/>
    <col min="2566" max="2570" width="16.5703125" style="9" customWidth="1"/>
    <col min="2571" max="2571" width="20.5703125" style="9" customWidth="1"/>
    <col min="2572" max="2572" width="21.140625" style="9" customWidth="1"/>
    <col min="2573" max="2573" width="9.5703125" style="9" customWidth="1"/>
    <col min="2574" max="2574" width="0.42578125" style="9" customWidth="1"/>
    <col min="2575" max="2581" width="6.42578125" style="9" customWidth="1"/>
    <col min="2582" max="2810" width="11.42578125" style="9"/>
    <col min="2811" max="2811" width="1" style="9" customWidth="1"/>
    <col min="2812" max="2812" width="4.28515625" style="9" customWidth="1"/>
    <col min="2813" max="2813" width="34.7109375" style="9" customWidth="1"/>
    <col min="2814" max="2814" width="11.42578125" style="9" hidden="1" customWidth="1"/>
    <col min="2815" max="2815" width="20" style="9" customWidth="1"/>
    <col min="2816" max="2816" width="20.85546875" style="9" customWidth="1"/>
    <col min="2817" max="2817" width="25" style="9" customWidth="1"/>
    <col min="2818" max="2818" width="18.7109375" style="9" customWidth="1"/>
    <col min="2819" max="2819" width="29.7109375" style="9" customWidth="1"/>
    <col min="2820" max="2820" width="13.42578125" style="9" customWidth="1"/>
    <col min="2821" max="2821" width="13.85546875" style="9" customWidth="1"/>
    <col min="2822" max="2826" width="16.5703125" style="9" customWidth="1"/>
    <col min="2827" max="2827" width="20.5703125" style="9" customWidth="1"/>
    <col min="2828" max="2828" width="21.140625" style="9" customWidth="1"/>
    <col min="2829" max="2829" width="9.5703125" style="9" customWidth="1"/>
    <col min="2830" max="2830" width="0.42578125" style="9" customWidth="1"/>
    <col min="2831" max="2837" width="6.42578125" style="9" customWidth="1"/>
    <col min="2838" max="3066" width="11.42578125" style="9"/>
    <col min="3067" max="3067" width="1" style="9" customWidth="1"/>
    <col min="3068" max="3068" width="4.28515625" style="9" customWidth="1"/>
    <col min="3069" max="3069" width="34.7109375" style="9" customWidth="1"/>
    <col min="3070" max="3070" width="11.42578125" style="9" hidden="1" customWidth="1"/>
    <col min="3071" max="3071" width="20" style="9" customWidth="1"/>
    <col min="3072" max="3072" width="20.85546875" style="9" customWidth="1"/>
    <col min="3073" max="3073" width="25" style="9" customWidth="1"/>
    <col min="3074" max="3074" width="18.7109375" style="9" customWidth="1"/>
    <col min="3075" max="3075" width="29.7109375" style="9" customWidth="1"/>
    <col min="3076" max="3076" width="13.42578125" style="9" customWidth="1"/>
    <col min="3077" max="3077" width="13.85546875" style="9" customWidth="1"/>
    <col min="3078" max="3082" width="16.5703125" style="9" customWidth="1"/>
    <col min="3083" max="3083" width="20.5703125" style="9" customWidth="1"/>
    <col min="3084" max="3084" width="21.140625" style="9" customWidth="1"/>
    <col min="3085" max="3085" width="9.5703125" style="9" customWidth="1"/>
    <col min="3086" max="3086" width="0.42578125" style="9" customWidth="1"/>
    <col min="3087" max="3093" width="6.42578125" style="9" customWidth="1"/>
    <col min="3094" max="3322" width="11.42578125" style="9"/>
    <col min="3323" max="3323" width="1" style="9" customWidth="1"/>
    <col min="3324" max="3324" width="4.28515625" style="9" customWidth="1"/>
    <col min="3325" max="3325" width="34.7109375" style="9" customWidth="1"/>
    <col min="3326" max="3326" width="11.42578125" style="9" hidden="1" customWidth="1"/>
    <col min="3327" max="3327" width="20" style="9" customWidth="1"/>
    <col min="3328" max="3328" width="20.85546875" style="9" customWidth="1"/>
    <col min="3329" max="3329" width="25" style="9" customWidth="1"/>
    <col min="3330" max="3330" width="18.7109375" style="9" customWidth="1"/>
    <col min="3331" max="3331" width="29.7109375" style="9" customWidth="1"/>
    <col min="3332" max="3332" width="13.42578125" style="9" customWidth="1"/>
    <col min="3333" max="3333" width="13.85546875" style="9" customWidth="1"/>
    <col min="3334" max="3338" width="16.5703125" style="9" customWidth="1"/>
    <col min="3339" max="3339" width="20.5703125" style="9" customWidth="1"/>
    <col min="3340" max="3340" width="21.140625" style="9" customWidth="1"/>
    <col min="3341" max="3341" width="9.5703125" style="9" customWidth="1"/>
    <col min="3342" max="3342" width="0.42578125" style="9" customWidth="1"/>
    <col min="3343" max="3349" width="6.42578125" style="9" customWidth="1"/>
    <col min="3350" max="3578" width="11.42578125" style="9"/>
    <col min="3579" max="3579" width="1" style="9" customWidth="1"/>
    <col min="3580" max="3580" width="4.28515625" style="9" customWidth="1"/>
    <col min="3581" max="3581" width="34.7109375" style="9" customWidth="1"/>
    <col min="3582" max="3582" width="11.42578125" style="9" hidden="1" customWidth="1"/>
    <col min="3583" max="3583" width="20" style="9" customWidth="1"/>
    <col min="3584" max="3584" width="20.85546875" style="9" customWidth="1"/>
    <col min="3585" max="3585" width="25" style="9" customWidth="1"/>
    <col min="3586" max="3586" width="18.7109375" style="9" customWidth="1"/>
    <col min="3587" max="3587" width="29.7109375" style="9" customWidth="1"/>
    <col min="3588" max="3588" width="13.42578125" style="9" customWidth="1"/>
    <col min="3589" max="3589" width="13.85546875" style="9" customWidth="1"/>
    <col min="3590" max="3594" width="16.5703125" style="9" customWidth="1"/>
    <col min="3595" max="3595" width="20.5703125" style="9" customWidth="1"/>
    <col min="3596" max="3596" width="21.140625" style="9" customWidth="1"/>
    <col min="3597" max="3597" width="9.5703125" style="9" customWidth="1"/>
    <col min="3598" max="3598" width="0.42578125" style="9" customWidth="1"/>
    <col min="3599" max="3605" width="6.42578125" style="9" customWidth="1"/>
    <col min="3606" max="3834" width="11.42578125" style="9"/>
    <col min="3835" max="3835" width="1" style="9" customWidth="1"/>
    <col min="3836" max="3836" width="4.28515625" style="9" customWidth="1"/>
    <col min="3837" max="3837" width="34.7109375" style="9" customWidth="1"/>
    <col min="3838" max="3838" width="11.42578125" style="9" hidden="1" customWidth="1"/>
    <col min="3839" max="3839" width="20" style="9" customWidth="1"/>
    <col min="3840" max="3840" width="20.85546875" style="9" customWidth="1"/>
    <col min="3841" max="3841" width="25" style="9" customWidth="1"/>
    <col min="3842" max="3842" width="18.7109375" style="9" customWidth="1"/>
    <col min="3843" max="3843" width="29.7109375" style="9" customWidth="1"/>
    <col min="3844" max="3844" width="13.42578125" style="9" customWidth="1"/>
    <col min="3845" max="3845" width="13.85546875" style="9" customWidth="1"/>
    <col min="3846" max="3850" width="16.5703125" style="9" customWidth="1"/>
    <col min="3851" max="3851" width="20.5703125" style="9" customWidth="1"/>
    <col min="3852" max="3852" width="21.140625" style="9" customWidth="1"/>
    <col min="3853" max="3853" width="9.5703125" style="9" customWidth="1"/>
    <col min="3854" max="3854" width="0.42578125" style="9" customWidth="1"/>
    <col min="3855" max="3861" width="6.42578125" style="9" customWidth="1"/>
    <col min="3862" max="4090" width="11.42578125" style="9"/>
    <col min="4091" max="4091" width="1" style="9" customWidth="1"/>
    <col min="4092" max="4092" width="4.28515625" style="9" customWidth="1"/>
    <col min="4093" max="4093" width="34.7109375" style="9" customWidth="1"/>
    <col min="4094" max="4094" width="11.42578125" style="9" hidden="1" customWidth="1"/>
    <col min="4095" max="4095" width="20" style="9" customWidth="1"/>
    <col min="4096" max="4096" width="20.85546875" style="9" customWidth="1"/>
    <col min="4097" max="4097" width="25" style="9" customWidth="1"/>
    <col min="4098" max="4098" width="18.7109375" style="9" customWidth="1"/>
    <col min="4099" max="4099" width="29.7109375" style="9" customWidth="1"/>
    <col min="4100" max="4100" width="13.42578125" style="9" customWidth="1"/>
    <col min="4101" max="4101" width="13.85546875" style="9" customWidth="1"/>
    <col min="4102" max="4106" width="16.5703125" style="9" customWidth="1"/>
    <col min="4107" max="4107" width="20.5703125" style="9" customWidth="1"/>
    <col min="4108" max="4108" width="21.140625" style="9" customWidth="1"/>
    <col min="4109" max="4109" width="9.5703125" style="9" customWidth="1"/>
    <col min="4110" max="4110" width="0.42578125" style="9" customWidth="1"/>
    <col min="4111" max="4117" width="6.42578125" style="9" customWidth="1"/>
    <col min="4118" max="4346" width="11.42578125" style="9"/>
    <col min="4347" max="4347" width="1" style="9" customWidth="1"/>
    <col min="4348" max="4348" width="4.28515625" style="9" customWidth="1"/>
    <col min="4349" max="4349" width="34.7109375" style="9" customWidth="1"/>
    <col min="4350" max="4350" width="11.42578125" style="9" hidden="1" customWidth="1"/>
    <col min="4351" max="4351" width="20" style="9" customWidth="1"/>
    <col min="4352" max="4352" width="20.85546875" style="9" customWidth="1"/>
    <col min="4353" max="4353" width="25" style="9" customWidth="1"/>
    <col min="4354" max="4354" width="18.7109375" style="9" customWidth="1"/>
    <col min="4355" max="4355" width="29.7109375" style="9" customWidth="1"/>
    <col min="4356" max="4356" width="13.42578125" style="9" customWidth="1"/>
    <col min="4357" max="4357" width="13.85546875" style="9" customWidth="1"/>
    <col min="4358" max="4362" width="16.5703125" style="9" customWidth="1"/>
    <col min="4363" max="4363" width="20.5703125" style="9" customWidth="1"/>
    <col min="4364" max="4364" width="21.140625" style="9" customWidth="1"/>
    <col min="4365" max="4365" width="9.5703125" style="9" customWidth="1"/>
    <col min="4366" max="4366" width="0.42578125" style="9" customWidth="1"/>
    <col min="4367" max="4373" width="6.42578125" style="9" customWidth="1"/>
    <col min="4374" max="4602" width="11.42578125" style="9"/>
    <col min="4603" max="4603" width="1" style="9" customWidth="1"/>
    <col min="4604" max="4604" width="4.28515625" style="9" customWidth="1"/>
    <col min="4605" max="4605" width="34.7109375" style="9" customWidth="1"/>
    <col min="4606" max="4606" width="11.42578125" style="9" hidden="1" customWidth="1"/>
    <col min="4607" max="4607" width="20" style="9" customWidth="1"/>
    <col min="4608" max="4608" width="20.85546875" style="9" customWidth="1"/>
    <col min="4609" max="4609" width="25" style="9" customWidth="1"/>
    <col min="4610" max="4610" width="18.7109375" style="9" customWidth="1"/>
    <col min="4611" max="4611" width="29.7109375" style="9" customWidth="1"/>
    <col min="4612" max="4612" width="13.42578125" style="9" customWidth="1"/>
    <col min="4613" max="4613" width="13.85546875" style="9" customWidth="1"/>
    <col min="4614" max="4618" width="16.5703125" style="9" customWidth="1"/>
    <col min="4619" max="4619" width="20.5703125" style="9" customWidth="1"/>
    <col min="4620" max="4620" width="21.140625" style="9" customWidth="1"/>
    <col min="4621" max="4621" width="9.5703125" style="9" customWidth="1"/>
    <col min="4622" max="4622" width="0.42578125" style="9" customWidth="1"/>
    <col min="4623" max="4629" width="6.42578125" style="9" customWidth="1"/>
    <col min="4630" max="4858" width="11.42578125" style="9"/>
    <col min="4859" max="4859" width="1" style="9" customWidth="1"/>
    <col min="4860" max="4860" width="4.28515625" style="9" customWidth="1"/>
    <col min="4861" max="4861" width="34.7109375" style="9" customWidth="1"/>
    <col min="4862" max="4862" width="11.42578125" style="9" hidden="1" customWidth="1"/>
    <col min="4863" max="4863" width="20" style="9" customWidth="1"/>
    <col min="4864" max="4864" width="20.85546875" style="9" customWidth="1"/>
    <col min="4865" max="4865" width="25" style="9" customWidth="1"/>
    <col min="4866" max="4866" width="18.7109375" style="9" customWidth="1"/>
    <col min="4867" max="4867" width="29.7109375" style="9" customWidth="1"/>
    <col min="4868" max="4868" width="13.42578125" style="9" customWidth="1"/>
    <col min="4869" max="4869" width="13.85546875" style="9" customWidth="1"/>
    <col min="4870" max="4874" width="16.5703125" style="9" customWidth="1"/>
    <col min="4875" max="4875" width="20.5703125" style="9" customWidth="1"/>
    <col min="4876" max="4876" width="21.140625" style="9" customWidth="1"/>
    <col min="4877" max="4877" width="9.5703125" style="9" customWidth="1"/>
    <col min="4878" max="4878" width="0.42578125" style="9" customWidth="1"/>
    <col min="4879" max="4885" width="6.42578125" style="9" customWidth="1"/>
    <col min="4886" max="5114" width="11.42578125" style="9"/>
    <col min="5115" max="5115" width="1" style="9" customWidth="1"/>
    <col min="5116" max="5116" width="4.28515625" style="9" customWidth="1"/>
    <col min="5117" max="5117" width="34.7109375" style="9" customWidth="1"/>
    <col min="5118" max="5118" width="11.42578125" style="9" hidden="1" customWidth="1"/>
    <col min="5119" max="5119" width="20" style="9" customWidth="1"/>
    <col min="5120" max="5120" width="20.85546875" style="9" customWidth="1"/>
    <col min="5121" max="5121" width="25" style="9" customWidth="1"/>
    <col min="5122" max="5122" width="18.7109375" style="9" customWidth="1"/>
    <col min="5123" max="5123" width="29.7109375" style="9" customWidth="1"/>
    <col min="5124" max="5124" width="13.42578125" style="9" customWidth="1"/>
    <col min="5125" max="5125" width="13.85546875" style="9" customWidth="1"/>
    <col min="5126" max="5130" width="16.5703125" style="9" customWidth="1"/>
    <col min="5131" max="5131" width="20.5703125" style="9" customWidth="1"/>
    <col min="5132" max="5132" width="21.140625" style="9" customWidth="1"/>
    <col min="5133" max="5133" width="9.5703125" style="9" customWidth="1"/>
    <col min="5134" max="5134" width="0.42578125" style="9" customWidth="1"/>
    <col min="5135" max="5141" width="6.42578125" style="9" customWidth="1"/>
    <col min="5142" max="5370" width="11.42578125" style="9"/>
    <col min="5371" max="5371" width="1" style="9" customWidth="1"/>
    <col min="5372" max="5372" width="4.28515625" style="9" customWidth="1"/>
    <col min="5373" max="5373" width="34.7109375" style="9" customWidth="1"/>
    <col min="5374" max="5374" width="11.42578125" style="9" hidden="1" customWidth="1"/>
    <col min="5375" max="5375" width="20" style="9" customWidth="1"/>
    <col min="5376" max="5376" width="20.85546875" style="9" customWidth="1"/>
    <col min="5377" max="5377" width="25" style="9" customWidth="1"/>
    <col min="5378" max="5378" width="18.7109375" style="9" customWidth="1"/>
    <col min="5379" max="5379" width="29.7109375" style="9" customWidth="1"/>
    <col min="5380" max="5380" width="13.42578125" style="9" customWidth="1"/>
    <col min="5381" max="5381" width="13.85546875" style="9" customWidth="1"/>
    <col min="5382" max="5386" width="16.5703125" style="9" customWidth="1"/>
    <col min="5387" max="5387" width="20.5703125" style="9" customWidth="1"/>
    <col min="5388" max="5388" width="21.140625" style="9" customWidth="1"/>
    <col min="5389" max="5389" width="9.5703125" style="9" customWidth="1"/>
    <col min="5390" max="5390" width="0.42578125" style="9" customWidth="1"/>
    <col min="5391" max="5397" width="6.42578125" style="9" customWidth="1"/>
    <col min="5398" max="5626" width="11.42578125" style="9"/>
    <col min="5627" max="5627" width="1" style="9" customWidth="1"/>
    <col min="5628" max="5628" width="4.28515625" style="9" customWidth="1"/>
    <col min="5629" max="5629" width="34.7109375" style="9" customWidth="1"/>
    <col min="5630" max="5630" width="11.42578125" style="9" hidden="1" customWidth="1"/>
    <col min="5631" max="5631" width="20" style="9" customWidth="1"/>
    <col min="5632" max="5632" width="20.85546875" style="9" customWidth="1"/>
    <col min="5633" max="5633" width="25" style="9" customWidth="1"/>
    <col min="5634" max="5634" width="18.7109375" style="9" customWidth="1"/>
    <col min="5635" max="5635" width="29.7109375" style="9" customWidth="1"/>
    <col min="5636" max="5636" width="13.42578125" style="9" customWidth="1"/>
    <col min="5637" max="5637" width="13.85546875" style="9" customWidth="1"/>
    <col min="5638" max="5642" width="16.5703125" style="9" customWidth="1"/>
    <col min="5643" max="5643" width="20.5703125" style="9" customWidth="1"/>
    <col min="5644" max="5644" width="21.140625" style="9" customWidth="1"/>
    <col min="5645" max="5645" width="9.5703125" style="9" customWidth="1"/>
    <col min="5646" max="5646" width="0.42578125" style="9" customWidth="1"/>
    <col min="5647" max="5653" width="6.42578125" style="9" customWidth="1"/>
    <col min="5654" max="5882" width="11.42578125" style="9"/>
    <col min="5883" max="5883" width="1" style="9" customWidth="1"/>
    <col min="5884" max="5884" width="4.28515625" style="9" customWidth="1"/>
    <col min="5885" max="5885" width="34.7109375" style="9" customWidth="1"/>
    <col min="5886" max="5886" width="11.42578125" style="9" hidden="1" customWidth="1"/>
    <col min="5887" max="5887" width="20" style="9" customWidth="1"/>
    <col min="5888" max="5888" width="20.85546875" style="9" customWidth="1"/>
    <col min="5889" max="5889" width="25" style="9" customWidth="1"/>
    <col min="5890" max="5890" width="18.7109375" style="9" customWidth="1"/>
    <col min="5891" max="5891" width="29.7109375" style="9" customWidth="1"/>
    <col min="5892" max="5892" width="13.42578125" style="9" customWidth="1"/>
    <col min="5893" max="5893" width="13.85546875" style="9" customWidth="1"/>
    <col min="5894" max="5898" width="16.5703125" style="9" customWidth="1"/>
    <col min="5899" max="5899" width="20.5703125" style="9" customWidth="1"/>
    <col min="5900" max="5900" width="21.140625" style="9" customWidth="1"/>
    <col min="5901" max="5901" width="9.5703125" style="9" customWidth="1"/>
    <col min="5902" max="5902" width="0.42578125" style="9" customWidth="1"/>
    <col min="5903" max="5909" width="6.42578125" style="9" customWidth="1"/>
    <col min="5910" max="6138" width="11.42578125" style="9"/>
    <col min="6139" max="6139" width="1" style="9" customWidth="1"/>
    <col min="6140" max="6140" width="4.28515625" style="9" customWidth="1"/>
    <col min="6141" max="6141" width="34.7109375" style="9" customWidth="1"/>
    <col min="6142" max="6142" width="11.42578125" style="9" hidden="1" customWidth="1"/>
    <col min="6143" max="6143" width="20" style="9" customWidth="1"/>
    <col min="6144" max="6144" width="20.85546875" style="9" customWidth="1"/>
    <col min="6145" max="6145" width="25" style="9" customWidth="1"/>
    <col min="6146" max="6146" width="18.7109375" style="9" customWidth="1"/>
    <col min="6147" max="6147" width="29.7109375" style="9" customWidth="1"/>
    <col min="6148" max="6148" width="13.42578125" style="9" customWidth="1"/>
    <col min="6149" max="6149" width="13.85546875" style="9" customWidth="1"/>
    <col min="6150" max="6154" width="16.5703125" style="9" customWidth="1"/>
    <col min="6155" max="6155" width="20.5703125" style="9" customWidth="1"/>
    <col min="6156" max="6156" width="21.140625" style="9" customWidth="1"/>
    <col min="6157" max="6157" width="9.5703125" style="9" customWidth="1"/>
    <col min="6158" max="6158" width="0.42578125" style="9" customWidth="1"/>
    <col min="6159" max="6165" width="6.42578125" style="9" customWidth="1"/>
    <col min="6166" max="6394" width="11.42578125" style="9"/>
    <col min="6395" max="6395" width="1" style="9" customWidth="1"/>
    <col min="6396" max="6396" width="4.28515625" style="9" customWidth="1"/>
    <col min="6397" max="6397" width="34.7109375" style="9" customWidth="1"/>
    <col min="6398" max="6398" width="11.42578125" style="9" hidden="1" customWidth="1"/>
    <col min="6399" max="6399" width="20" style="9" customWidth="1"/>
    <col min="6400" max="6400" width="20.85546875" style="9" customWidth="1"/>
    <col min="6401" max="6401" width="25" style="9" customWidth="1"/>
    <col min="6402" max="6402" width="18.7109375" style="9" customWidth="1"/>
    <col min="6403" max="6403" width="29.7109375" style="9" customWidth="1"/>
    <col min="6404" max="6404" width="13.42578125" style="9" customWidth="1"/>
    <col min="6405" max="6405" width="13.85546875" style="9" customWidth="1"/>
    <col min="6406" max="6410" width="16.5703125" style="9" customWidth="1"/>
    <col min="6411" max="6411" width="20.5703125" style="9" customWidth="1"/>
    <col min="6412" max="6412" width="21.140625" style="9" customWidth="1"/>
    <col min="6413" max="6413" width="9.5703125" style="9" customWidth="1"/>
    <col min="6414" max="6414" width="0.42578125" style="9" customWidth="1"/>
    <col min="6415" max="6421" width="6.42578125" style="9" customWidth="1"/>
    <col min="6422" max="6650" width="11.42578125" style="9"/>
    <col min="6651" max="6651" width="1" style="9" customWidth="1"/>
    <col min="6652" max="6652" width="4.28515625" style="9" customWidth="1"/>
    <col min="6653" max="6653" width="34.7109375" style="9" customWidth="1"/>
    <col min="6654" max="6654" width="11.42578125" style="9" hidden="1" customWidth="1"/>
    <col min="6655" max="6655" width="20" style="9" customWidth="1"/>
    <col min="6656" max="6656" width="20.85546875" style="9" customWidth="1"/>
    <col min="6657" max="6657" width="25" style="9" customWidth="1"/>
    <col min="6658" max="6658" width="18.7109375" style="9" customWidth="1"/>
    <col min="6659" max="6659" width="29.7109375" style="9" customWidth="1"/>
    <col min="6660" max="6660" width="13.42578125" style="9" customWidth="1"/>
    <col min="6661" max="6661" width="13.85546875" style="9" customWidth="1"/>
    <col min="6662" max="6666" width="16.5703125" style="9" customWidth="1"/>
    <col min="6667" max="6667" width="20.5703125" style="9" customWidth="1"/>
    <col min="6668" max="6668" width="21.140625" style="9" customWidth="1"/>
    <col min="6669" max="6669" width="9.5703125" style="9" customWidth="1"/>
    <col min="6670" max="6670" width="0.42578125" style="9" customWidth="1"/>
    <col min="6671" max="6677" width="6.42578125" style="9" customWidth="1"/>
    <col min="6678" max="6906" width="11.42578125" style="9"/>
    <col min="6907" max="6907" width="1" style="9" customWidth="1"/>
    <col min="6908" max="6908" width="4.28515625" style="9" customWidth="1"/>
    <col min="6909" max="6909" width="34.7109375" style="9" customWidth="1"/>
    <col min="6910" max="6910" width="11.42578125" style="9" hidden="1" customWidth="1"/>
    <col min="6911" max="6911" width="20" style="9" customWidth="1"/>
    <col min="6912" max="6912" width="20.85546875" style="9" customWidth="1"/>
    <col min="6913" max="6913" width="25" style="9" customWidth="1"/>
    <col min="6914" max="6914" width="18.7109375" style="9" customWidth="1"/>
    <col min="6915" max="6915" width="29.7109375" style="9" customWidth="1"/>
    <col min="6916" max="6916" width="13.42578125" style="9" customWidth="1"/>
    <col min="6917" max="6917" width="13.85546875" style="9" customWidth="1"/>
    <col min="6918" max="6922" width="16.5703125" style="9" customWidth="1"/>
    <col min="6923" max="6923" width="20.5703125" style="9" customWidth="1"/>
    <col min="6924" max="6924" width="21.140625" style="9" customWidth="1"/>
    <col min="6925" max="6925" width="9.5703125" style="9" customWidth="1"/>
    <col min="6926" max="6926" width="0.42578125" style="9" customWidth="1"/>
    <col min="6927" max="6933" width="6.42578125" style="9" customWidth="1"/>
    <col min="6934" max="7162" width="11.42578125" style="9"/>
    <col min="7163" max="7163" width="1" style="9" customWidth="1"/>
    <col min="7164" max="7164" width="4.28515625" style="9" customWidth="1"/>
    <col min="7165" max="7165" width="34.7109375" style="9" customWidth="1"/>
    <col min="7166" max="7166" width="11.42578125" style="9" hidden="1" customWidth="1"/>
    <col min="7167" max="7167" width="20" style="9" customWidth="1"/>
    <col min="7168" max="7168" width="20.85546875" style="9" customWidth="1"/>
    <col min="7169" max="7169" width="25" style="9" customWidth="1"/>
    <col min="7170" max="7170" width="18.7109375" style="9" customWidth="1"/>
    <col min="7171" max="7171" width="29.7109375" style="9" customWidth="1"/>
    <col min="7172" max="7172" width="13.42578125" style="9" customWidth="1"/>
    <col min="7173" max="7173" width="13.85546875" style="9" customWidth="1"/>
    <col min="7174" max="7178" width="16.5703125" style="9" customWidth="1"/>
    <col min="7179" max="7179" width="20.5703125" style="9" customWidth="1"/>
    <col min="7180" max="7180" width="21.140625" style="9" customWidth="1"/>
    <col min="7181" max="7181" width="9.5703125" style="9" customWidth="1"/>
    <col min="7182" max="7182" width="0.42578125" style="9" customWidth="1"/>
    <col min="7183" max="7189" width="6.42578125" style="9" customWidth="1"/>
    <col min="7190" max="7418" width="11.42578125" style="9"/>
    <col min="7419" max="7419" width="1" style="9" customWidth="1"/>
    <col min="7420" max="7420" width="4.28515625" style="9" customWidth="1"/>
    <col min="7421" max="7421" width="34.7109375" style="9" customWidth="1"/>
    <col min="7422" max="7422" width="11.42578125" style="9" hidden="1" customWidth="1"/>
    <col min="7423" max="7423" width="20" style="9" customWidth="1"/>
    <col min="7424" max="7424" width="20.85546875" style="9" customWidth="1"/>
    <col min="7425" max="7425" width="25" style="9" customWidth="1"/>
    <col min="7426" max="7426" width="18.7109375" style="9" customWidth="1"/>
    <col min="7427" max="7427" width="29.7109375" style="9" customWidth="1"/>
    <col min="7428" max="7428" width="13.42578125" style="9" customWidth="1"/>
    <col min="7429" max="7429" width="13.85546875" style="9" customWidth="1"/>
    <col min="7430" max="7434" width="16.5703125" style="9" customWidth="1"/>
    <col min="7435" max="7435" width="20.5703125" style="9" customWidth="1"/>
    <col min="7436" max="7436" width="21.140625" style="9" customWidth="1"/>
    <col min="7437" max="7437" width="9.5703125" style="9" customWidth="1"/>
    <col min="7438" max="7438" width="0.42578125" style="9" customWidth="1"/>
    <col min="7439" max="7445" width="6.42578125" style="9" customWidth="1"/>
    <col min="7446" max="7674" width="11.42578125" style="9"/>
    <col min="7675" max="7675" width="1" style="9" customWidth="1"/>
    <col min="7676" max="7676" width="4.28515625" style="9" customWidth="1"/>
    <col min="7677" max="7677" width="34.7109375" style="9" customWidth="1"/>
    <col min="7678" max="7678" width="11.42578125" style="9" hidden="1" customWidth="1"/>
    <col min="7679" max="7679" width="20" style="9" customWidth="1"/>
    <col min="7680" max="7680" width="20.85546875" style="9" customWidth="1"/>
    <col min="7681" max="7681" width="25" style="9" customWidth="1"/>
    <col min="7682" max="7682" width="18.7109375" style="9" customWidth="1"/>
    <col min="7683" max="7683" width="29.7109375" style="9" customWidth="1"/>
    <col min="7684" max="7684" width="13.42578125" style="9" customWidth="1"/>
    <col min="7685" max="7685" width="13.85546875" style="9" customWidth="1"/>
    <col min="7686" max="7690" width="16.5703125" style="9" customWidth="1"/>
    <col min="7691" max="7691" width="20.5703125" style="9" customWidth="1"/>
    <col min="7692" max="7692" width="21.140625" style="9" customWidth="1"/>
    <col min="7693" max="7693" width="9.5703125" style="9" customWidth="1"/>
    <col min="7694" max="7694" width="0.42578125" style="9" customWidth="1"/>
    <col min="7695" max="7701" width="6.42578125" style="9" customWidth="1"/>
    <col min="7702" max="7930" width="11.42578125" style="9"/>
    <col min="7931" max="7931" width="1" style="9" customWidth="1"/>
    <col min="7932" max="7932" width="4.28515625" style="9" customWidth="1"/>
    <col min="7933" max="7933" width="34.7109375" style="9" customWidth="1"/>
    <col min="7934" max="7934" width="11.42578125" style="9" hidden="1" customWidth="1"/>
    <col min="7935" max="7935" width="20" style="9" customWidth="1"/>
    <col min="7936" max="7936" width="20.85546875" style="9" customWidth="1"/>
    <col min="7937" max="7937" width="25" style="9" customWidth="1"/>
    <col min="7938" max="7938" width="18.7109375" style="9" customWidth="1"/>
    <col min="7939" max="7939" width="29.7109375" style="9" customWidth="1"/>
    <col min="7940" max="7940" width="13.42578125" style="9" customWidth="1"/>
    <col min="7941" max="7941" width="13.85546875" style="9" customWidth="1"/>
    <col min="7942" max="7946" width="16.5703125" style="9" customWidth="1"/>
    <col min="7947" max="7947" width="20.5703125" style="9" customWidth="1"/>
    <col min="7948" max="7948" width="21.140625" style="9" customWidth="1"/>
    <col min="7949" max="7949" width="9.5703125" style="9" customWidth="1"/>
    <col min="7950" max="7950" width="0.42578125" style="9" customWidth="1"/>
    <col min="7951" max="7957" width="6.42578125" style="9" customWidth="1"/>
    <col min="7958" max="8186" width="11.42578125" style="9"/>
    <col min="8187" max="8187" width="1" style="9" customWidth="1"/>
    <col min="8188" max="8188" width="4.28515625" style="9" customWidth="1"/>
    <col min="8189" max="8189" width="34.7109375" style="9" customWidth="1"/>
    <col min="8190" max="8190" width="11.42578125" style="9" hidden="1" customWidth="1"/>
    <col min="8191" max="8191" width="20" style="9" customWidth="1"/>
    <col min="8192" max="8192" width="20.85546875" style="9" customWidth="1"/>
    <col min="8193" max="8193" width="25" style="9" customWidth="1"/>
    <col min="8194" max="8194" width="18.7109375" style="9" customWidth="1"/>
    <col min="8195" max="8195" width="29.7109375" style="9" customWidth="1"/>
    <col min="8196" max="8196" width="13.42578125" style="9" customWidth="1"/>
    <col min="8197" max="8197" width="13.85546875" style="9" customWidth="1"/>
    <col min="8198" max="8202" width="16.5703125" style="9" customWidth="1"/>
    <col min="8203" max="8203" width="20.5703125" style="9" customWidth="1"/>
    <col min="8204" max="8204" width="21.140625" style="9" customWidth="1"/>
    <col min="8205" max="8205" width="9.5703125" style="9" customWidth="1"/>
    <col min="8206" max="8206" width="0.42578125" style="9" customWidth="1"/>
    <col min="8207" max="8213" width="6.42578125" style="9" customWidth="1"/>
    <col min="8214" max="8442" width="11.42578125" style="9"/>
    <col min="8443" max="8443" width="1" style="9" customWidth="1"/>
    <col min="8444" max="8444" width="4.28515625" style="9" customWidth="1"/>
    <col min="8445" max="8445" width="34.7109375" style="9" customWidth="1"/>
    <col min="8446" max="8446" width="11.42578125" style="9" hidden="1" customWidth="1"/>
    <col min="8447" max="8447" width="20" style="9" customWidth="1"/>
    <col min="8448" max="8448" width="20.85546875" style="9" customWidth="1"/>
    <col min="8449" max="8449" width="25" style="9" customWidth="1"/>
    <col min="8450" max="8450" width="18.7109375" style="9" customWidth="1"/>
    <col min="8451" max="8451" width="29.7109375" style="9" customWidth="1"/>
    <col min="8452" max="8452" width="13.42578125" style="9" customWidth="1"/>
    <col min="8453" max="8453" width="13.85546875" style="9" customWidth="1"/>
    <col min="8454" max="8458" width="16.5703125" style="9" customWidth="1"/>
    <col min="8459" max="8459" width="20.5703125" style="9" customWidth="1"/>
    <col min="8460" max="8460" width="21.140625" style="9" customWidth="1"/>
    <col min="8461" max="8461" width="9.5703125" style="9" customWidth="1"/>
    <col min="8462" max="8462" width="0.42578125" style="9" customWidth="1"/>
    <col min="8463" max="8469" width="6.42578125" style="9" customWidth="1"/>
    <col min="8470" max="8698" width="11.42578125" style="9"/>
    <col min="8699" max="8699" width="1" style="9" customWidth="1"/>
    <col min="8700" max="8700" width="4.28515625" style="9" customWidth="1"/>
    <col min="8701" max="8701" width="34.7109375" style="9" customWidth="1"/>
    <col min="8702" max="8702" width="11.42578125" style="9" hidden="1" customWidth="1"/>
    <col min="8703" max="8703" width="20" style="9" customWidth="1"/>
    <col min="8704" max="8704" width="20.85546875" style="9" customWidth="1"/>
    <col min="8705" max="8705" width="25" style="9" customWidth="1"/>
    <col min="8706" max="8706" width="18.7109375" style="9" customWidth="1"/>
    <col min="8707" max="8707" width="29.7109375" style="9" customWidth="1"/>
    <col min="8708" max="8708" width="13.42578125" style="9" customWidth="1"/>
    <col min="8709" max="8709" width="13.85546875" style="9" customWidth="1"/>
    <col min="8710" max="8714" width="16.5703125" style="9" customWidth="1"/>
    <col min="8715" max="8715" width="20.5703125" style="9" customWidth="1"/>
    <col min="8716" max="8716" width="21.140625" style="9" customWidth="1"/>
    <col min="8717" max="8717" width="9.5703125" style="9" customWidth="1"/>
    <col min="8718" max="8718" width="0.42578125" style="9" customWidth="1"/>
    <col min="8719" max="8725" width="6.42578125" style="9" customWidth="1"/>
    <col min="8726" max="8954" width="11.42578125" style="9"/>
    <col min="8955" max="8955" width="1" style="9" customWidth="1"/>
    <col min="8956" max="8956" width="4.28515625" style="9" customWidth="1"/>
    <col min="8957" max="8957" width="34.7109375" style="9" customWidth="1"/>
    <col min="8958" max="8958" width="11.42578125" style="9" hidden="1" customWidth="1"/>
    <col min="8959" max="8959" width="20" style="9" customWidth="1"/>
    <col min="8960" max="8960" width="20.85546875" style="9" customWidth="1"/>
    <col min="8961" max="8961" width="25" style="9" customWidth="1"/>
    <col min="8962" max="8962" width="18.7109375" style="9" customWidth="1"/>
    <col min="8963" max="8963" width="29.7109375" style="9" customWidth="1"/>
    <col min="8964" max="8964" width="13.42578125" style="9" customWidth="1"/>
    <col min="8965" max="8965" width="13.85546875" style="9" customWidth="1"/>
    <col min="8966" max="8970" width="16.5703125" style="9" customWidth="1"/>
    <col min="8971" max="8971" width="20.5703125" style="9" customWidth="1"/>
    <col min="8972" max="8972" width="21.140625" style="9" customWidth="1"/>
    <col min="8973" max="8973" width="9.5703125" style="9" customWidth="1"/>
    <col min="8974" max="8974" width="0.42578125" style="9" customWidth="1"/>
    <col min="8975" max="8981" width="6.42578125" style="9" customWidth="1"/>
    <col min="8982" max="9210" width="11.42578125" style="9"/>
    <col min="9211" max="9211" width="1" style="9" customWidth="1"/>
    <col min="9212" max="9212" width="4.28515625" style="9" customWidth="1"/>
    <col min="9213" max="9213" width="34.7109375" style="9" customWidth="1"/>
    <col min="9214" max="9214" width="11.42578125" style="9" hidden="1" customWidth="1"/>
    <col min="9215" max="9215" width="20" style="9" customWidth="1"/>
    <col min="9216" max="9216" width="20.85546875" style="9" customWidth="1"/>
    <col min="9217" max="9217" width="25" style="9" customWidth="1"/>
    <col min="9218" max="9218" width="18.7109375" style="9" customWidth="1"/>
    <col min="9219" max="9219" width="29.7109375" style="9" customWidth="1"/>
    <col min="9220" max="9220" width="13.42578125" style="9" customWidth="1"/>
    <col min="9221" max="9221" width="13.85546875" style="9" customWidth="1"/>
    <col min="9222" max="9226" width="16.5703125" style="9" customWidth="1"/>
    <col min="9227" max="9227" width="20.5703125" style="9" customWidth="1"/>
    <col min="9228" max="9228" width="21.140625" style="9" customWidth="1"/>
    <col min="9229" max="9229" width="9.5703125" style="9" customWidth="1"/>
    <col min="9230" max="9230" width="0.42578125" style="9" customWidth="1"/>
    <col min="9231" max="9237" width="6.42578125" style="9" customWidth="1"/>
    <col min="9238" max="9466" width="11.42578125" style="9"/>
    <col min="9467" max="9467" width="1" style="9" customWidth="1"/>
    <col min="9468" max="9468" width="4.28515625" style="9" customWidth="1"/>
    <col min="9469" max="9469" width="34.7109375" style="9" customWidth="1"/>
    <col min="9470" max="9470" width="11.42578125" style="9" hidden="1" customWidth="1"/>
    <col min="9471" max="9471" width="20" style="9" customWidth="1"/>
    <col min="9472" max="9472" width="20.85546875" style="9" customWidth="1"/>
    <col min="9473" max="9473" width="25" style="9" customWidth="1"/>
    <col min="9474" max="9474" width="18.7109375" style="9" customWidth="1"/>
    <col min="9475" max="9475" width="29.7109375" style="9" customWidth="1"/>
    <col min="9476" max="9476" width="13.42578125" style="9" customWidth="1"/>
    <col min="9477" max="9477" width="13.85546875" style="9" customWidth="1"/>
    <col min="9478" max="9482" width="16.5703125" style="9" customWidth="1"/>
    <col min="9483" max="9483" width="20.5703125" style="9" customWidth="1"/>
    <col min="9484" max="9484" width="21.140625" style="9" customWidth="1"/>
    <col min="9485" max="9485" width="9.5703125" style="9" customWidth="1"/>
    <col min="9486" max="9486" width="0.42578125" style="9" customWidth="1"/>
    <col min="9487" max="9493" width="6.42578125" style="9" customWidth="1"/>
    <col min="9494" max="9722" width="11.42578125" style="9"/>
    <col min="9723" max="9723" width="1" style="9" customWidth="1"/>
    <col min="9724" max="9724" width="4.28515625" style="9" customWidth="1"/>
    <col min="9725" max="9725" width="34.7109375" style="9" customWidth="1"/>
    <col min="9726" max="9726" width="11.42578125" style="9" hidden="1" customWidth="1"/>
    <col min="9727" max="9727" width="20" style="9" customWidth="1"/>
    <col min="9728" max="9728" width="20.85546875" style="9" customWidth="1"/>
    <col min="9729" max="9729" width="25" style="9" customWidth="1"/>
    <col min="9730" max="9730" width="18.7109375" style="9" customWidth="1"/>
    <col min="9731" max="9731" width="29.7109375" style="9" customWidth="1"/>
    <col min="9732" max="9732" width="13.42578125" style="9" customWidth="1"/>
    <col min="9733" max="9733" width="13.85546875" style="9" customWidth="1"/>
    <col min="9734" max="9738" width="16.5703125" style="9" customWidth="1"/>
    <col min="9739" max="9739" width="20.5703125" style="9" customWidth="1"/>
    <col min="9740" max="9740" width="21.140625" style="9" customWidth="1"/>
    <col min="9741" max="9741" width="9.5703125" style="9" customWidth="1"/>
    <col min="9742" max="9742" width="0.42578125" style="9" customWidth="1"/>
    <col min="9743" max="9749" width="6.42578125" style="9" customWidth="1"/>
    <col min="9750" max="9978" width="11.42578125" style="9"/>
    <col min="9979" max="9979" width="1" style="9" customWidth="1"/>
    <col min="9980" max="9980" width="4.28515625" style="9" customWidth="1"/>
    <col min="9981" max="9981" width="34.7109375" style="9" customWidth="1"/>
    <col min="9982" max="9982" width="11.42578125" style="9" hidden="1" customWidth="1"/>
    <col min="9983" max="9983" width="20" style="9" customWidth="1"/>
    <col min="9984" max="9984" width="20.85546875" style="9" customWidth="1"/>
    <col min="9985" max="9985" width="25" style="9" customWidth="1"/>
    <col min="9986" max="9986" width="18.7109375" style="9" customWidth="1"/>
    <col min="9987" max="9987" width="29.7109375" style="9" customWidth="1"/>
    <col min="9988" max="9988" width="13.42578125" style="9" customWidth="1"/>
    <col min="9989" max="9989" width="13.85546875" style="9" customWidth="1"/>
    <col min="9990" max="9994" width="16.5703125" style="9" customWidth="1"/>
    <col min="9995" max="9995" width="20.5703125" style="9" customWidth="1"/>
    <col min="9996" max="9996" width="21.140625" style="9" customWidth="1"/>
    <col min="9997" max="9997" width="9.5703125" style="9" customWidth="1"/>
    <col min="9998" max="9998" width="0.42578125" style="9" customWidth="1"/>
    <col min="9999" max="10005" width="6.42578125" style="9" customWidth="1"/>
    <col min="10006" max="10234" width="11.42578125" style="9"/>
    <col min="10235" max="10235" width="1" style="9" customWidth="1"/>
    <col min="10236" max="10236" width="4.28515625" style="9" customWidth="1"/>
    <col min="10237" max="10237" width="34.7109375" style="9" customWidth="1"/>
    <col min="10238" max="10238" width="11.42578125" style="9" hidden="1" customWidth="1"/>
    <col min="10239" max="10239" width="20" style="9" customWidth="1"/>
    <col min="10240" max="10240" width="20.85546875" style="9" customWidth="1"/>
    <col min="10241" max="10241" width="25" style="9" customWidth="1"/>
    <col min="10242" max="10242" width="18.7109375" style="9" customWidth="1"/>
    <col min="10243" max="10243" width="29.7109375" style="9" customWidth="1"/>
    <col min="10244" max="10244" width="13.42578125" style="9" customWidth="1"/>
    <col min="10245" max="10245" width="13.85546875" style="9" customWidth="1"/>
    <col min="10246" max="10250" width="16.5703125" style="9" customWidth="1"/>
    <col min="10251" max="10251" width="20.5703125" style="9" customWidth="1"/>
    <col min="10252" max="10252" width="21.140625" style="9" customWidth="1"/>
    <col min="10253" max="10253" width="9.5703125" style="9" customWidth="1"/>
    <col min="10254" max="10254" width="0.42578125" style="9" customWidth="1"/>
    <col min="10255" max="10261" width="6.42578125" style="9" customWidth="1"/>
    <col min="10262" max="10490" width="11.42578125" style="9"/>
    <col min="10491" max="10491" width="1" style="9" customWidth="1"/>
    <col min="10492" max="10492" width="4.28515625" style="9" customWidth="1"/>
    <col min="10493" max="10493" width="34.7109375" style="9" customWidth="1"/>
    <col min="10494" max="10494" width="11.42578125" style="9" hidden="1" customWidth="1"/>
    <col min="10495" max="10495" width="20" style="9" customWidth="1"/>
    <col min="10496" max="10496" width="20.85546875" style="9" customWidth="1"/>
    <col min="10497" max="10497" width="25" style="9" customWidth="1"/>
    <col min="10498" max="10498" width="18.7109375" style="9" customWidth="1"/>
    <col min="10499" max="10499" width="29.7109375" style="9" customWidth="1"/>
    <col min="10500" max="10500" width="13.42578125" style="9" customWidth="1"/>
    <col min="10501" max="10501" width="13.85546875" style="9" customWidth="1"/>
    <col min="10502" max="10506" width="16.5703125" style="9" customWidth="1"/>
    <col min="10507" max="10507" width="20.5703125" style="9" customWidth="1"/>
    <col min="10508" max="10508" width="21.140625" style="9" customWidth="1"/>
    <col min="10509" max="10509" width="9.5703125" style="9" customWidth="1"/>
    <col min="10510" max="10510" width="0.42578125" style="9" customWidth="1"/>
    <col min="10511" max="10517" width="6.42578125" style="9" customWidth="1"/>
    <col min="10518" max="10746" width="11.42578125" style="9"/>
    <col min="10747" max="10747" width="1" style="9" customWidth="1"/>
    <col min="10748" max="10748" width="4.28515625" style="9" customWidth="1"/>
    <col min="10749" max="10749" width="34.7109375" style="9" customWidth="1"/>
    <col min="10750" max="10750" width="11.42578125" style="9" hidden="1" customWidth="1"/>
    <col min="10751" max="10751" width="20" style="9" customWidth="1"/>
    <col min="10752" max="10752" width="20.85546875" style="9" customWidth="1"/>
    <col min="10753" max="10753" width="25" style="9" customWidth="1"/>
    <col min="10754" max="10754" width="18.7109375" style="9" customWidth="1"/>
    <col min="10755" max="10755" width="29.7109375" style="9" customWidth="1"/>
    <col min="10756" max="10756" width="13.42578125" style="9" customWidth="1"/>
    <col min="10757" max="10757" width="13.85546875" style="9" customWidth="1"/>
    <col min="10758" max="10762" width="16.5703125" style="9" customWidth="1"/>
    <col min="10763" max="10763" width="20.5703125" style="9" customWidth="1"/>
    <col min="10764" max="10764" width="21.140625" style="9" customWidth="1"/>
    <col min="10765" max="10765" width="9.5703125" style="9" customWidth="1"/>
    <col min="10766" max="10766" width="0.42578125" style="9" customWidth="1"/>
    <col min="10767" max="10773" width="6.42578125" style="9" customWidth="1"/>
    <col min="10774" max="11002" width="11.42578125" style="9"/>
    <col min="11003" max="11003" width="1" style="9" customWidth="1"/>
    <col min="11004" max="11004" width="4.28515625" style="9" customWidth="1"/>
    <col min="11005" max="11005" width="34.7109375" style="9" customWidth="1"/>
    <col min="11006" max="11006" width="11.42578125" style="9" hidden="1" customWidth="1"/>
    <col min="11007" max="11007" width="20" style="9" customWidth="1"/>
    <col min="11008" max="11008" width="20.85546875" style="9" customWidth="1"/>
    <col min="11009" max="11009" width="25" style="9" customWidth="1"/>
    <col min="11010" max="11010" width="18.7109375" style="9" customWidth="1"/>
    <col min="11011" max="11011" width="29.7109375" style="9" customWidth="1"/>
    <col min="11012" max="11012" width="13.42578125" style="9" customWidth="1"/>
    <col min="11013" max="11013" width="13.85546875" style="9" customWidth="1"/>
    <col min="11014" max="11018" width="16.5703125" style="9" customWidth="1"/>
    <col min="11019" max="11019" width="20.5703125" style="9" customWidth="1"/>
    <col min="11020" max="11020" width="21.140625" style="9" customWidth="1"/>
    <col min="11021" max="11021" width="9.5703125" style="9" customWidth="1"/>
    <col min="11022" max="11022" width="0.42578125" style="9" customWidth="1"/>
    <col min="11023" max="11029" width="6.42578125" style="9" customWidth="1"/>
    <col min="11030" max="11258" width="11.42578125" style="9"/>
    <col min="11259" max="11259" width="1" style="9" customWidth="1"/>
    <col min="11260" max="11260" width="4.28515625" style="9" customWidth="1"/>
    <col min="11261" max="11261" width="34.7109375" style="9" customWidth="1"/>
    <col min="11262" max="11262" width="11.42578125" style="9" hidden="1" customWidth="1"/>
    <col min="11263" max="11263" width="20" style="9" customWidth="1"/>
    <col min="11264" max="11264" width="20.85546875" style="9" customWidth="1"/>
    <col min="11265" max="11265" width="25" style="9" customWidth="1"/>
    <col min="11266" max="11266" width="18.7109375" style="9" customWidth="1"/>
    <col min="11267" max="11267" width="29.7109375" style="9" customWidth="1"/>
    <col min="11268" max="11268" width="13.42578125" style="9" customWidth="1"/>
    <col min="11269" max="11269" width="13.85546875" style="9" customWidth="1"/>
    <col min="11270" max="11274" width="16.5703125" style="9" customWidth="1"/>
    <col min="11275" max="11275" width="20.5703125" style="9" customWidth="1"/>
    <col min="11276" max="11276" width="21.140625" style="9" customWidth="1"/>
    <col min="11277" max="11277" width="9.5703125" style="9" customWidth="1"/>
    <col min="11278" max="11278" width="0.42578125" style="9" customWidth="1"/>
    <col min="11279" max="11285" width="6.42578125" style="9" customWidth="1"/>
    <col min="11286" max="11514" width="11.42578125" style="9"/>
    <col min="11515" max="11515" width="1" style="9" customWidth="1"/>
    <col min="11516" max="11516" width="4.28515625" style="9" customWidth="1"/>
    <col min="11517" max="11517" width="34.7109375" style="9" customWidth="1"/>
    <col min="11518" max="11518" width="11.42578125" style="9" hidden="1" customWidth="1"/>
    <col min="11519" max="11519" width="20" style="9" customWidth="1"/>
    <col min="11520" max="11520" width="20.85546875" style="9" customWidth="1"/>
    <col min="11521" max="11521" width="25" style="9" customWidth="1"/>
    <col min="11522" max="11522" width="18.7109375" style="9" customWidth="1"/>
    <col min="11523" max="11523" width="29.7109375" style="9" customWidth="1"/>
    <col min="11524" max="11524" width="13.42578125" style="9" customWidth="1"/>
    <col min="11525" max="11525" width="13.85546875" style="9" customWidth="1"/>
    <col min="11526" max="11530" width="16.5703125" style="9" customWidth="1"/>
    <col min="11531" max="11531" width="20.5703125" style="9" customWidth="1"/>
    <col min="11532" max="11532" width="21.140625" style="9" customWidth="1"/>
    <col min="11533" max="11533" width="9.5703125" style="9" customWidth="1"/>
    <col min="11534" max="11534" width="0.42578125" style="9" customWidth="1"/>
    <col min="11535" max="11541" width="6.42578125" style="9" customWidth="1"/>
    <col min="11542" max="11770" width="11.42578125" style="9"/>
    <col min="11771" max="11771" width="1" style="9" customWidth="1"/>
    <col min="11772" max="11772" width="4.28515625" style="9" customWidth="1"/>
    <col min="11773" max="11773" width="34.7109375" style="9" customWidth="1"/>
    <col min="11774" max="11774" width="11.42578125" style="9" hidden="1" customWidth="1"/>
    <col min="11775" max="11775" width="20" style="9" customWidth="1"/>
    <col min="11776" max="11776" width="20.85546875" style="9" customWidth="1"/>
    <col min="11777" max="11777" width="25" style="9" customWidth="1"/>
    <col min="11778" max="11778" width="18.7109375" style="9" customWidth="1"/>
    <col min="11779" max="11779" width="29.7109375" style="9" customWidth="1"/>
    <col min="11780" max="11780" width="13.42578125" style="9" customWidth="1"/>
    <col min="11781" max="11781" width="13.85546875" style="9" customWidth="1"/>
    <col min="11782" max="11786" width="16.5703125" style="9" customWidth="1"/>
    <col min="11787" max="11787" width="20.5703125" style="9" customWidth="1"/>
    <col min="11788" max="11788" width="21.140625" style="9" customWidth="1"/>
    <col min="11789" max="11789" width="9.5703125" style="9" customWidth="1"/>
    <col min="11790" max="11790" width="0.42578125" style="9" customWidth="1"/>
    <col min="11791" max="11797" width="6.42578125" style="9" customWidth="1"/>
    <col min="11798" max="12026" width="11.42578125" style="9"/>
    <col min="12027" max="12027" width="1" style="9" customWidth="1"/>
    <col min="12028" max="12028" width="4.28515625" style="9" customWidth="1"/>
    <col min="12029" max="12029" width="34.7109375" style="9" customWidth="1"/>
    <col min="12030" max="12030" width="11.42578125" style="9" hidden="1" customWidth="1"/>
    <col min="12031" max="12031" width="20" style="9" customWidth="1"/>
    <col min="12032" max="12032" width="20.85546875" style="9" customWidth="1"/>
    <col min="12033" max="12033" width="25" style="9" customWidth="1"/>
    <col min="12034" max="12034" width="18.7109375" style="9" customWidth="1"/>
    <col min="12035" max="12035" width="29.7109375" style="9" customWidth="1"/>
    <col min="12036" max="12036" width="13.42578125" style="9" customWidth="1"/>
    <col min="12037" max="12037" width="13.85546875" style="9" customWidth="1"/>
    <col min="12038" max="12042" width="16.5703125" style="9" customWidth="1"/>
    <col min="12043" max="12043" width="20.5703125" style="9" customWidth="1"/>
    <col min="12044" max="12044" width="21.140625" style="9" customWidth="1"/>
    <col min="12045" max="12045" width="9.5703125" style="9" customWidth="1"/>
    <col min="12046" max="12046" width="0.42578125" style="9" customWidth="1"/>
    <col min="12047" max="12053" width="6.42578125" style="9" customWidth="1"/>
    <col min="12054" max="12282" width="11.42578125" style="9"/>
    <col min="12283" max="12283" width="1" style="9" customWidth="1"/>
    <col min="12284" max="12284" width="4.28515625" style="9" customWidth="1"/>
    <col min="12285" max="12285" width="34.7109375" style="9" customWidth="1"/>
    <col min="12286" max="12286" width="11.42578125" style="9" hidden="1" customWidth="1"/>
    <col min="12287" max="12287" width="20" style="9" customWidth="1"/>
    <col min="12288" max="12288" width="20.85546875" style="9" customWidth="1"/>
    <col min="12289" max="12289" width="25" style="9" customWidth="1"/>
    <col min="12290" max="12290" width="18.7109375" style="9" customWidth="1"/>
    <col min="12291" max="12291" width="29.7109375" style="9" customWidth="1"/>
    <col min="12292" max="12292" width="13.42578125" style="9" customWidth="1"/>
    <col min="12293" max="12293" width="13.85546875" style="9" customWidth="1"/>
    <col min="12294" max="12298" width="16.5703125" style="9" customWidth="1"/>
    <col min="12299" max="12299" width="20.5703125" style="9" customWidth="1"/>
    <col min="12300" max="12300" width="21.140625" style="9" customWidth="1"/>
    <col min="12301" max="12301" width="9.5703125" style="9" customWidth="1"/>
    <col min="12302" max="12302" width="0.42578125" style="9" customWidth="1"/>
    <col min="12303" max="12309" width="6.42578125" style="9" customWidth="1"/>
    <col min="12310" max="12538" width="11.42578125" style="9"/>
    <col min="12539" max="12539" width="1" style="9" customWidth="1"/>
    <col min="12540" max="12540" width="4.28515625" style="9" customWidth="1"/>
    <col min="12541" max="12541" width="34.7109375" style="9" customWidth="1"/>
    <col min="12542" max="12542" width="11.42578125" style="9" hidden="1" customWidth="1"/>
    <col min="12543" max="12543" width="20" style="9" customWidth="1"/>
    <col min="12544" max="12544" width="20.85546875" style="9" customWidth="1"/>
    <col min="12545" max="12545" width="25" style="9" customWidth="1"/>
    <col min="12546" max="12546" width="18.7109375" style="9" customWidth="1"/>
    <col min="12547" max="12547" width="29.7109375" style="9" customWidth="1"/>
    <col min="12548" max="12548" width="13.42578125" style="9" customWidth="1"/>
    <col min="12549" max="12549" width="13.85546875" style="9" customWidth="1"/>
    <col min="12550" max="12554" width="16.5703125" style="9" customWidth="1"/>
    <col min="12555" max="12555" width="20.5703125" style="9" customWidth="1"/>
    <col min="12556" max="12556" width="21.140625" style="9" customWidth="1"/>
    <col min="12557" max="12557" width="9.5703125" style="9" customWidth="1"/>
    <col min="12558" max="12558" width="0.42578125" style="9" customWidth="1"/>
    <col min="12559" max="12565" width="6.42578125" style="9" customWidth="1"/>
    <col min="12566" max="12794" width="11.42578125" style="9"/>
    <col min="12795" max="12795" width="1" style="9" customWidth="1"/>
    <col min="12796" max="12796" width="4.28515625" style="9" customWidth="1"/>
    <col min="12797" max="12797" width="34.7109375" style="9" customWidth="1"/>
    <col min="12798" max="12798" width="11.42578125" style="9" hidden="1" customWidth="1"/>
    <col min="12799" max="12799" width="20" style="9" customWidth="1"/>
    <col min="12800" max="12800" width="20.85546875" style="9" customWidth="1"/>
    <col min="12801" max="12801" width="25" style="9" customWidth="1"/>
    <col min="12802" max="12802" width="18.7109375" style="9" customWidth="1"/>
    <col min="12803" max="12803" width="29.7109375" style="9" customWidth="1"/>
    <col min="12804" max="12804" width="13.42578125" style="9" customWidth="1"/>
    <col min="12805" max="12805" width="13.85546875" style="9" customWidth="1"/>
    <col min="12806" max="12810" width="16.5703125" style="9" customWidth="1"/>
    <col min="12811" max="12811" width="20.5703125" style="9" customWidth="1"/>
    <col min="12812" max="12812" width="21.140625" style="9" customWidth="1"/>
    <col min="12813" max="12813" width="9.5703125" style="9" customWidth="1"/>
    <col min="12814" max="12814" width="0.42578125" style="9" customWidth="1"/>
    <col min="12815" max="12821" width="6.42578125" style="9" customWidth="1"/>
    <col min="12822" max="13050" width="11.42578125" style="9"/>
    <col min="13051" max="13051" width="1" style="9" customWidth="1"/>
    <col min="13052" max="13052" width="4.28515625" style="9" customWidth="1"/>
    <col min="13053" max="13053" width="34.7109375" style="9" customWidth="1"/>
    <col min="13054" max="13054" width="11.42578125" style="9" hidden="1" customWidth="1"/>
    <col min="13055" max="13055" width="20" style="9" customWidth="1"/>
    <col min="13056" max="13056" width="20.85546875" style="9" customWidth="1"/>
    <col min="13057" max="13057" width="25" style="9" customWidth="1"/>
    <col min="13058" max="13058" width="18.7109375" style="9" customWidth="1"/>
    <col min="13059" max="13059" width="29.7109375" style="9" customWidth="1"/>
    <col min="13060" max="13060" width="13.42578125" style="9" customWidth="1"/>
    <col min="13061" max="13061" width="13.85546875" style="9" customWidth="1"/>
    <col min="13062" max="13066" width="16.5703125" style="9" customWidth="1"/>
    <col min="13067" max="13067" width="20.5703125" style="9" customWidth="1"/>
    <col min="13068" max="13068" width="21.140625" style="9" customWidth="1"/>
    <col min="13069" max="13069" width="9.5703125" style="9" customWidth="1"/>
    <col min="13070" max="13070" width="0.42578125" style="9" customWidth="1"/>
    <col min="13071" max="13077" width="6.42578125" style="9" customWidth="1"/>
    <col min="13078" max="13306" width="11.42578125" style="9"/>
    <col min="13307" max="13307" width="1" style="9" customWidth="1"/>
    <col min="13308" max="13308" width="4.28515625" style="9" customWidth="1"/>
    <col min="13309" max="13309" width="34.7109375" style="9" customWidth="1"/>
    <col min="13310" max="13310" width="11.42578125" style="9" hidden="1" customWidth="1"/>
    <col min="13311" max="13311" width="20" style="9" customWidth="1"/>
    <col min="13312" max="13312" width="20.85546875" style="9" customWidth="1"/>
    <col min="13313" max="13313" width="25" style="9" customWidth="1"/>
    <col min="13314" max="13314" width="18.7109375" style="9" customWidth="1"/>
    <col min="13315" max="13315" width="29.7109375" style="9" customWidth="1"/>
    <col min="13316" max="13316" width="13.42578125" style="9" customWidth="1"/>
    <col min="13317" max="13317" width="13.85546875" style="9" customWidth="1"/>
    <col min="13318" max="13322" width="16.5703125" style="9" customWidth="1"/>
    <col min="13323" max="13323" width="20.5703125" style="9" customWidth="1"/>
    <col min="13324" max="13324" width="21.140625" style="9" customWidth="1"/>
    <col min="13325" max="13325" width="9.5703125" style="9" customWidth="1"/>
    <col min="13326" max="13326" width="0.42578125" style="9" customWidth="1"/>
    <col min="13327" max="13333" width="6.42578125" style="9" customWidth="1"/>
    <col min="13334" max="13562" width="11.42578125" style="9"/>
    <col min="13563" max="13563" width="1" style="9" customWidth="1"/>
    <col min="13564" max="13564" width="4.28515625" style="9" customWidth="1"/>
    <col min="13565" max="13565" width="34.7109375" style="9" customWidth="1"/>
    <col min="13566" max="13566" width="11.42578125" style="9" hidden="1" customWidth="1"/>
    <col min="13567" max="13567" width="20" style="9" customWidth="1"/>
    <col min="13568" max="13568" width="20.85546875" style="9" customWidth="1"/>
    <col min="13569" max="13569" width="25" style="9" customWidth="1"/>
    <col min="13570" max="13570" width="18.7109375" style="9" customWidth="1"/>
    <col min="13571" max="13571" width="29.7109375" style="9" customWidth="1"/>
    <col min="13572" max="13572" width="13.42578125" style="9" customWidth="1"/>
    <col min="13573" max="13573" width="13.85546875" style="9" customWidth="1"/>
    <col min="13574" max="13578" width="16.5703125" style="9" customWidth="1"/>
    <col min="13579" max="13579" width="20.5703125" style="9" customWidth="1"/>
    <col min="13580" max="13580" width="21.140625" style="9" customWidth="1"/>
    <col min="13581" max="13581" width="9.5703125" style="9" customWidth="1"/>
    <col min="13582" max="13582" width="0.42578125" style="9" customWidth="1"/>
    <col min="13583" max="13589" width="6.42578125" style="9" customWidth="1"/>
    <col min="13590" max="13818" width="11.42578125" style="9"/>
    <col min="13819" max="13819" width="1" style="9" customWidth="1"/>
    <col min="13820" max="13820" width="4.28515625" style="9" customWidth="1"/>
    <col min="13821" max="13821" width="34.7109375" style="9" customWidth="1"/>
    <col min="13822" max="13822" width="11.42578125" style="9" hidden="1" customWidth="1"/>
    <col min="13823" max="13823" width="20" style="9" customWidth="1"/>
    <col min="13824" max="13824" width="20.85546875" style="9" customWidth="1"/>
    <col min="13825" max="13825" width="25" style="9" customWidth="1"/>
    <col min="13826" max="13826" width="18.7109375" style="9" customWidth="1"/>
    <col min="13827" max="13827" width="29.7109375" style="9" customWidth="1"/>
    <col min="13828" max="13828" width="13.42578125" style="9" customWidth="1"/>
    <col min="13829" max="13829" width="13.85546875" style="9" customWidth="1"/>
    <col min="13830" max="13834" width="16.5703125" style="9" customWidth="1"/>
    <col min="13835" max="13835" width="20.5703125" style="9" customWidth="1"/>
    <col min="13836" max="13836" width="21.140625" style="9" customWidth="1"/>
    <col min="13837" max="13837" width="9.5703125" style="9" customWidth="1"/>
    <col min="13838" max="13838" width="0.42578125" style="9" customWidth="1"/>
    <col min="13839" max="13845" width="6.42578125" style="9" customWidth="1"/>
    <col min="13846" max="14074" width="11.42578125" style="9"/>
    <col min="14075" max="14075" width="1" style="9" customWidth="1"/>
    <col min="14076" max="14076" width="4.28515625" style="9" customWidth="1"/>
    <col min="14077" max="14077" width="34.7109375" style="9" customWidth="1"/>
    <col min="14078" max="14078" width="11.42578125" style="9" hidden="1" customWidth="1"/>
    <col min="14079" max="14079" width="20" style="9" customWidth="1"/>
    <col min="14080" max="14080" width="20.85546875" style="9" customWidth="1"/>
    <col min="14081" max="14081" width="25" style="9" customWidth="1"/>
    <col min="14082" max="14082" width="18.7109375" style="9" customWidth="1"/>
    <col min="14083" max="14083" width="29.7109375" style="9" customWidth="1"/>
    <col min="14084" max="14084" width="13.42578125" style="9" customWidth="1"/>
    <col min="14085" max="14085" width="13.85546875" style="9" customWidth="1"/>
    <col min="14086" max="14090" width="16.5703125" style="9" customWidth="1"/>
    <col min="14091" max="14091" width="20.5703125" style="9" customWidth="1"/>
    <col min="14092" max="14092" width="21.140625" style="9" customWidth="1"/>
    <col min="14093" max="14093" width="9.5703125" style="9" customWidth="1"/>
    <col min="14094" max="14094" width="0.42578125" style="9" customWidth="1"/>
    <col min="14095" max="14101" width="6.42578125" style="9" customWidth="1"/>
    <col min="14102" max="14330" width="11.42578125" style="9"/>
    <col min="14331" max="14331" width="1" style="9" customWidth="1"/>
    <col min="14332" max="14332" width="4.28515625" style="9" customWidth="1"/>
    <col min="14333" max="14333" width="34.7109375" style="9" customWidth="1"/>
    <col min="14334" max="14334" width="11.42578125" style="9" hidden="1" customWidth="1"/>
    <col min="14335" max="14335" width="20" style="9" customWidth="1"/>
    <col min="14336" max="14336" width="20.85546875" style="9" customWidth="1"/>
    <col min="14337" max="14337" width="25" style="9" customWidth="1"/>
    <col min="14338" max="14338" width="18.7109375" style="9" customWidth="1"/>
    <col min="14339" max="14339" width="29.7109375" style="9" customWidth="1"/>
    <col min="14340" max="14340" width="13.42578125" style="9" customWidth="1"/>
    <col min="14341" max="14341" width="13.85546875" style="9" customWidth="1"/>
    <col min="14342" max="14346" width="16.5703125" style="9" customWidth="1"/>
    <col min="14347" max="14347" width="20.5703125" style="9" customWidth="1"/>
    <col min="14348" max="14348" width="21.140625" style="9" customWidth="1"/>
    <col min="14349" max="14349" width="9.5703125" style="9" customWidth="1"/>
    <col min="14350" max="14350" width="0.42578125" style="9" customWidth="1"/>
    <col min="14351" max="14357" width="6.42578125" style="9" customWidth="1"/>
    <col min="14358" max="14586" width="11.42578125" style="9"/>
    <col min="14587" max="14587" width="1" style="9" customWidth="1"/>
    <col min="14588" max="14588" width="4.28515625" style="9" customWidth="1"/>
    <col min="14589" max="14589" width="34.7109375" style="9" customWidth="1"/>
    <col min="14590" max="14590" width="11.42578125" style="9" hidden="1" customWidth="1"/>
    <col min="14591" max="14591" width="20" style="9" customWidth="1"/>
    <col min="14592" max="14592" width="20.85546875" style="9" customWidth="1"/>
    <col min="14593" max="14593" width="25" style="9" customWidth="1"/>
    <col min="14594" max="14594" width="18.7109375" style="9" customWidth="1"/>
    <col min="14595" max="14595" width="29.7109375" style="9" customWidth="1"/>
    <col min="14596" max="14596" width="13.42578125" style="9" customWidth="1"/>
    <col min="14597" max="14597" width="13.85546875" style="9" customWidth="1"/>
    <col min="14598" max="14602" width="16.5703125" style="9" customWidth="1"/>
    <col min="14603" max="14603" width="20.5703125" style="9" customWidth="1"/>
    <col min="14604" max="14604" width="21.140625" style="9" customWidth="1"/>
    <col min="14605" max="14605" width="9.5703125" style="9" customWidth="1"/>
    <col min="14606" max="14606" width="0.42578125" style="9" customWidth="1"/>
    <col min="14607" max="14613" width="6.42578125" style="9" customWidth="1"/>
    <col min="14614" max="14842" width="11.42578125" style="9"/>
    <col min="14843" max="14843" width="1" style="9" customWidth="1"/>
    <col min="14844" max="14844" width="4.28515625" style="9" customWidth="1"/>
    <col min="14845" max="14845" width="34.7109375" style="9" customWidth="1"/>
    <col min="14846" max="14846" width="11.42578125" style="9" hidden="1" customWidth="1"/>
    <col min="14847" max="14847" width="20" style="9" customWidth="1"/>
    <col min="14848" max="14848" width="20.85546875" style="9" customWidth="1"/>
    <col min="14849" max="14849" width="25" style="9" customWidth="1"/>
    <col min="14850" max="14850" width="18.7109375" style="9" customWidth="1"/>
    <col min="14851" max="14851" width="29.7109375" style="9" customWidth="1"/>
    <col min="14852" max="14852" width="13.42578125" style="9" customWidth="1"/>
    <col min="14853" max="14853" width="13.85546875" style="9" customWidth="1"/>
    <col min="14854" max="14858" width="16.5703125" style="9" customWidth="1"/>
    <col min="14859" max="14859" width="20.5703125" style="9" customWidth="1"/>
    <col min="14860" max="14860" width="21.140625" style="9" customWidth="1"/>
    <col min="14861" max="14861" width="9.5703125" style="9" customWidth="1"/>
    <col min="14862" max="14862" width="0.42578125" style="9" customWidth="1"/>
    <col min="14863" max="14869" width="6.42578125" style="9" customWidth="1"/>
    <col min="14870" max="15098" width="11.42578125" style="9"/>
    <col min="15099" max="15099" width="1" style="9" customWidth="1"/>
    <col min="15100" max="15100" width="4.28515625" style="9" customWidth="1"/>
    <col min="15101" max="15101" width="34.7109375" style="9" customWidth="1"/>
    <col min="15102" max="15102" width="11.42578125" style="9" hidden="1" customWidth="1"/>
    <col min="15103" max="15103" width="20" style="9" customWidth="1"/>
    <col min="15104" max="15104" width="20.85546875" style="9" customWidth="1"/>
    <col min="15105" max="15105" width="25" style="9" customWidth="1"/>
    <col min="15106" max="15106" width="18.7109375" style="9" customWidth="1"/>
    <col min="15107" max="15107" width="29.7109375" style="9" customWidth="1"/>
    <col min="15108" max="15108" width="13.42578125" style="9" customWidth="1"/>
    <col min="15109" max="15109" width="13.85546875" style="9" customWidth="1"/>
    <col min="15110" max="15114" width="16.5703125" style="9" customWidth="1"/>
    <col min="15115" max="15115" width="20.5703125" style="9" customWidth="1"/>
    <col min="15116" max="15116" width="21.140625" style="9" customWidth="1"/>
    <col min="15117" max="15117" width="9.5703125" style="9" customWidth="1"/>
    <col min="15118" max="15118" width="0.42578125" style="9" customWidth="1"/>
    <col min="15119" max="15125" width="6.42578125" style="9" customWidth="1"/>
    <col min="15126" max="15354" width="11.42578125" style="9"/>
    <col min="15355" max="15355" width="1" style="9" customWidth="1"/>
    <col min="15356" max="15356" width="4.28515625" style="9" customWidth="1"/>
    <col min="15357" max="15357" width="34.7109375" style="9" customWidth="1"/>
    <col min="15358" max="15358" width="11.42578125" style="9" hidden="1" customWidth="1"/>
    <col min="15359" max="15359" width="20" style="9" customWidth="1"/>
    <col min="15360" max="15360" width="20.85546875" style="9" customWidth="1"/>
    <col min="15361" max="15361" width="25" style="9" customWidth="1"/>
    <col min="15362" max="15362" width="18.7109375" style="9" customWidth="1"/>
    <col min="15363" max="15363" width="29.7109375" style="9" customWidth="1"/>
    <col min="15364" max="15364" width="13.42578125" style="9" customWidth="1"/>
    <col min="15365" max="15365" width="13.85546875" style="9" customWidth="1"/>
    <col min="15366" max="15370" width="16.5703125" style="9" customWidth="1"/>
    <col min="15371" max="15371" width="20.5703125" style="9" customWidth="1"/>
    <col min="15372" max="15372" width="21.140625" style="9" customWidth="1"/>
    <col min="15373" max="15373" width="9.5703125" style="9" customWidth="1"/>
    <col min="15374" max="15374" width="0.42578125" style="9" customWidth="1"/>
    <col min="15375" max="15381" width="6.42578125" style="9" customWidth="1"/>
    <col min="15382" max="15610" width="11.42578125" style="9"/>
    <col min="15611" max="15611" width="1" style="9" customWidth="1"/>
    <col min="15612" max="15612" width="4.28515625" style="9" customWidth="1"/>
    <col min="15613" max="15613" width="34.7109375" style="9" customWidth="1"/>
    <col min="15614" max="15614" width="11.42578125" style="9" hidden="1" customWidth="1"/>
    <col min="15615" max="15615" width="20" style="9" customWidth="1"/>
    <col min="15616" max="15616" width="20.85546875" style="9" customWidth="1"/>
    <col min="15617" max="15617" width="25" style="9" customWidth="1"/>
    <col min="15618" max="15618" width="18.7109375" style="9" customWidth="1"/>
    <col min="15619" max="15619" width="29.7109375" style="9" customWidth="1"/>
    <col min="15620" max="15620" width="13.42578125" style="9" customWidth="1"/>
    <col min="15621" max="15621" width="13.85546875" style="9" customWidth="1"/>
    <col min="15622" max="15626" width="16.5703125" style="9" customWidth="1"/>
    <col min="15627" max="15627" width="20.5703125" style="9" customWidth="1"/>
    <col min="15628" max="15628" width="21.140625" style="9" customWidth="1"/>
    <col min="15629" max="15629" width="9.5703125" style="9" customWidth="1"/>
    <col min="15630" max="15630" width="0.42578125" style="9" customWidth="1"/>
    <col min="15631" max="15637" width="6.42578125" style="9" customWidth="1"/>
    <col min="15638" max="15866" width="11.42578125" style="9"/>
    <col min="15867" max="15867" width="1" style="9" customWidth="1"/>
    <col min="15868" max="15868" width="4.28515625" style="9" customWidth="1"/>
    <col min="15869" max="15869" width="34.7109375" style="9" customWidth="1"/>
    <col min="15870" max="15870" width="11.42578125" style="9" hidden="1" customWidth="1"/>
    <col min="15871" max="15871" width="20" style="9" customWidth="1"/>
    <col min="15872" max="15872" width="20.85546875" style="9" customWidth="1"/>
    <col min="15873" max="15873" width="25" style="9" customWidth="1"/>
    <col min="15874" max="15874" width="18.7109375" style="9" customWidth="1"/>
    <col min="15875" max="15875" width="29.7109375" style="9" customWidth="1"/>
    <col min="15876" max="15876" width="13.42578125" style="9" customWidth="1"/>
    <col min="15877" max="15877" width="13.85546875" style="9" customWidth="1"/>
    <col min="15878" max="15882" width="16.5703125" style="9" customWidth="1"/>
    <col min="15883" max="15883" width="20.5703125" style="9" customWidth="1"/>
    <col min="15884" max="15884" width="21.140625" style="9" customWidth="1"/>
    <col min="15885" max="15885" width="9.5703125" style="9" customWidth="1"/>
    <col min="15886" max="15886" width="0.42578125" style="9" customWidth="1"/>
    <col min="15887" max="15893" width="6.42578125" style="9" customWidth="1"/>
    <col min="15894" max="16122" width="11.42578125" style="9"/>
    <col min="16123" max="16123" width="1" style="9" customWidth="1"/>
    <col min="16124" max="16124" width="4.28515625" style="9" customWidth="1"/>
    <col min="16125" max="16125" width="34.7109375" style="9" customWidth="1"/>
    <col min="16126" max="16126" width="11.42578125" style="9" hidden="1" customWidth="1"/>
    <col min="16127" max="16127" width="20" style="9" customWidth="1"/>
    <col min="16128" max="16128" width="20.85546875" style="9" customWidth="1"/>
    <col min="16129" max="16129" width="25" style="9" customWidth="1"/>
    <col min="16130" max="16130" width="18.7109375" style="9" customWidth="1"/>
    <col min="16131" max="16131" width="29.7109375" style="9" customWidth="1"/>
    <col min="16132" max="16132" width="13.42578125" style="9" customWidth="1"/>
    <col min="16133" max="16133" width="13.85546875" style="9" customWidth="1"/>
    <col min="16134" max="16138" width="16.5703125" style="9" customWidth="1"/>
    <col min="16139" max="16139" width="20.5703125" style="9" customWidth="1"/>
    <col min="16140" max="16140" width="21.140625" style="9" customWidth="1"/>
    <col min="16141" max="16141" width="9.5703125" style="9" customWidth="1"/>
    <col min="16142" max="16142" width="0.42578125" style="9" customWidth="1"/>
    <col min="16143" max="16149" width="6.42578125" style="9" customWidth="1"/>
    <col min="16150" max="16370" width="11.42578125" style="9"/>
    <col min="16371" max="16383" width="11.42578125" style="9" customWidth="1"/>
    <col min="16384" max="16384" width="11.42578125" style="9"/>
  </cols>
  <sheetData>
    <row r="2" spans="2:16" ht="26.25" x14ac:dyDescent="0.25">
      <c r="B2" s="346" t="s">
        <v>62</v>
      </c>
      <c r="C2" s="347"/>
      <c r="D2" s="347"/>
      <c r="E2" s="347"/>
      <c r="F2" s="347"/>
      <c r="G2" s="347"/>
      <c r="H2" s="347"/>
      <c r="I2" s="347"/>
      <c r="J2" s="347"/>
      <c r="K2" s="347"/>
      <c r="L2" s="347"/>
      <c r="M2" s="347"/>
      <c r="N2" s="347"/>
      <c r="O2" s="347"/>
      <c r="P2" s="347"/>
    </row>
    <row r="4" spans="2:16" ht="26.25" x14ac:dyDescent="0.25">
      <c r="B4" s="346" t="s">
        <v>48</v>
      </c>
      <c r="C4" s="347"/>
      <c r="D4" s="347"/>
      <c r="E4" s="347"/>
      <c r="F4" s="347"/>
      <c r="G4" s="347"/>
      <c r="H4" s="347"/>
      <c r="I4" s="347"/>
      <c r="J4" s="347"/>
      <c r="K4" s="347"/>
      <c r="L4" s="347"/>
      <c r="M4" s="347"/>
      <c r="N4" s="347"/>
      <c r="O4" s="347"/>
      <c r="P4" s="347"/>
    </row>
    <row r="5" spans="2:16" ht="15.75" thickBot="1" x14ac:dyDescent="0.3"/>
    <row r="6" spans="2:16" ht="21.75" thickBot="1" x14ac:dyDescent="0.3">
      <c r="B6" s="11" t="s">
        <v>4</v>
      </c>
      <c r="C6" s="367" t="s">
        <v>573</v>
      </c>
      <c r="D6" s="367"/>
      <c r="E6" s="367"/>
      <c r="F6" s="367"/>
      <c r="G6" s="367"/>
      <c r="H6" s="367"/>
      <c r="I6" s="367"/>
      <c r="J6" s="367"/>
      <c r="K6" s="367"/>
      <c r="L6" s="367"/>
      <c r="M6" s="367"/>
      <c r="N6" s="368"/>
    </row>
    <row r="7" spans="2:16" ht="16.5" thickBot="1" x14ac:dyDescent="0.3">
      <c r="B7" s="12" t="s">
        <v>5</v>
      </c>
      <c r="C7" s="367"/>
      <c r="D7" s="367"/>
      <c r="E7" s="367"/>
      <c r="F7" s="367"/>
      <c r="G7" s="367"/>
      <c r="H7" s="367"/>
      <c r="I7" s="367"/>
      <c r="J7" s="367"/>
      <c r="K7" s="367"/>
      <c r="L7" s="367"/>
      <c r="M7" s="367"/>
      <c r="N7" s="368"/>
    </row>
    <row r="8" spans="2:16" ht="16.5" thickBot="1" x14ac:dyDescent="0.3">
      <c r="B8" s="12" t="s">
        <v>6</v>
      </c>
      <c r="C8" s="367"/>
      <c r="D8" s="367"/>
      <c r="E8" s="367"/>
      <c r="F8" s="367"/>
      <c r="G8" s="367"/>
      <c r="H8" s="367"/>
      <c r="I8" s="367"/>
      <c r="J8" s="367"/>
      <c r="K8" s="367"/>
      <c r="L8" s="367"/>
      <c r="M8" s="367"/>
      <c r="N8" s="368"/>
    </row>
    <row r="9" spans="2:16" ht="16.5" thickBot="1" x14ac:dyDescent="0.3">
      <c r="B9" s="12" t="s">
        <v>7</v>
      </c>
      <c r="C9" s="367"/>
      <c r="D9" s="367"/>
      <c r="E9" s="367"/>
      <c r="F9" s="367"/>
      <c r="G9" s="367"/>
      <c r="H9" s="367"/>
      <c r="I9" s="367"/>
      <c r="J9" s="367"/>
      <c r="K9" s="367"/>
      <c r="L9" s="367"/>
      <c r="M9" s="367"/>
      <c r="N9" s="368"/>
    </row>
    <row r="10" spans="2:16" ht="16.5" thickBot="1" x14ac:dyDescent="0.3">
      <c r="B10" s="12" t="s">
        <v>8</v>
      </c>
      <c r="C10" s="369"/>
      <c r="D10" s="369"/>
      <c r="E10" s="370"/>
      <c r="F10" s="32"/>
      <c r="G10" s="32"/>
      <c r="H10" s="32"/>
      <c r="I10" s="32"/>
      <c r="J10" s="32"/>
      <c r="K10" s="32"/>
      <c r="L10" s="32"/>
      <c r="M10" s="32"/>
      <c r="N10" s="33"/>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4"/>
      <c r="J12" s="104"/>
      <c r="K12" s="104"/>
      <c r="L12" s="104"/>
      <c r="M12" s="104"/>
      <c r="N12" s="19"/>
    </row>
    <row r="13" spans="2:16" x14ac:dyDescent="0.25">
      <c r="I13" s="104"/>
      <c r="J13" s="104"/>
      <c r="K13" s="104"/>
      <c r="L13" s="104"/>
      <c r="M13" s="104"/>
      <c r="N13" s="105"/>
    </row>
    <row r="14" spans="2:16" ht="45.75" customHeight="1" x14ac:dyDescent="0.25">
      <c r="B14" s="371" t="s">
        <v>100</v>
      </c>
      <c r="C14" s="371"/>
      <c r="D14" s="219" t="s">
        <v>12</v>
      </c>
      <c r="E14" s="219" t="s">
        <v>13</v>
      </c>
      <c r="F14" s="219" t="s">
        <v>29</v>
      </c>
      <c r="G14" s="89"/>
      <c r="I14" s="36"/>
      <c r="J14" s="36"/>
      <c r="K14" s="36"/>
      <c r="L14" s="36"/>
      <c r="M14" s="36"/>
      <c r="N14" s="105"/>
    </row>
    <row r="15" spans="2:16" x14ac:dyDescent="0.25">
      <c r="B15" s="371"/>
      <c r="C15" s="371"/>
      <c r="D15" s="219">
        <v>36</v>
      </c>
      <c r="E15" s="34">
        <v>602546930</v>
      </c>
      <c r="F15" s="237">
        <f>226+48</f>
        <v>274</v>
      </c>
      <c r="G15" s="90"/>
      <c r="I15" s="37"/>
      <c r="J15" s="37"/>
      <c r="K15" s="37"/>
      <c r="L15" s="37"/>
      <c r="M15" s="37"/>
      <c r="N15" s="105"/>
    </row>
    <row r="16" spans="2:16" x14ac:dyDescent="0.25">
      <c r="B16" s="371"/>
      <c r="C16" s="371"/>
      <c r="D16" s="219"/>
      <c r="E16" s="34"/>
      <c r="F16" s="34"/>
      <c r="G16" s="90"/>
      <c r="I16" s="37"/>
      <c r="J16" s="37"/>
      <c r="K16" s="37"/>
      <c r="L16" s="37"/>
      <c r="M16" s="37"/>
      <c r="N16" s="105"/>
    </row>
    <row r="17" spans="1:14" x14ac:dyDescent="0.25">
      <c r="B17" s="371"/>
      <c r="C17" s="371"/>
      <c r="D17" s="219"/>
      <c r="E17" s="34"/>
      <c r="F17" s="34"/>
      <c r="G17" s="90"/>
      <c r="I17" s="37"/>
      <c r="J17" s="37"/>
      <c r="K17" s="37"/>
      <c r="L17" s="37"/>
      <c r="M17" s="37"/>
      <c r="N17" s="105"/>
    </row>
    <row r="18" spans="1:14" x14ac:dyDescent="0.25">
      <c r="B18" s="371"/>
      <c r="C18" s="371"/>
      <c r="D18" s="219"/>
      <c r="E18" s="35"/>
      <c r="F18" s="34"/>
      <c r="G18" s="90"/>
      <c r="H18" s="22"/>
      <c r="I18" s="37"/>
      <c r="J18" s="37"/>
      <c r="K18" s="37"/>
      <c r="L18" s="37"/>
      <c r="M18" s="37"/>
      <c r="N18" s="20"/>
    </row>
    <row r="19" spans="1:14" x14ac:dyDescent="0.25">
      <c r="B19" s="371"/>
      <c r="C19" s="371"/>
      <c r="D19" s="219"/>
      <c r="E19" s="35"/>
      <c r="F19" s="34"/>
      <c r="G19" s="90"/>
      <c r="H19" s="22"/>
      <c r="I19" s="39"/>
      <c r="J19" s="39"/>
      <c r="K19" s="39"/>
      <c r="L19" s="39"/>
      <c r="M19" s="39"/>
      <c r="N19" s="20"/>
    </row>
    <row r="20" spans="1:14" x14ac:dyDescent="0.25">
      <c r="B20" s="371"/>
      <c r="C20" s="371"/>
      <c r="D20" s="219"/>
      <c r="E20" s="35"/>
      <c r="F20" s="34"/>
      <c r="G20" s="90"/>
      <c r="H20" s="22"/>
      <c r="I20" s="104"/>
      <c r="J20" s="104"/>
      <c r="K20" s="104"/>
      <c r="L20" s="104"/>
      <c r="M20" s="104"/>
      <c r="N20" s="20"/>
    </row>
    <row r="21" spans="1:14" x14ac:dyDescent="0.25">
      <c r="B21" s="371"/>
      <c r="C21" s="371"/>
      <c r="D21" s="219"/>
      <c r="E21" s="35"/>
      <c r="F21" s="34"/>
      <c r="G21" s="90"/>
      <c r="H21" s="22"/>
      <c r="I21" s="104"/>
      <c r="J21" s="104"/>
      <c r="K21" s="104"/>
      <c r="L21" s="104"/>
      <c r="M21" s="104"/>
      <c r="N21" s="20"/>
    </row>
    <row r="22" spans="1:14" ht="15.75" thickBot="1" x14ac:dyDescent="0.3">
      <c r="B22" s="365" t="s">
        <v>14</v>
      </c>
      <c r="C22" s="366"/>
      <c r="D22" s="219"/>
      <c r="E22" s="60"/>
      <c r="F22" s="34"/>
      <c r="G22" s="90"/>
      <c r="H22" s="22"/>
      <c r="I22" s="104"/>
      <c r="J22" s="104"/>
      <c r="K22" s="104"/>
      <c r="L22" s="104"/>
      <c r="M22" s="104"/>
      <c r="N22" s="20"/>
    </row>
    <row r="23" spans="1:14" ht="45.75" thickBot="1" x14ac:dyDescent="0.3">
      <c r="A23" s="41"/>
      <c r="B23" s="49" t="s">
        <v>15</v>
      </c>
      <c r="C23" s="49" t="s">
        <v>101</v>
      </c>
      <c r="E23" s="36"/>
      <c r="F23" s="36"/>
      <c r="G23" s="36"/>
      <c r="H23" s="36"/>
      <c r="I23" s="10"/>
      <c r="J23" s="10"/>
      <c r="K23" s="10"/>
      <c r="L23" s="10"/>
      <c r="M23" s="10"/>
    </row>
    <row r="24" spans="1:14" ht="15.75" thickBot="1" x14ac:dyDescent="0.3">
      <c r="A24" s="42">
        <v>1</v>
      </c>
      <c r="C24" s="292">
        <f>F15*80%</f>
        <v>219.20000000000002</v>
      </c>
      <c r="D24" s="37"/>
      <c r="E24" s="293">
        <f>E15</f>
        <v>602546930</v>
      </c>
      <c r="F24" s="38"/>
      <c r="G24" s="38"/>
      <c r="H24" s="38"/>
      <c r="I24" s="23"/>
      <c r="J24" s="23"/>
      <c r="K24" s="23"/>
      <c r="L24" s="23"/>
      <c r="M24" s="23"/>
    </row>
    <row r="25" spans="1:14" x14ac:dyDescent="0.25">
      <c r="A25" s="96"/>
      <c r="C25" s="97"/>
      <c r="D25" s="37"/>
      <c r="E25" s="98"/>
      <c r="F25" s="38"/>
      <c r="G25" s="38"/>
      <c r="H25" s="38"/>
      <c r="I25" s="23"/>
      <c r="J25" s="23"/>
      <c r="K25" s="23"/>
      <c r="L25" s="23"/>
      <c r="M25" s="23"/>
    </row>
    <row r="26" spans="1:14" x14ac:dyDescent="0.25">
      <c r="A26" s="96"/>
      <c r="C26" s="97"/>
      <c r="D26" s="37"/>
      <c r="E26" s="98"/>
      <c r="F26" s="38"/>
      <c r="G26" s="38"/>
      <c r="H26" s="38"/>
      <c r="I26" s="23"/>
      <c r="J26" s="23"/>
      <c r="K26" s="23"/>
      <c r="L26" s="23"/>
      <c r="M26" s="23"/>
    </row>
    <row r="27" spans="1:14" x14ac:dyDescent="0.25">
      <c r="A27" s="96"/>
      <c r="B27" s="119" t="s">
        <v>132</v>
      </c>
      <c r="C27" s="101"/>
      <c r="D27" s="101"/>
      <c r="E27" s="101"/>
      <c r="F27" s="101"/>
      <c r="G27" s="101"/>
      <c r="H27" s="101"/>
      <c r="I27" s="104"/>
      <c r="J27" s="104"/>
      <c r="K27" s="104"/>
      <c r="L27" s="104"/>
      <c r="M27" s="104"/>
      <c r="N27" s="105"/>
    </row>
    <row r="28" spans="1:14" x14ac:dyDescent="0.25">
      <c r="A28" s="96"/>
      <c r="B28" s="101"/>
      <c r="C28" s="101"/>
      <c r="D28" s="101"/>
      <c r="E28" s="101"/>
      <c r="F28" s="101"/>
      <c r="G28" s="101"/>
      <c r="H28" s="101"/>
      <c r="I28" s="104"/>
      <c r="J28" s="104"/>
      <c r="K28" s="104"/>
      <c r="L28" s="104"/>
      <c r="M28" s="104"/>
      <c r="N28" s="105"/>
    </row>
    <row r="29" spans="1:14" x14ac:dyDescent="0.25">
      <c r="A29" s="96"/>
      <c r="B29" s="122" t="s">
        <v>33</v>
      </c>
      <c r="C29" s="122" t="s">
        <v>133</v>
      </c>
      <c r="D29" s="122" t="s">
        <v>134</v>
      </c>
      <c r="E29" s="101"/>
      <c r="F29" s="101"/>
      <c r="G29" s="101"/>
      <c r="H29" s="101"/>
      <c r="I29" s="104"/>
      <c r="J29" s="104"/>
      <c r="K29" s="104"/>
      <c r="L29" s="104"/>
      <c r="M29" s="104"/>
      <c r="N29" s="105"/>
    </row>
    <row r="30" spans="1:14" x14ac:dyDescent="0.25">
      <c r="A30" s="96"/>
      <c r="B30" s="118" t="s">
        <v>135</v>
      </c>
      <c r="C30" s="267" t="s">
        <v>276</v>
      </c>
      <c r="D30" s="267"/>
      <c r="E30" s="101"/>
      <c r="F30" s="101"/>
      <c r="G30" s="101"/>
      <c r="H30" s="101"/>
      <c r="I30" s="104"/>
      <c r="J30" s="104"/>
      <c r="K30" s="104"/>
      <c r="L30" s="104"/>
      <c r="M30" s="104"/>
      <c r="N30" s="105"/>
    </row>
    <row r="31" spans="1:14" x14ac:dyDescent="0.25">
      <c r="A31" s="96"/>
      <c r="B31" s="118" t="s">
        <v>136</v>
      </c>
      <c r="C31" s="267"/>
      <c r="D31" s="267" t="s">
        <v>276</v>
      </c>
      <c r="E31" s="101"/>
      <c r="F31" s="101"/>
      <c r="G31" s="101"/>
      <c r="H31" s="101"/>
      <c r="I31" s="104"/>
      <c r="J31" s="104"/>
      <c r="K31" s="104"/>
      <c r="L31" s="104"/>
      <c r="M31" s="104"/>
      <c r="N31" s="105"/>
    </row>
    <row r="32" spans="1:14" x14ac:dyDescent="0.25">
      <c r="A32" s="96"/>
      <c r="B32" s="118" t="s">
        <v>137</v>
      </c>
      <c r="C32" s="267" t="s">
        <v>276</v>
      </c>
      <c r="D32" s="267"/>
      <c r="E32" s="101"/>
      <c r="F32" s="101"/>
      <c r="G32" s="101"/>
      <c r="H32" s="101"/>
      <c r="I32" s="104"/>
      <c r="J32" s="104"/>
      <c r="K32" s="104"/>
      <c r="L32" s="104"/>
      <c r="M32" s="104"/>
      <c r="N32" s="105"/>
    </row>
    <row r="33" spans="1:17" x14ac:dyDescent="0.25">
      <c r="A33" s="96"/>
      <c r="B33" s="118" t="s">
        <v>138</v>
      </c>
      <c r="C33" s="267"/>
      <c r="D33" s="267" t="s">
        <v>276</v>
      </c>
      <c r="E33" s="101"/>
      <c r="F33" s="101"/>
      <c r="G33" s="101"/>
      <c r="H33" s="101"/>
      <c r="I33" s="104"/>
      <c r="J33" s="104"/>
      <c r="K33" s="104"/>
      <c r="L33" s="104"/>
      <c r="M33" s="104"/>
      <c r="N33" s="105"/>
    </row>
    <row r="34" spans="1:17" x14ac:dyDescent="0.25">
      <c r="A34" s="96"/>
      <c r="B34" s="101"/>
      <c r="C34" s="101"/>
      <c r="D34" s="101"/>
      <c r="E34" s="101"/>
      <c r="F34" s="101"/>
      <c r="G34" s="101"/>
      <c r="H34" s="101"/>
      <c r="I34" s="104"/>
      <c r="J34" s="104"/>
      <c r="K34" s="104"/>
      <c r="L34" s="104"/>
      <c r="M34" s="104"/>
      <c r="N34" s="105"/>
    </row>
    <row r="35" spans="1:17" x14ac:dyDescent="0.25">
      <c r="A35" s="96"/>
      <c r="B35" s="101"/>
      <c r="C35" s="101"/>
      <c r="D35" s="101"/>
      <c r="E35" s="101"/>
      <c r="F35" s="101"/>
      <c r="G35" s="101"/>
      <c r="H35" s="101"/>
      <c r="I35" s="104"/>
      <c r="J35" s="104"/>
      <c r="K35" s="104"/>
      <c r="L35" s="104"/>
      <c r="M35" s="104"/>
      <c r="N35" s="105"/>
    </row>
    <row r="36" spans="1:17" x14ac:dyDescent="0.25">
      <c r="A36" s="96"/>
      <c r="B36" s="119" t="s">
        <v>139</v>
      </c>
      <c r="C36" s="101"/>
      <c r="D36" s="101"/>
      <c r="E36" s="101"/>
      <c r="F36" s="101"/>
      <c r="G36" s="101"/>
      <c r="H36" s="101"/>
      <c r="I36" s="104"/>
      <c r="J36" s="104"/>
      <c r="K36" s="104"/>
      <c r="L36" s="104"/>
      <c r="M36" s="104"/>
      <c r="N36" s="105"/>
    </row>
    <row r="37" spans="1:17" x14ac:dyDescent="0.25">
      <c r="A37" s="96"/>
      <c r="B37" s="101"/>
      <c r="C37" s="101"/>
      <c r="D37" s="101"/>
      <c r="E37" s="101"/>
      <c r="F37" s="101"/>
      <c r="G37" s="101"/>
      <c r="H37" s="101"/>
      <c r="I37" s="104"/>
      <c r="J37" s="104"/>
      <c r="K37" s="104"/>
      <c r="L37" s="104"/>
      <c r="M37" s="104"/>
      <c r="N37" s="105"/>
    </row>
    <row r="38" spans="1:17" x14ac:dyDescent="0.25">
      <c r="A38" s="96"/>
      <c r="B38" s="101"/>
      <c r="C38" s="101"/>
      <c r="D38" s="101"/>
      <c r="E38" s="101"/>
      <c r="F38" s="101"/>
      <c r="G38" s="101"/>
      <c r="H38" s="101"/>
      <c r="I38" s="104"/>
      <c r="J38" s="104"/>
      <c r="K38" s="104"/>
      <c r="L38" s="104"/>
      <c r="M38" s="104"/>
      <c r="N38" s="105"/>
    </row>
    <row r="39" spans="1:17" x14ac:dyDescent="0.25">
      <c r="A39" s="96"/>
      <c r="B39" s="122" t="s">
        <v>33</v>
      </c>
      <c r="C39" s="122" t="s">
        <v>57</v>
      </c>
      <c r="D39" s="121" t="s">
        <v>51</v>
      </c>
      <c r="E39" s="121" t="s">
        <v>16</v>
      </c>
      <c r="F39" s="101"/>
      <c r="G39" s="101"/>
      <c r="H39" s="101"/>
      <c r="I39" s="104"/>
      <c r="J39" s="104"/>
      <c r="K39" s="104"/>
      <c r="L39" s="104"/>
      <c r="M39" s="104"/>
      <c r="N39" s="105"/>
    </row>
    <row r="40" spans="1:17" ht="28.5" x14ac:dyDescent="0.25">
      <c r="A40" s="96"/>
      <c r="B40" s="102" t="s">
        <v>140</v>
      </c>
      <c r="C40" s="103">
        <v>40</v>
      </c>
      <c r="D40" s="218">
        <v>0</v>
      </c>
      <c r="E40" s="344">
        <f>+D40+D41</f>
        <v>0</v>
      </c>
      <c r="F40" s="101"/>
      <c r="G40" s="101"/>
      <c r="H40" s="101"/>
      <c r="I40" s="104"/>
      <c r="J40" s="104"/>
      <c r="K40" s="104"/>
      <c r="L40" s="104"/>
      <c r="M40" s="104"/>
      <c r="N40" s="105"/>
    </row>
    <row r="41" spans="1:17" ht="42.75" x14ac:dyDescent="0.25">
      <c r="A41" s="96"/>
      <c r="B41" s="102" t="s">
        <v>141</v>
      </c>
      <c r="C41" s="103">
        <v>60</v>
      </c>
      <c r="D41" s="218">
        <f>+F150</f>
        <v>0</v>
      </c>
      <c r="E41" s="345"/>
      <c r="F41" s="101"/>
      <c r="G41" s="101"/>
      <c r="H41" s="101"/>
      <c r="I41" s="104"/>
      <c r="J41" s="104"/>
      <c r="K41" s="104"/>
      <c r="L41" s="104"/>
      <c r="M41" s="104"/>
      <c r="N41" s="105"/>
    </row>
    <row r="42" spans="1:17" x14ac:dyDescent="0.25">
      <c r="A42" s="96"/>
      <c r="C42" s="97"/>
      <c r="D42" s="37"/>
      <c r="E42" s="98"/>
      <c r="F42" s="38"/>
      <c r="G42" s="38"/>
      <c r="H42" s="38"/>
      <c r="I42" s="23"/>
      <c r="J42" s="23"/>
      <c r="K42" s="23"/>
      <c r="L42" s="23"/>
      <c r="M42" s="23"/>
    </row>
    <row r="43" spans="1:17" x14ac:dyDescent="0.25">
      <c r="A43" s="96"/>
      <c r="C43" s="97"/>
      <c r="D43" s="37"/>
      <c r="E43" s="98"/>
      <c r="F43" s="38"/>
      <c r="G43" s="38"/>
      <c r="H43" s="38"/>
      <c r="I43" s="23"/>
      <c r="J43" s="23"/>
      <c r="K43" s="23"/>
      <c r="L43" s="23"/>
      <c r="M43" s="23"/>
    </row>
    <row r="44" spans="1:17" x14ac:dyDescent="0.25">
      <c r="A44" s="96"/>
      <c r="C44" s="97"/>
      <c r="D44" s="37"/>
      <c r="E44" s="98"/>
      <c r="F44" s="38"/>
      <c r="G44" s="38"/>
      <c r="H44" s="38"/>
      <c r="I44" s="23"/>
      <c r="J44" s="23"/>
      <c r="K44" s="23"/>
      <c r="L44" s="23"/>
      <c r="M44" s="23"/>
    </row>
    <row r="45" spans="1:17" ht="15.75" thickBot="1" x14ac:dyDescent="0.3">
      <c r="M45" s="360" t="s">
        <v>35</v>
      </c>
      <c r="N45" s="360"/>
    </row>
    <row r="46" spans="1:17" x14ac:dyDescent="0.25">
      <c r="B46" s="119" t="s">
        <v>30</v>
      </c>
      <c r="M46" s="61"/>
      <c r="N46" s="61"/>
    </row>
    <row r="47" spans="1:17" ht="15.75" thickBot="1" x14ac:dyDescent="0.3">
      <c r="M47" s="61"/>
      <c r="N47" s="61"/>
    </row>
    <row r="48" spans="1:17" s="104" customFormat="1" ht="109.5" customHeight="1" x14ac:dyDescent="0.25">
      <c r="B48" s="115" t="s">
        <v>142</v>
      </c>
      <c r="C48" s="115" t="s">
        <v>143</v>
      </c>
      <c r="D48" s="115" t="s">
        <v>144</v>
      </c>
      <c r="E48" s="115" t="s">
        <v>45</v>
      </c>
      <c r="F48" s="115" t="s">
        <v>22</v>
      </c>
      <c r="G48" s="115" t="s">
        <v>102</v>
      </c>
      <c r="H48" s="115" t="s">
        <v>17</v>
      </c>
      <c r="I48" s="115" t="s">
        <v>10</v>
      </c>
      <c r="J48" s="115" t="s">
        <v>31</v>
      </c>
      <c r="K48" s="115" t="s">
        <v>60</v>
      </c>
      <c r="L48" s="115" t="s">
        <v>20</v>
      </c>
      <c r="M48" s="100" t="s">
        <v>26</v>
      </c>
      <c r="N48" s="115" t="s">
        <v>145</v>
      </c>
      <c r="O48" s="115" t="s">
        <v>36</v>
      </c>
      <c r="P48" s="116" t="s">
        <v>11</v>
      </c>
      <c r="Q48" s="116" t="s">
        <v>19</v>
      </c>
    </row>
    <row r="49" spans="1:25" s="280" customFormat="1" ht="30" x14ac:dyDescent="0.25">
      <c r="A49" s="268">
        <v>1</v>
      </c>
      <c r="B49" s="269" t="s">
        <v>573</v>
      </c>
      <c r="C49" s="270" t="s">
        <v>573</v>
      </c>
      <c r="D49" s="269" t="s">
        <v>296</v>
      </c>
      <c r="E49" s="271" t="s">
        <v>574</v>
      </c>
      <c r="F49" s="272" t="s">
        <v>133</v>
      </c>
      <c r="G49" s="273"/>
      <c r="H49" s="274">
        <v>39834</v>
      </c>
      <c r="I49" s="275">
        <v>40178</v>
      </c>
      <c r="J49" s="275"/>
      <c r="K49" s="275" t="s">
        <v>575</v>
      </c>
      <c r="L49" s="275" t="s">
        <v>576</v>
      </c>
      <c r="M49" s="276">
        <v>628</v>
      </c>
      <c r="N49" s="276">
        <v>80</v>
      </c>
      <c r="O49" s="277"/>
      <c r="P49" s="277">
        <v>11</v>
      </c>
      <c r="Q49" s="400" t="s">
        <v>791</v>
      </c>
      <c r="R49" s="279"/>
      <c r="S49" s="279"/>
      <c r="T49" s="279"/>
      <c r="U49" s="279"/>
      <c r="V49" s="279"/>
      <c r="W49" s="279"/>
      <c r="X49" s="279"/>
      <c r="Y49" s="279"/>
    </row>
    <row r="50" spans="1:25" s="280" customFormat="1" ht="30" x14ac:dyDescent="0.25">
      <c r="A50" s="268">
        <f>+A49+1</f>
        <v>2</v>
      </c>
      <c r="B50" s="269" t="s">
        <v>573</v>
      </c>
      <c r="C50" s="270" t="s">
        <v>573</v>
      </c>
      <c r="D50" s="269" t="s">
        <v>296</v>
      </c>
      <c r="E50" s="271" t="s">
        <v>591</v>
      </c>
      <c r="F50" s="272" t="s">
        <v>133</v>
      </c>
      <c r="G50" s="273"/>
      <c r="H50" s="274">
        <v>40210</v>
      </c>
      <c r="I50" s="275">
        <v>40543</v>
      </c>
      <c r="J50" s="275"/>
      <c r="K50" s="275" t="s">
        <v>580</v>
      </c>
      <c r="L50" s="275" t="s">
        <v>576</v>
      </c>
      <c r="M50" s="276">
        <v>558</v>
      </c>
      <c r="N50" s="276">
        <v>99</v>
      </c>
      <c r="O50" s="277"/>
      <c r="P50" s="277">
        <v>12</v>
      </c>
      <c r="Q50" s="400"/>
      <c r="R50" s="279"/>
      <c r="S50" s="279"/>
      <c r="T50" s="279"/>
      <c r="U50" s="279"/>
      <c r="V50" s="279"/>
      <c r="W50" s="279"/>
      <c r="X50" s="279"/>
      <c r="Y50" s="279"/>
    </row>
    <row r="51" spans="1:25" s="280" customFormat="1" ht="30" x14ac:dyDescent="0.25">
      <c r="A51" s="268">
        <f t="shared" ref="A51:A56" si="0">+A50+1</f>
        <v>3</v>
      </c>
      <c r="B51" s="269" t="s">
        <v>573</v>
      </c>
      <c r="C51" s="270" t="s">
        <v>573</v>
      </c>
      <c r="D51" s="269" t="s">
        <v>296</v>
      </c>
      <c r="E51" s="271" t="s">
        <v>592</v>
      </c>
      <c r="F51" s="272" t="s">
        <v>133</v>
      </c>
      <c r="G51" s="273"/>
      <c r="H51" s="274">
        <v>40567</v>
      </c>
      <c r="I51" s="275">
        <v>40908</v>
      </c>
      <c r="J51" s="275"/>
      <c r="K51" s="275" t="s">
        <v>585</v>
      </c>
      <c r="L51" s="275" t="s">
        <v>576</v>
      </c>
      <c r="M51" s="276">
        <v>563</v>
      </c>
      <c r="N51" s="276">
        <v>5</v>
      </c>
      <c r="O51" s="277"/>
      <c r="P51" s="277">
        <v>12</v>
      </c>
      <c r="Q51" s="400"/>
      <c r="R51" s="279"/>
      <c r="S51" s="279"/>
      <c r="T51" s="279"/>
      <c r="U51" s="279"/>
      <c r="V51" s="279"/>
      <c r="W51" s="279"/>
      <c r="X51" s="279"/>
      <c r="Y51" s="279"/>
    </row>
    <row r="52" spans="1:25" s="280" customFormat="1" ht="30" x14ac:dyDescent="0.25">
      <c r="A52" s="268">
        <f t="shared" si="0"/>
        <v>4</v>
      </c>
      <c r="B52" s="269" t="s">
        <v>573</v>
      </c>
      <c r="C52" s="270" t="s">
        <v>573</v>
      </c>
      <c r="D52" s="269" t="s">
        <v>296</v>
      </c>
      <c r="E52" s="271" t="s">
        <v>579</v>
      </c>
      <c r="F52" s="272" t="s">
        <v>133</v>
      </c>
      <c r="G52" s="272"/>
      <c r="H52" s="274">
        <v>40940</v>
      </c>
      <c r="I52" s="275">
        <v>41273</v>
      </c>
      <c r="J52" s="275"/>
      <c r="K52" s="275" t="s">
        <v>580</v>
      </c>
      <c r="L52" s="275" t="s">
        <v>576</v>
      </c>
      <c r="M52" s="276">
        <v>1400</v>
      </c>
      <c r="N52" s="276">
        <v>36</v>
      </c>
      <c r="O52" s="277"/>
      <c r="P52" s="277">
        <v>12</v>
      </c>
      <c r="Q52" s="400"/>
      <c r="R52" s="279"/>
      <c r="S52" s="279"/>
      <c r="T52" s="279"/>
      <c r="U52" s="279"/>
      <c r="V52" s="279"/>
      <c r="W52" s="279"/>
      <c r="X52" s="279"/>
      <c r="Y52" s="279"/>
    </row>
    <row r="53" spans="1:25" s="280" customFormat="1" x14ac:dyDescent="0.25">
      <c r="A53" s="268">
        <f t="shared" si="0"/>
        <v>5</v>
      </c>
      <c r="B53" s="269"/>
      <c r="C53" s="270"/>
      <c r="D53" s="269"/>
      <c r="E53" s="271"/>
      <c r="F53" s="272"/>
      <c r="G53" s="272"/>
      <c r="H53" s="272"/>
      <c r="I53" s="275"/>
      <c r="J53" s="275"/>
      <c r="K53" s="275"/>
      <c r="L53" s="275"/>
      <c r="M53" s="276"/>
      <c r="N53" s="276"/>
      <c r="O53" s="277"/>
      <c r="P53" s="277"/>
      <c r="Q53" s="278"/>
      <c r="R53" s="279"/>
      <c r="S53" s="279"/>
      <c r="T53" s="279"/>
      <c r="U53" s="279"/>
      <c r="V53" s="279"/>
      <c r="W53" s="279"/>
      <c r="X53" s="279"/>
      <c r="Y53" s="279"/>
    </row>
    <row r="54" spans="1:25" s="110" customFormat="1" x14ac:dyDescent="0.25">
      <c r="A54" s="43">
        <f t="shared" si="0"/>
        <v>6</v>
      </c>
      <c r="B54" s="111"/>
      <c r="C54" s="112"/>
      <c r="D54" s="111"/>
      <c r="E54" s="106"/>
      <c r="F54" s="107"/>
      <c r="G54" s="107"/>
      <c r="H54" s="107"/>
      <c r="I54" s="108"/>
      <c r="J54" s="108"/>
      <c r="K54" s="108"/>
      <c r="L54" s="108"/>
      <c r="M54" s="99"/>
      <c r="N54" s="99"/>
      <c r="O54" s="27"/>
      <c r="P54" s="27"/>
      <c r="Q54" s="147"/>
      <c r="R54" s="109"/>
      <c r="S54" s="109"/>
      <c r="T54" s="109"/>
      <c r="U54" s="109"/>
      <c r="V54" s="109"/>
      <c r="W54" s="109"/>
      <c r="X54" s="109"/>
      <c r="Y54" s="109"/>
    </row>
    <row r="55" spans="1:25" s="110" customFormat="1" x14ac:dyDescent="0.25">
      <c r="A55" s="43">
        <f t="shared" si="0"/>
        <v>7</v>
      </c>
      <c r="B55" s="111"/>
      <c r="C55" s="112"/>
      <c r="D55" s="111"/>
      <c r="E55" s="106"/>
      <c r="F55" s="107"/>
      <c r="G55" s="107"/>
      <c r="H55" s="107"/>
      <c r="I55" s="108"/>
      <c r="J55" s="108"/>
      <c r="K55" s="108"/>
      <c r="L55" s="108"/>
      <c r="M55" s="99"/>
      <c r="N55" s="99"/>
      <c r="O55" s="27"/>
      <c r="P55" s="27"/>
      <c r="Q55" s="147"/>
      <c r="R55" s="109"/>
      <c r="S55" s="109"/>
      <c r="T55" s="109"/>
      <c r="U55" s="109"/>
      <c r="V55" s="109"/>
      <c r="W55" s="109"/>
      <c r="X55" s="109"/>
      <c r="Y55" s="109"/>
    </row>
    <row r="56" spans="1:25" s="110" customFormat="1" x14ac:dyDescent="0.25">
      <c r="A56" s="43">
        <f t="shared" si="0"/>
        <v>8</v>
      </c>
      <c r="B56" s="111"/>
      <c r="C56" s="112"/>
      <c r="D56" s="111"/>
      <c r="E56" s="106"/>
      <c r="F56" s="107"/>
      <c r="G56" s="107"/>
      <c r="H56" s="107"/>
      <c r="I56" s="108"/>
      <c r="J56" s="108"/>
      <c r="K56" s="108"/>
      <c r="L56" s="108"/>
      <c r="M56" s="99"/>
      <c r="N56" s="99"/>
      <c r="O56" s="27"/>
      <c r="P56" s="27"/>
      <c r="Q56" s="147"/>
      <c r="R56" s="109"/>
      <c r="S56" s="109"/>
      <c r="T56" s="109"/>
      <c r="U56" s="109"/>
      <c r="V56" s="109"/>
      <c r="W56" s="109"/>
      <c r="X56" s="109"/>
      <c r="Y56" s="109"/>
    </row>
    <row r="57" spans="1:25" s="110" customFormat="1" x14ac:dyDescent="0.25">
      <c r="A57" s="43"/>
      <c r="B57" s="46" t="s">
        <v>16</v>
      </c>
      <c r="C57" s="112"/>
      <c r="D57" s="111"/>
      <c r="E57" s="106"/>
      <c r="F57" s="107"/>
      <c r="G57" s="107"/>
      <c r="H57" s="107"/>
      <c r="I57" s="108"/>
      <c r="J57" s="108"/>
      <c r="K57" s="113" t="s">
        <v>748</v>
      </c>
      <c r="L57" s="113">
        <f t="shared" ref="L57" si="1">SUM(L49:L56)</f>
        <v>0</v>
      </c>
      <c r="M57" s="145">
        <v>99</v>
      </c>
      <c r="N57" s="113" t="s">
        <v>753</v>
      </c>
      <c r="O57" s="27"/>
      <c r="P57" s="27"/>
      <c r="Q57" s="148"/>
    </row>
    <row r="58" spans="1:25" s="28" customFormat="1" x14ac:dyDescent="0.25">
      <c r="E58" s="29"/>
    </row>
    <row r="59" spans="1:25" s="28" customFormat="1" x14ac:dyDescent="0.25">
      <c r="B59" s="361" t="s">
        <v>28</v>
      </c>
      <c r="C59" s="361" t="s">
        <v>27</v>
      </c>
      <c r="D59" s="359" t="s">
        <v>34</v>
      </c>
      <c r="E59" s="359"/>
    </row>
    <row r="60" spans="1:25" s="28" customFormat="1" x14ac:dyDescent="0.25">
      <c r="B60" s="362"/>
      <c r="C60" s="362"/>
      <c r="D60" s="220" t="s">
        <v>23</v>
      </c>
      <c r="E60" s="58" t="s">
        <v>24</v>
      </c>
    </row>
    <row r="61" spans="1:25" s="28" customFormat="1" ht="30.6" customHeight="1" x14ac:dyDescent="0.25">
      <c r="B61" s="55" t="s">
        <v>21</v>
      </c>
      <c r="C61" s="56" t="str">
        <f>+K57</f>
        <v>44 meses y 17 días</v>
      </c>
      <c r="D61" s="53" t="s">
        <v>276</v>
      </c>
      <c r="E61" s="53"/>
      <c r="F61" s="30"/>
      <c r="G61" s="30"/>
      <c r="H61" s="30"/>
      <c r="I61" s="30"/>
      <c r="J61" s="30"/>
      <c r="K61" s="30"/>
      <c r="L61" s="30"/>
      <c r="M61" s="30"/>
    </row>
    <row r="62" spans="1:25" s="28" customFormat="1" ht="30" customHeight="1" x14ac:dyDescent="0.25">
      <c r="B62" s="55" t="s">
        <v>25</v>
      </c>
      <c r="C62" s="56">
        <f>+M57</f>
        <v>99</v>
      </c>
      <c r="D62" s="53"/>
      <c r="E62" s="53" t="s">
        <v>276</v>
      </c>
    </row>
    <row r="63" spans="1:25" s="28" customFormat="1" x14ac:dyDescent="0.25">
      <c r="B63" s="31"/>
      <c r="C63" s="358"/>
      <c r="D63" s="358"/>
      <c r="E63" s="358"/>
      <c r="F63" s="358"/>
      <c r="G63" s="358"/>
      <c r="H63" s="358"/>
      <c r="I63" s="358"/>
      <c r="J63" s="358"/>
      <c r="K63" s="358"/>
      <c r="L63" s="358"/>
      <c r="M63" s="358"/>
      <c r="N63" s="358"/>
    </row>
    <row r="64" spans="1:25" ht="28.15" customHeight="1" thickBot="1" x14ac:dyDescent="0.3"/>
    <row r="65" spans="2:16" ht="27" thickBot="1" x14ac:dyDescent="0.3">
      <c r="B65" s="357" t="s">
        <v>103</v>
      </c>
      <c r="C65" s="357"/>
      <c r="D65" s="357"/>
      <c r="E65" s="357"/>
      <c r="F65" s="357"/>
      <c r="G65" s="357"/>
      <c r="H65" s="357"/>
      <c r="I65" s="357"/>
      <c r="J65" s="357"/>
      <c r="K65" s="357"/>
      <c r="L65" s="357"/>
      <c r="M65" s="357"/>
      <c r="N65" s="357"/>
    </row>
    <row r="68" spans="2:16" ht="109.5" customHeight="1" x14ac:dyDescent="0.25">
      <c r="B68" s="117" t="s">
        <v>146</v>
      </c>
      <c r="C68" s="64" t="s">
        <v>2</v>
      </c>
      <c r="D68" s="64" t="s">
        <v>105</v>
      </c>
      <c r="E68" s="64" t="s">
        <v>104</v>
      </c>
      <c r="F68" s="64" t="s">
        <v>106</v>
      </c>
      <c r="G68" s="64" t="s">
        <v>107</v>
      </c>
      <c r="H68" s="64" t="s">
        <v>108</v>
      </c>
      <c r="I68" s="64" t="s">
        <v>109</v>
      </c>
      <c r="J68" s="64" t="s">
        <v>110</v>
      </c>
      <c r="K68" s="64" t="s">
        <v>111</v>
      </c>
      <c r="L68" s="64" t="s">
        <v>112</v>
      </c>
      <c r="M68" s="93" t="s">
        <v>113</v>
      </c>
      <c r="N68" s="93" t="s">
        <v>114</v>
      </c>
      <c r="O68" s="354" t="s">
        <v>3</v>
      </c>
      <c r="P68" s="355"/>
    </row>
    <row r="69" spans="2:16" x14ac:dyDescent="0.25">
      <c r="B69" s="233" t="s">
        <v>432</v>
      </c>
      <c r="C69" s="233" t="s">
        <v>466</v>
      </c>
      <c r="D69" s="43" t="s">
        <v>464</v>
      </c>
      <c r="E69" s="234">
        <v>48</v>
      </c>
      <c r="F69" s="4"/>
      <c r="G69" s="4"/>
      <c r="H69" s="4" t="s">
        <v>133</v>
      </c>
      <c r="I69" s="94"/>
      <c r="J69" s="94" t="s">
        <v>133</v>
      </c>
      <c r="K69" s="94" t="s">
        <v>133</v>
      </c>
      <c r="L69" s="94" t="s">
        <v>133</v>
      </c>
      <c r="M69" s="94" t="s">
        <v>133</v>
      </c>
      <c r="N69" s="94" t="s">
        <v>133</v>
      </c>
      <c r="O69" s="363"/>
      <c r="P69" s="364"/>
    </row>
    <row r="70" spans="2:16" x14ac:dyDescent="0.25">
      <c r="B70" s="233" t="s">
        <v>415</v>
      </c>
      <c r="C70" s="233" t="s">
        <v>467</v>
      </c>
      <c r="D70" s="233" t="s">
        <v>465</v>
      </c>
      <c r="E70" s="234">
        <v>226</v>
      </c>
      <c r="F70" s="4"/>
      <c r="G70" s="4"/>
      <c r="H70" s="4"/>
      <c r="I70" s="94" t="s">
        <v>133</v>
      </c>
      <c r="J70" s="94" t="s">
        <v>133</v>
      </c>
      <c r="K70" s="94" t="s">
        <v>133</v>
      </c>
      <c r="L70" s="94" t="s">
        <v>133</v>
      </c>
      <c r="M70" s="94" t="s">
        <v>133</v>
      </c>
      <c r="N70" s="94" t="s">
        <v>133</v>
      </c>
      <c r="O70" s="363"/>
      <c r="P70" s="364"/>
    </row>
    <row r="71" spans="2:16" x14ac:dyDescent="0.25">
      <c r="B71" s="3"/>
      <c r="C71" s="3"/>
      <c r="D71" s="5"/>
      <c r="E71" s="5"/>
      <c r="F71" s="4"/>
      <c r="G71" s="4"/>
      <c r="H71" s="4"/>
      <c r="I71" s="94"/>
      <c r="J71" s="94"/>
      <c r="K71" s="118"/>
      <c r="L71" s="118"/>
      <c r="M71" s="118"/>
      <c r="N71" s="118"/>
      <c r="O71" s="363"/>
      <c r="P71" s="364"/>
    </row>
    <row r="72" spans="2:16" x14ac:dyDescent="0.25">
      <c r="B72" s="3"/>
      <c r="C72" s="3"/>
      <c r="D72" s="5"/>
      <c r="E72" s="5"/>
      <c r="F72" s="4"/>
      <c r="G72" s="4"/>
      <c r="H72" s="4"/>
      <c r="I72" s="94"/>
      <c r="J72" s="94"/>
      <c r="K72" s="118"/>
      <c r="L72" s="118"/>
      <c r="M72" s="118"/>
      <c r="N72" s="118"/>
      <c r="O72" s="363"/>
      <c r="P72" s="364"/>
    </row>
    <row r="73" spans="2:16" x14ac:dyDescent="0.25">
      <c r="B73" s="3"/>
      <c r="C73" s="3"/>
      <c r="D73" s="5"/>
      <c r="E73" s="5"/>
      <c r="F73" s="4"/>
      <c r="G73" s="4"/>
      <c r="H73" s="4"/>
      <c r="I73" s="94"/>
      <c r="J73" s="94"/>
      <c r="K73" s="118"/>
      <c r="L73" s="118"/>
      <c r="M73" s="118"/>
      <c r="N73" s="118"/>
      <c r="O73" s="363"/>
      <c r="P73" s="364"/>
    </row>
    <row r="74" spans="2:16" x14ac:dyDescent="0.25">
      <c r="B74" s="3"/>
      <c r="C74" s="3"/>
      <c r="D74" s="5"/>
      <c r="E74" s="5"/>
      <c r="F74" s="4"/>
      <c r="G74" s="4"/>
      <c r="H74" s="4"/>
      <c r="I74" s="94"/>
      <c r="J74" s="94"/>
      <c r="K74" s="118"/>
      <c r="L74" s="118"/>
      <c r="M74" s="118"/>
      <c r="N74" s="118"/>
      <c r="O74" s="363"/>
      <c r="P74" s="364"/>
    </row>
    <row r="75" spans="2:16" x14ac:dyDescent="0.25">
      <c r="B75" s="118"/>
      <c r="C75" s="118"/>
      <c r="D75" s="118"/>
      <c r="E75" s="118"/>
      <c r="F75" s="118"/>
      <c r="G75" s="118"/>
      <c r="H75" s="118"/>
      <c r="I75" s="118"/>
      <c r="J75" s="118"/>
      <c r="K75" s="118"/>
      <c r="L75" s="118"/>
      <c r="M75" s="118"/>
      <c r="N75" s="118"/>
      <c r="O75" s="363"/>
      <c r="P75" s="364"/>
    </row>
    <row r="76" spans="2:16" x14ac:dyDescent="0.25">
      <c r="B76" s="9" t="s">
        <v>1</v>
      </c>
    </row>
    <row r="77" spans="2:16" x14ac:dyDescent="0.25">
      <c r="B77" s="9" t="s">
        <v>37</v>
      </c>
    </row>
    <row r="78" spans="2:16" x14ac:dyDescent="0.25">
      <c r="B78" s="9" t="s">
        <v>61</v>
      </c>
    </row>
    <row r="80" spans="2:16" ht="15.75" thickBot="1" x14ac:dyDescent="0.3"/>
    <row r="81" spans="2:16" ht="27" thickBot="1" x14ac:dyDescent="0.3">
      <c r="B81" s="348" t="s">
        <v>38</v>
      </c>
      <c r="C81" s="349"/>
      <c r="D81" s="349"/>
      <c r="E81" s="349"/>
      <c r="F81" s="349"/>
      <c r="G81" s="349"/>
      <c r="H81" s="349"/>
      <c r="I81" s="349"/>
      <c r="J81" s="349"/>
      <c r="K81" s="349"/>
      <c r="L81" s="349"/>
      <c r="M81" s="349"/>
      <c r="N81" s="350"/>
    </row>
    <row r="86" spans="2:16" ht="76.5" customHeight="1" x14ac:dyDescent="0.25">
      <c r="B86" s="117" t="s">
        <v>0</v>
      </c>
      <c r="C86" s="117" t="s">
        <v>39</v>
      </c>
      <c r="D86" s="117" t="s">
        <v>40</v>
      </c>
      <c r="E86" s="117" t="s">
        <v>115</v>
      </c>
      <c r="F86" s="117" t="s">
        <v>117</v>
      </c>
      <c r="G86" s="117" t="s">
        <v>118</v>
      </c>
      <c r="H86" s="117" t="s">
        <v>119</v>
      </c>
      <c r="I86" s="117" t="s">
        <v>116</v>
      </c>
      <c r="J86" s="354" t="s">
        <v>120</v>
      </c>
      <c r="K86" s="372"/>
      <c r="L86" s="355"/>
      <c r="M86" s="117" t="s">
        <v>121</v>
      </c>
      <c r="N86" s="117" t="s">
        <v>41</v>
      </c>
      <c r="O86" s="117" t="s">
        <v>42</v>
      </c>
      <c r="P86" s="117" t="s">
        <v>3</v>
      </c>
    </row>
    <row r="87" spans="2:16" ht="36" customHeight="1" x14ac:dyDescent="0.25">
      <c r="B87" s="215" t="s">
        <v>43</v>
      </c>
      <c r="C87" s="243">
        <f>(48/200)+226/300</f>
        <v>0.99333333333333329</v>
      </c>
      <c r="D87" s="3" t="s">
        <v>637</v>
      </c>
      <c r="E87" s="3">
        <v>1085258840</v>
      </c>
      <c r="F87" s="3" t="s">
        <v>161</v>
      </c>
      <c r="G87" s="3" t="s">
        <v>167</v>
      </c>
      <c r="H87" s="165">
        <v>40530</v>
      </c>
      <c r="I87" s="5" t="s">
        <v>133</v>
      </c>
      <c r="J87" s="1" t="s">
        <v>638</v>
      </c>
      <c r="K87" s="95" t="s">
        <v>640</v>
      </c>
      <c r="L87" s="94" t="s">
        <v>639</v>
      </c>
      <c r="M87" s="118" t="s">
        <v>133</v>
      </c>
      <c r="N87" s="118" t="s">
        <v>133</v>
      </c>
      <c r="O87" s="118"/>
      <c r="P87" s="289"/>
    </row>
    <row r="88" spans="2:16" ht="24" customHeight="1" x14ac:dyDescent="0.25">
      <c r="B88" s="238" t="s">
        <v>43</v>
      </c>
      <c r="C88" s="243">
        <f t="shared" ref="C88:C89" si="2">(48/200)+226/300</f>
        <v>0.99333333333333329</v>
      </c>
      <c r="D88" s="3" t="s">
        <v>641</v>
      </c>
      <c r="E88" s="3">
        <v>98389057</v>
      </c>
      <c r="F88" s="3" t="s">
        <v>278</v>
      </c>
      <c r="G88" s="3" t="s">
        <v>167</v>
      </c>
      <c r="H88" s="165">
        <v>41909</v>
      </c>
      <c r="I88" s="5" t="s">
        <v>134</v>
      </c>
      <c r="J88" s="1" t="s">
        <v>642</v>
      </c>
      <c r="K88" s="95" t="s">
        <v>643</v>
      </c>
      <c r="L88" s="94" t="s">
        <v>278</v>
      </c>
      <c r="M88" s="118"/>
      <c r="N88" s="118"/>
      <c r="O88" s="118"/>
      <c r="P88" s="118" t="s">
        <v>783</v>
      </c>
    </row>
    <row r="89" spans="2:16" ht="38.25" customHeight="1" x14ac:dyDescent="0.25">
      <c r="B89" s="238" t="s">
        <v>43</v>
      </c>
      <c r="C89" s="243">
        <f t="shared" si="2"/>
        <v>0.99333333333333329</v>
      </c>
      <c r="D89" s="3" t="s">
        <v>641</v>
      </c>
      <c r="E89" s="3">
        <v>98389057</v>
      </c>
      <c r="F89" s="3" t="s">
        <v>278</v>
      </c>
      <c r="G89" s="3" t="s">
        <v>167</v>
      </c>
      <c r="H89" s="165">
        <v>41909</v>
      </c>
      <c r="I89" s="5" t="s">
        <v>134</v>
      </c>
      <c r="J89" s="1" t="s">
        <v>646</v>
      </c>
      <c r="K89" s="95" t="s">
        <v>645</v>
      </c>
      <c r="L89" s="94" t="s">
        <v>644</v>
      </c>
      <c r="M89" s="118" t="s">
        <v>133</v>
      </c>
      <c r="N89" s="118" t="s">
        <v>134</v>
      </c>
      <c r="O89" s="118"/>
      <c r="P89" s="65" t="s">
        <v>784</v>
      </c>
    </row>
    <row r="90" spans="2:16" ht="30.75" customHeight="1" x14ac:dyDescent="0.25">
      <c r="B90" s="238" t="s">
        <v>189</v>
      </c>
      <c r="C90" s="243">
        <f>(48/200)+226/300*2</f>
        <v>1.7466666666666666</v>
      </c>
      <c r="D90" s="3" t="s">
        <v>647</v>
      </c>
      <c r="E90" s="3">
        <v>1085262160</v>
      </c>
      <c r="F90" s="3" t="s">
        <v>161</v>
      </c>
      <c r="G90" s="3" t="s">
        <v>167</v>
      </c>
      <c r="H90" s="165">
        <v>37608</v>
      </c>
      <c r="I90" s="5" t="s">
        <v>134</v>
      </c>
      <c r="J90" s="1"/>
      <c r="K90" s="95"/>
      <c r="L90" s="94"/>
      <c r="M90" s="118" t="s">
        <v>133</v>
      </c>
      <c r="N90" s="118" t="s">
        <v>134</v>
      </c>
      <c r="O90" s="118"/>
      <c r="P90" s="65" t="s">
        <v>649</v>
      </c>
    </row>
    <row r="91" spans="2:16" ht="24" customHeight="1" x14ac:dyDescent="0.25">
      <c r="B91" s="238" t="s">
        <v>189</v>
      </c>
      <c r="C91" s="243">
        <f>(48/200)+226/300*2</f>
        <v>1.7466666666666666</v>
      </c>
      <c r="D91" s="3" t="s">
        <v>648</v>
      </c>
      <c r="E91" s="3">
        <v>87065491</v>
      </c>
      <c r="F91" s="3" t="s">
        <v>278</v>
      </c>
      <c r="G91" s="3" t="s">
        <v>162</v>
      </c>
      <c r="H91" s="165">
        <v>41019</v>
      </c>
      <c r="I91" s="5" t="s">
        <v>133</v>
      </c>
      <c r="J91" s="1" t="s">
        <v>650</v>
      </c>
      <c r="K91" s="95" t="s">
        <v>651</v>
      </c>
      <c r="L91" s="94" t="s">
        <v>278</v>
      </c>
      <c r="M91" s="118" t="s">
        <v>133</v>
      </c>
      <c r="N91" s="118" t="s">
        <v>134</v>
      </c>
      <c r="O91" s="118"/>
      <c r="P91" s="118" t="s">
        <v>785</v>
      </c>
    </row>
    <row r="92" spans="2:16" ht="24" customHeight="1" x14ac:dyDescent="0.25">
      <c r="B92" s="238" t="s">
        <v>189</v>
      </c>
      <c r="C92" s="243">
        <f>(48/200)+226/300*2</f>
        <v>1.7466666666666666</v>
      </c>
      <c r="D92" s="3" t="s">
        <v>652</v>
      </c>
      <c r="E92" s="3">
        <v>38642098</v>
      </c>
      <c r="F92" s="3" t="s">
        <v>161</v>
      </c>
      <c r="G92" s="3" t="s">
        <v>653</v>
      </c>
      <c r="H92" s="165">
        <v>40161</v>
      </c>
      <c r="I92" s="5" t="s">
        <v>134</v>
      </c>
      <c r="J92" s="1" t="s">
        <v>654</v>
      </c>
      <c r="K92" s="95" t="s">
        <v>615</v>
      </c>
      <c r="L92" s="94" t="s">
        <v>655</v>
      </c>
      <c r="M92" s="118" t="s">
        <v>133</v>
      </c>
      <c r="N92" s="118" t="s">
        <v>133</v>
      </c>
      <c r="O92" s="118"/>
      <c r="P92" s="118" t="s">
        <v>786</v>
      </c>
    </row>
    <row r="94" spans="2:16" ht="15.75" thickBot="1" x14ac:dyDescent="0.3"/>
    <row r="95" spans="2:16" ht="27" thickBot="1" x14ac:dyDescent="0.3">
      <c r="B95" s="348" t="s">
        <v>46</v>
      </c>
      <c r="C95" s="349"/>
      <c r="D95" s="349"/>
      <c r="E95" s="349"/>
      <c r="F95" s="349"/>
      <c r="G95" s="349"/>
      <c r="H95" s="349"/>
      <c r="I95" s="349"/>
      <c r="J95" s="349"/>
      <c r="K95" s="349"/>
      <c r="L95" s="349"/>
      <c r="M95" s="349"/>
      <c r="N95" s="350"/>
    </row>
    <row r="98" spans="1:25" ht="46.15" customHeight="1" x14ac:dyDescent="0.25">
      <c r="B98" s="64" t="s">
        <v>33</v>
      </c>
      <c r="C98" s="64" t="s">
        <v>47</v>
      </c>
      <c r="D98" s="354" t="s">
        <v>3</v>
      </c>
      <c r="E98" s="355"/>
    </row>
    <row r="99" spans="1:25" ht="46.9" customHeight="1" x14ac:dyDescent="0.25">
      <c r="B99" s="65" t="s">
        <v>122</v>
      </c>
      <c r="C99" s="218" t="s">
        <v>133</v>
      </c>
      <c r="D99" s="356"/>
      <c r="E99" s="356"/>
    </row>
    <row r="102" spans="1:25" ht="26.25" x14ac:dyDescent="0.25">
      <c r="B102" s="346" t="s">
        <v>63</v>
      </c>
      <c r="C102" s="347"/>
      <c r="D102" s="347"/>
      <c r="E102" s="347"/>
      <c r="F102" s="347"/>
      <c r="G102" s="347"/>
      <c r="H102" s="347"/>
      <c r="I102" s="347"/>
      <c r="J102" s="347"/>
      <c r="K102" s="347"/>
      <c r="L102" s="347"/>
      <c r="M102" s="347"/>
      <c r="N102" s="347"/>
      <c r="O102" s="347"/>
      <c r="P102" s="347"/>
    </row>
    <row r="105" spans="1:25" ht="26.25" x14ac:dyDescent="0.25">
      <c r="B105" s="346" t="s">
        <v>256</v>
      </c>
      <c r="C105" s="347"/>
      <c r="D105" s="347"/>
      <c r="E105" s="347"/>
      <c r="F105" s="347"/>
      <c r="G105" s="347"/>
      <c r="H105" s="347"/>
      <c r="I105" s="347"/>
      <c r="J105" s="347"/>
      <c r="K105" s="347"/>
      <c r="L105" s="347"/>
      <c r="M105" s="347"/>
      <c r="N105" s="347"/>
      <c r="O105" s="347"/>
      <c r="P105" s="347"/>
    </row>
    <row r="107" spans="1:25" ht="15.75" thickBot="1" x14ac:dyDescent="0.3">
      <c r="M107" s="61"/>
      <c r="N107" s="61"/>
    </row>
    <row r="108" spans="1:25" s="104" customFormat="1" ht="109.5" customHeight="1" x14ac:dyDescent="0.25">
      <c r="B108" s="115" t="s">
        <v>142</v>
      </c>
      <c r="C108" s="115" t="s">
        <v>143</v>
      </c>
      <c r="D108" s="115" t="s">
        <v>144</v>
      </c>
      <c r="E108" s="115" t="s">
        <v>45</v>
      </c>
      <c r="F108" s="115" t="s">
        <v>22</v>
      </c>
      <c r="G108" s="115" t="s">
        <v>102</v>
      </c>
      <c r="H108" s="115" t="s">
        <v>17</v>
      </c>
      <c r="I108" s="115" t="s">
        <v>10</v>
      </c>
      <c r="J108" s="115" t="s">
        <v>31</v>
      </c>
      <c r="K108" s="115" t="s">
        <v>60</v>
      </c>
      <c r="L108" s="115" t="s">
        <v>20</v>
      </c>
      <c r="M108" s="100" t="s">
        <v>26</v>
      </c>
      <c r="N108" s="115" t="s">
        <v>145</v>
      </c>
      <c r="O108" s="115" t="s">
        <v>36</v>
      </c>
      <c r="P108" s="116" t="s">
        <v>11</v>
      </c>
      <c r="Q108" s="116" t="s">
        <v>19</v>
      </c>
    </row>
    <row r="109" spans="1:25" s="280" customFormat="1" ht="30" x14ac:dyDescent="0.25">
      <c r="A109" s="268">
        <v>1</v>
      </c>
      <c r="B109" s="269" t="s">
        <v>573</v>
      </c>
      <c r="C109" s="270" t="s">
        <v>573</v>
      </c>
      <c r="D109" s="269" t="s">
        <v>296</v>
      </c>
      <c r="E109" s="271" t="s">
        <v>574</v>
      </c>
      <c r="F109" s="272" t="s">
        <v>133</v>
      </c>
      <c r="G109" s="273"/>
      <c r="H109" s="274">
        <v>39834</v>
      </c>
      <c r="I109" s="275">
        <v>40178</v>
      </c>
      <c r="J109" s="275"/>
      <c r="K109" s="275" t="s">
        <v>576</v>
      </c>
      <c r="L109" s="275" t="s">
        <v>575</v>
      </c>
      <c r="M109" s="276">
        <v>628</v>
      </c>
      <c r="N109" s="276">
        <v>20</v>
      </c>
      <c r="O109" s="277"/>
      <c r="P109" s="277">
        <v>212</v>
      </c>
      <c r="Q109" s="278" t="s">
        <v>593</v>
      </c>
      <c r="R109" s="279"/>
      <c r="S109" s="279"/>
      <c r="T109" s="279"/>
      <c r="U109" s="279"/>
      <c r="V109" s="279"/>
      <c r="W109" s="279"/>
      <c r="X109" s="279"/>
      <c r="Y109" s="279"/>
    </row>
    <row r="110" spans="1:25" s="280" customFormat="1" ht="30" x14ac:dyDescent="0.25">
      <c r="A110" s="268">
        <f>+A109+1</f>
        <v>2</v>
      </c>
      <c r="B110" s="269" t="s">
        <v>573</v>
      </c>
      <c r="C110" s="270" t="s">
        <v>573</v>
      </c>
      <c r="D110" s="269" t="s">
        <v>296</v>
      </c>
      <c r="E110" s="271" t="s">
        <v>591</v>
      </c>
      <c r="F110" s="272" t="s">
        <v>133</v>
      </c>
      <c r="G110" s="273"/>
      <c r="H110" s="274">
        <v>40210</v>
      </c>
      <c r="I110" s="275">
        <v>40543</v>
      </c>
      <c r="J110" s="275"/>
      <c r="K110" s="275" t="s">
        <v>576</v>
      </c>
      <c r="L110" s="275" t="s">
        <v>580</v>
      </c>
      <c r="M110" s="276"/>
      <c r="N110" s="276">
        <v>20</v>
      </c>
      <c r="O110" s="277"/>
      <c r="P110" s="277">
        <v>212</v>
      </c>
      <c r="Q110" s="278" t="s">
        <v>593</v>
      </c>
      <c r="R110" s="279"/>
      <c r="S110" s="279"/>
      <c r="T110" s="279"/>
      <c r="U110" s="279"/>
      <c r="V110" s="279"/>
      <c r="W110" s="279"/>
      <c r="X110" s="279"/>
      <c r="Y110" s="279"/>
    </row>
    <row r="111" spans="1:25" s="280" customFormat="1" ht="30" x14ac:dyDescent="0.25">
      <c r="A111" s="268">
        <f t="shared" ref="A111:A116" si="3">+A110+1</f>
        <v>3</v>
      </c>
      <c r="B111" s="269" t="s">
        <v>573</v>
      </c>
      <c r="C111" s="270" t="s">
        <v>573</v>
      </c>
      <c r="D111" s="269" t="s">
        <v>296</v>
      </c>
      <c r="E111" s="271" t="s">
        <v>592</v>
      </c>
      <c r="F111" s="272" t="s">
        <v>133</v>
      </c>
      <c r="G111" s="273"/>
      <c r="H111" s="274">
        <v>40567</v>
      </c>
      <c r="I111" s="275">
        <v>40908</v>
      </c>
      <c r="J111" s="275"/>
      <c r="K111" s="275" t="s">
        <v>576</v>
      </c>
      <c r="L111" s="275" t="s">
        <v>585</v>
      </c>
      <c r="M111" s="276"/>
      <c r="N111" s="276">
        <v>40</v>
      </c>
      <c r="O111" s="277"/>
      <c r="P111" s="277">
        <v>213</v>
      </c>
      <c r="Q111" s="278" t="s">
        <v>593</v>
      </c>
      <c r="R111" s="279"/>
      <c r="S111" s="279"/>
      <c r="T111" s="279"/>
      <c r="U111" s="279"/>
      <c r="V111" s="279"/>
      <c r="W111" s="279"/>
      <c r="X111" s="279"/>
      <c r="Y111" s="279"/>
    </row>
    <row r="112" spans="1:25" s="280" customFormat="1" ht="30" x14ac:dyDescent="0.25">
      <c r="A112" s="268">
        <f t="shared" si="3"/>
        <v>4</v>
      </c>
      <c r="B112" s="269" t="s">
        <v>573</v>
      </c>
      <c r="C112" s="270" t="s">
        <v>573</v>
      </c>
      <c r="D112" s="269" t="s">
        <v>296</v>
      </c>
      <c r="E112" s="271" t="s">
        <v>579</v>
      </c>
      <c r="F112" s="272" t="s">
        <v>133</v>
      </c>
      <c r="G112" s="272"/>
      <c r="H112" s="274">
        <v>40940</v>
      </c>
      <c r="I112" s="275">
        <v>41273</v>
      </c>
      <c r="J112" s="275"/>
      <c r="K112" s="275" t="s">
        <v>576</v>
      </c>
      <c r="L112" s="275" t="s">
        <v>580</v>
      </c>
      <c r="M112" s="276">
        <v>1400</v>
      </c>
      <c r="N112" s="276">
        <v>40</v>
      </c>
      <c r="O112" s="277"/>
      <c r="P112" s="277">
        <v>213</v>
      </c>
      <c r="Q112" s="278" t="s">
        <v>593</v>
      </c>
      <c r="R112" s="279"/>
      <c r="S112" s="279"/>
      <c r="T112" s="279"/>
      <c r="U112" s="279"/>
      <c r="V112" s="279"/>
      <c r="W112" s="279"/>
      <c r="X112" s="279"/>
      <c r="Y112" s="279"/>
    </row>
    <row r="113" spans="1:25" s="280" customFormat="1" ht="30" x14ac:dyDescent="0.25">
      <c r="A113" s="268">
        <f t="shared" si="3"/>
        <v>5</v>
      </c>
      <c r="B113" s="269" t="s">
        <v>573</v>
      </c>
      <c r="C113" s="270" t="s">
        <v>573</v>
      </c>
      <c r="D113" s="269" t="s">
        <v>296</v>
      </c>
      <c r="E113" s="271" t="s">
        <v>581</v>
      </c>
      <c r="F113" s="272" t="s">
        <v>133</v>
      </c>
      <c r="G113" s="272"/>
      <c r="H113" s="274">
        <v>40922</v>
      </c>
      <c r="I113" s="275">
        <v>41273</v>
      </c>
      <c r="J113" s="275"/>
      <c r="K113" s="275" t="s">
        <v>576</v>
      </c>
      <c r="L113" s="275" t="s">
        <v>585</v>
      </c>
      <c r="M113" s="276">
        <v>596</v>
      </c>
      <c r="N113" s="276">
        <v>50</v>
      </c>
      <c r="O113" s="277"/>
      <c r="P113" s="277">
        <v>213</v>
      </c>
      <c r="Q113" s="278" t="s">
        <v>593</v>
      </c>
      <c r="R113" s="279"/>
      <c r="S113" s="279"/>
      <c r="T113" s="279"/>
      <c r="U113" s="279"/>
      <c r="V113" s="279"/>
      <c r="W113" s="279"/>
      <c r="X113" s="279"/>
      <c r="Y113" s="279"/>
    </row>
    <row r="114" spans="1:25" s="280" customFormat="1" ht="30" x14ac:dyDescent="0.25">
      <c r="A114" s="268">
        <f t="shared" si="3"/>
        <v>6</v>
      </c>
      <c r="B114" s="269" t="s">
        <v>573</v>
      </c>
      <c r="C114" s="270" t="s">
        <v>573</v>
      </c>
      <c r="D114" s="269" t="s">
        <v>296</v>
      </c>
      <c r="E114" s="271" t="s">
        <v>582</v>
      </c>
      <c r="F114" s="272" t="s">
        <v>133</v>
      </c>
      <c r="G114" s="272"/>
      <c r="H114" s="274">
        <v>40932</v>
      </c>
      <c r="I114" s="275">
        <v>41274</v>
      </c>
      <c r="J114" s="275"/>
      <c r="K114" s="275" t="s">
        <v>576</v>
      </c>
      <c r="L114" s="275" t="s">
        <v>588</v>
      </c>
      <c r="M114" s="276">
        <v>162</v>
      </c>
      <c r="N114" s="276">
        <v>17</v>
      </c>
      <c r="O114" s="277"/>
      <c r="P114" s="277">
        <v>213</v>
      </c>
      <c r="Q114" s="278" t="s">
        <v>593</v>
      </c>
      <c r="R114" s="279"/>
      <c r="S114" s="279"/>
      <c r="T114" s="279"/>
      <c r="U114" s="279"/>
      <c r="V114" s="279"/>
      <c r="W114" s="279"/>
      <c r="X114" s="279"/>
      <c r="Y114" s="279"/>
    </row>
    <row r="115" spans="1:25" s="280" customFormat="1" ht="30" x14ac:dyDescent="0.25">
      <c r="A115" s="268">
        <f t="shared" si="3"/>
        <v>7</v>
      </c>
      <c r="B115" s="269" t="s">
        <v>573</v>
      </c>
      <c r="C115" s="270" t="s">
        <v>573</v>
      </c>
      <c r="D115" s="269" t="s">
        <v>296</v>
      </c>
      <c r="E115" s="271" t="s">
        <v>583</v>
      </c>
      <c r="F115" s="272" t="s">
        <v>133</v>
      </c>
      <c r="G115" s="272"/>
      <c r="H115" s="274">
        <v>41576</v>
      </c>
      <c r="I115" s="275">
        <v>41850</v>
      </c>
      <c r="J115" s="275"/>
      <c r="K115" s="275" t="s">
        <v>576</v>
      </c>
      <c r="L115" s="275" t="s">
        <v>586</v>
      </c>
      <c r="M115" s="276">
        <v>141</v>
      </c>
      <c r="N115" s="276">
        <v>123</v>
      </c>
      <c r="O115" s="277"/>
      <c r="P115" s="277">
        <v>214</v>
      </c>
      <c r="Q115" s="278" t="s">
        <v>593</v>
      </c>
      <c r="R115" s="279"/>
      <c r="S115" s="279"/>
      <c r="T115" s="279"/>
      <c r="U115" s="279"/>
      <c r="V115" s="279"/>
      <c r="W115" s="279"/>
      <c r="X115" s="279"/>
      <c r="Y115" s="279"/>
    </row>
    <row r="116" spans="1:25" s="280" customFormat="1" x14ac:dyDescent="0.25">
      <c r="A116" s="268">
        <f t="shared" si="3"/>
        <v>8</v>
      </c>
      <c r="B116" s="269"/>
      <c r="C116" s="270"/>
      <c r="D116" s="269"/>
      <c r="E116" s="271"/>
      <c r="F116" s="272"/>
      <c r="G116" s="272"/>
      <c r="H116" s="272"/>
      <c r="I116" s="275"/>
      <c r="J116" s="275"/>
      <c r="K116" s="275"/>
      <c r="L116" s="275"/>
      <c r="M116" s="276"/>
      <c r="N116" s="276"/>
      <c r="O116" s="277"/>
      <c r="P116" s="277"/>
      <c r="Q116" s="279"/>
      <c r="R116" s="279"/>
      <c r="S116" s="279"/>
      <c r="T116" s="279"/>
      <c r="U116" s="279"/>
      <c r="V116" s="279"/>
      <c r="W116" s="279"/>
      <c r="X116" s="279"/>
      <c r="Y116" s="279"/>
    </row>
    <row r="117" spans="1:25" s="110" customFormat="1" x14ac:dyDescent="0.25">
      <c r="A117" s="43"/>
      <c r="B117" s="46" t="s">
        <v>16</v>
      </c>
      <c r="C117" s="112"/>
      <c r="D117" s="111"/>
      <c r="E117" s="106"/>
      <c r="F117" s="107"/>
      <c r="G117" s="107"/>
      <c r="H117" s="107"/>
      <c r="I117" s="108"/>
      <c r="J117" s="108"/>
      <c r="K117" s="113">
        <f t="shared" ref="K117" si="4">SUM(K109:K116)</f>
        <v>0</v>
      </c>
      <c r="L117" s="113">
        <f t="shared" ref="L117:N117" si="5">SUM(L109:L116)</f>
        <v>0</v>
      </c>
      <c r="M117" s="145">
        <f>SUM(M109:M115)</f>
        <v>2927</v>
      </c>
      <c r="N117" s="145">
        <f>SUM(N109:N115)</f>
        <v>310</v>
      </c>
      <c r="O117" s="27"/>
      <c r="P117" s="27"/>
    </row>
    <row r="118" spans="1:25" x14ac:dyDescent="0.25">
      <c r="B118" s="28"/>
      <c r="C118" s="28"/>
      <c r="D118" s="28"/>
      <c r="E118" s="29"/>
      <c r="F118" s="28"/>
      <c r="G118" s="28"/>
      <c r="H118" s="28"/>
      <c r="I118" s="28"/>
      <c r="J118" s="28"/>
      <c r="K118" s="28"/>
      <c r="L118" s="28"/>
      <c r="M118" s="28"/>
      <c r="N118" s="28"/>
      <c r="O118" s="28"/>
      <c r="P118" s="28"/>
    </row>
    <row r="119" spans="1:25" ht="18.75" x14ac:dyDescent="0.25">
      <c r="B119" s="55" t="s">
        <v>32</v>
      </c>
      <c r="C119" s="69">
        <f>+K117</f>
        <v>0</v>
      </c>
      <c r="H119" s="30"/>
      <c r="I119" s="30"/>
      <c r="J119" s="30"/>
      <c r="K119" s="30"/>
      <c r="L119" s="30"/>
      <c r="M119" s="30"/>
      <c r="N119" s="28"/>
      <c r="O119" s="28"/>
      <c r="P119" s="28"/>
    </row>
    <row r="121" spans="1:25" ht="15.75" thickBot="1" x14ac:dyDescent="0.3"/>
    <row r="122" spans="1:25" ht="37.15" customHeight="1" thickBot="1" x14ac:dyDescent="0.3">
      <c r="B122" s="72" t="s">
        <v>49</v>
      </c>
      <c r="C122" s="73" t="s">
        <v>50</v>
      </c>
      <c r="D122" s="72" t="s">
        <v>51</v>
      </c>
      <c r="E122" s="73" t="s">
        <v>54</v>
      </c>
    </row>
    <row r="123" spans="1:25" ht="41.45" customHeight="1" x14ac:dyDescent="0.25">
      <c r="B123" s="63" t="s">
        <v>123</v>
      </c>
      <c r="C123" s="66">
        <v>20</v>
      </c>
      <c r="D123" s="66">
        <v>0</v>
      </c>
      <c r="E123" s="351">
        <f>+D123+D124+D125</f>
        <v>0</v>
      </c>
    </row>
    <row r="124" spans="1:25" x14ac:dyDescent="0.25">
      <c r="B124" s="63" t="s">
        <v>124</v>
      </c>
      <c r="C124" s="53">
        <v>30</v>
      </c>
      <c r="D124" s="218">
        <v>0</v>
      </c>
      <c r="E124" s="352"/>
    </row>
    <row r="125" spans="1:25" ht="15.75" thickBot="1" x14ac:dyDescent="0.3">
      <c r="B125" s="63" t="s">
        <v>125</v>
      </c>
      <c r="C125" s="68">
        <v>40</v>
      </c>
      <c r="D125" s="68">
        <v>0</v>
      </c>
      <c r="E125" s="353"/>
    </row>
    <row r="127" spans="1:25" ht="15.75" thickBot="1" x14ac:dyDescent="0.3"/>
    <row r="128" spans="1:25" ht="27" thickBot="1" x14ac:dyDescent="0.3">
      <c r="B128" s="348" t="s">
        <v>52</v>
      </c>
      <c r="C128" s="349"/>
      <c r="D128" s="349"/>
      <c r="E128" s="349"/>
      <c r="F128" s="349"/>
      <c r="G128" s="349"/>
      <c r="H128" s="349"/>
      <c r="I128" s="349"/>
      <c r="J128" s="349"/>
      <c r="K128" s="349"/>
      <c r="L128" s="349"/>
      <c r="M128" s="349"/>
      <c r="N128" s="350"/>
    </row>
    <row r="130" spans="2:16" ht="76.5" customHeight="1" x14ac:dyDescent="0.25">
      <c r="B130" s="117" t="s">
        <v>0</v>
      </c>
      <c r="C130" s="117" t="s">
        <v>39</v>
      </c>
      <c r="D130" s="117" t="s">
        <v>40</v>
      </c>
      <c r="E130" s="117" t="s">
        <v>115</v>
      </c>
      <c r="F130" s="117" t="s">
        <v>117</v>
      </c>
      <c r="G130" s="117" t="s">
        <v>118</v>
      </c>
      <c r="H130" s="117" t="s">
        <v>119</v>
      </c>
      <c r="I130" s="117" t="s">
        <v>116</v>
      </c>
      <c r="J130" s="354" t="s">
        <v>120</v>
      </c>
      <c r="K130" s="372"/>
      <c r="L130" s="355"/>
      <c r="M130" s="117" t="s">
        <v>121</v>
      </c>
      <c r="N130" s="117" t="s">
        <v>41</v>
      </c>
      <c r="O130" s="117" t="s">
        <v>42</v>
      </c>
      <c r="P130" s="288" t="s">
        <v>3</v>
      </c>
    </row>
    <row r="131" spans="2:16" ht="60.75" customHeight="1" x14ac:dyDescent="0.25">
      <c r="B131" s="215" t="s">
        <v>656</v>
      </c>
      <c r="C131" s="215"/>
      <c r="D131" s="3" t="s">
        <v>515</v>
      </c>
      <c r="E131" s="3">
        <v>27090492</v>
      </c>
      <c r="F131" s="3" t="s">
        <v>161</v>
      </c>
      <c r="G131" s="3" t="s">
        <v>162</v>
      </c>
      <c r="H131" s="165">
        <v>41368</v>
      </c>
      <c r="I131" s="5" t="s">
        <v>134</v>
      </c>
      <c r="J131" s="1"/>
      <c r="K131" s="95"/>
      <c r="L131" s="94"/>
      <c r="M131" s="118" t="s">
        <v>133</v>
      </c>
      <c r="N131" s="118" t="s">
        <v>134</v>
      </c>
      <c r="O131" s="118"/>
      <c r="P131" s="218" t="s">
        <v>657</v>
      </c>
    </row>
    <row r="132" spans="2:16" ht="60.75" customHeight="1" x14ac:dyDescent="0.25">
      <c r="B132" s="238" t="s">
        <v>660</v>
      </c>
      <c r="C132" s="238"/>
      <c r="D132" s="3" t="s">
        <v>658</v>
      </c>
      <c r="E132" s="3">
        <v>87064863</v>
      </c>
      <c r="F132" s="3" t="s">
        <v>659</v>
      </c>
      <c r="G132" s="3" t="s">
        <v>522</v>
      </c>
      <c r="H132" s="165">
        <v>39570</v>
      </c>
      <c r="I132" s="5" t="s">
        <v>134</v>
      </c>
      <c r="J132" s="1" t="s">
        <v>661</v>
      </c>
      <c r="K132" s="95" t="s">
        <v>663</v>
      </c>
      <c r="L132" s="94" t="s">
        <v>662</v>
      </c>
      <c r="M132" s="118" t="s">
        <v>133</v>
      </c>
      <c r="N132" s="118" t="s">
        <v>133</v>
      </c>
      <c r="O132" s="118"/>
      <c r="P132" s="239" t="s">
        <v>664</v>
      </c>
    </row>
    <row r="133" spans="2:16" ht="60.75" customHeight="1" x14ac:dyDescent="0.25">
      <c r="B133" s="238" t="s">
        <v>620</v>
      </c>
      <c r="C133" s="238"/>
      <c r="D133" s="3" t="s">
        <v>267</v>
      </c>
      <c r="E133" s="3">
        <v>12745341</v>
      </c>
      <c r="F133" s="3" t="s">
        <v>268</v>
      </c>
      <c r="G133" s="3" t="s">
        <v>162</v>
      </c>
      <c r="H133" s="165">
        <v>37596</v>
      </c>
      <c r="I133" s="5" t="s">
        <v>134</v>
      </c>
      <c r="J133" s="1" t="s">
        <v>621</v>
      </c>
      <c r="K133" s="94" t="s">
        <v>623</v>
      </c>
      <c r="L133" s="94" t="s">
        <v>622</v>
      </c>
      <c r="M133" s="118" t="s">
        <v>133</v>
      </c>
      <c r="N133" s="118" t="s">
        <v>133</v>
      </c>
      <c r="O133" s="118"/>
      <c r="P133" s="289" t="s">
        <v>211</v>
      </c>
    </row>
    <row r="134" spans="2:16" ht="60.75" customHeight="1" x14ac:dyDescent="0.25">
      <c r="B134" s="215"/>
      <c r="C134" s="215"/>
      <c r="D134" s="3"/>
      <c r="E134" s="3"/>
      <c r="F134" s="3"/>
      <c r="G134" s="3"/>
      <c r="H134" s="165"/>
      <c r="I134" s="5"/>
      <c r="J134" s="1"/>
      <c r="K134" s="95"/>
      <c r="L134" s="94"/>
      <c r="M134" s="118"/>
      <c r="N134" s="118"/>
      <c r="O134" s="118"/>
      <c r="P134" s="218"/>
    </row>
    <row r="135" spans="2:16" ht="33.6" customHeight="1" x14ac:dyDescent="0.25">
      <c r="B135" s="215"/>
      <c r="C135" s="215"/>
      <c r="D135" s="3"/>
      <c r="E135" s="3"/>
      <c r="F135" s="3"/>
      <c r="G135" s="3"/>
      <c r="H135" s="3"/>
      <c r="I135" s="5"/>
      <c r="J135" s="1"/>
      <c r="K135" s="94"/>
      <c r="L135" s="94"/>
      <c r="M135" s="118"/>
      <c r="N135" s="118"/>
      <c r="O135" s="118"/>
      <c r="P135" s="289"/>
    </row>
    <row r="138" spans="2:16" ht="15.75" thickBot="1" x14ac:dyDescent="0.3"/>
    <row r="139" spans="2:16" ht="54" customHeight="1" x14ac:dyDescent="0.25">
      <c r="B139" s="121" t="s">
        <v>33</v>
      </c>
      <c r="C139" s="121" t="s">
        <v>49</v>
      </c>
      <c r="D139" s="117" t="s">
        <v>50</v>
      </c>
      <c r="E139" s="121" t="s">
        <v>51</v>
      </c>
      <c r="F139" s="73" t="s">
        <v>55</v>
      </c>
      <c r="G139" s="91"/>
    </row>
    <row r="140" spans="2:16" ht="120.75" customHeight="1" x14ac:dyDescent="0.2">
      <c r="B140" s="340" t="s">
        <v>53</v>
      </c>
      <c r="C140" s="6" t="s">
        <v>126</v>
      </c>
      <c r="D140" s="218">
        <v>25</v>
      </c>
      <c r="E140" s="218">
        <v>0</v>
      </c>
      <c r="F140" s="341">
        <f>+E140+E141+E142</f>
        <v>0</v>
      </c>
      <c r="G140" s="92"/>
    </row>
    <row r="141" spans="2:16" ht="76.150000000000006" customHeight="1" x14ac:dyDescent="0.2">
      <c r="B141" s="340"/>
      <c r="C141" s="6" t="s">
        <v>127</v>
      </c>
      <c r="D141" s="70">
        <v>25</v>
      </c>
      <c r="E141" s="218">
        <v>0</v>
      </c>
      <c r="F141" s="342"/>
      <c r="G141" s="92"/>
    </row>
    <row r="142" spans="2:16" ht="69" customHeight="1" x14ac:dyDescent="0.2">
      <c r="B142" s="340"/>
      <c r="C142" s="6" t="s">
        <v>128</v>
      </c>
      <c r="D142" s="218">
        <v>10</v>
      </c>
      <c r="E142" s="218">
        <v>0</v>
      </c>
      <c r="F142" s="343"/>
      <c r="G142" s="92"/>
    </row>
    <row r="143" spans="2:16" x14ac:dyDescent="0.25">
      <c r="C143" s="101"/>
    </row>
    <row r="146" spans="2:5" x14ac:dyDescent="0.25">
      <c r="B146" s="119" t="s">
        <v>56</v>
      </c>
    </row>
    <row r="149" spans="2:5" x14ac:dyDescent="0.25">
      <c r="B149" s="122" t="s">
        <v>33</v>
      </c>
      <c r="C149" s="122" t="s">
        <v>57</v>
      </c>
      <c r="D149" s="121" t="s">
        <v>51</v>
      </c>
      <c r="E149" s="121" t="s">
        <v>16</v>
      </c>
    </row>
    <row r="150" spans="2:5" ht="28.5" x14ac:dyDescent="0.25">
      <c r="B150" s="102" t="s">
        <v>58</v>
      </c>
      <c r="C150" s="103">
        <v>40</v>
      </c>
      <c r="D150" s="218">
        <f>+E123</f>
        <v>0</v>
      </c>
      <c r="E150" s="344">
        <f>+D150+D151</f>
        <v>0</v>
      </c>
    </row>
    <row r="151" spans="2:5" ht="42.75" x14ac:dyDescent="0.25">
      <c r="B151" s="102" t="s">
        <v>59</v>
      </c>
      <c r="C151" s="103">
        <v>60</v>
      </c>
      <c r="D151" s="218">
        <f>+F140</f>
        <v>0</v>
      </c>
      <c r="E151" s="345"/>
    </row>
  </sheetData>
  <mergeCells count="38">
    <mergeCell ref="Q49:Q52"/>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5:P105"/>
    <mergeCell ref="O72:P72"/>
    <mergeCell ref="O73:P73"/>
    <mergeCell ref="O74:P74"/>
    <mergeCell ref="O75:P75"/>
    <mergeCell ref="B81:N81"/>
    <mergeCell ref="J86:L86"/>
    <mergeCell ref="B95:N95"/>
    <mergeCell ref="D98:E98"/>
    <mergeCell ref="D99:E99"/>
    <mergeCell ref="B102:P102"/>
    <mergeCell ref="E150:E151"/>
    <mergeCell ref="E123:E125"/>
    <mergeCell ref="B128:N128"/>
    <mergeCell ref="J130:L130"/>
    <mergeCell ref="B140:B142"/>
    <mergeCell ref="F140:F142"/>
  </mergeCells>
  <dataValidations count="2">
    <dataValidation type="list" allowBlank="1" showInputMessage="1" showErrorMessage="1" sqref="WVD983067 A65563 IR65563 SN65563 ACJ65563 AMF65563 AWB65563 BFX65563 BPT65563 BZP65563 CJL65563 CTH65563 DDD65563 DMZ65563 DWV65563 EGR65563 EQN65563 FAJ65563 FKF65563 FUB65563 GDX65563 GNT65563 GXP65563 HHL65563 HRH65563 IBD65563 IKZ65563 IUV65563 JER65563 JON65563 JYJ65563 KIF65563 KSB65563 LBX65563 LLT65563 LVP65563 MFL65563 MPH65563 MZD65563 NIZ65563 NSV65563 OCR65563 OMN65563 OWJ65563 PGF65563 PQB65563 PZX65563 QJT65563 QTP65563 RDL65563 RNH65563 RXD65563 SGZ65563 SQV65563 TAR65563 TKN65563 TUJ65563 UEF65563 UOB65563 UXX65563 VHT65563 VRP65563 WBL65563 WLH65563 WVD65563 A131099 IR131099 SN131099 ACJ131099 AMF131099 AWB131099 BFX131099 BPT131099 BZP131099 CJL131099 CTH131099 DDD131099 DMZ131099 DWV131099 EGR131099 EQN131099 FAJ131099 FKF131099 FUB131099 GDX131099 GNT131099 GXP131099 HHL131099 HRH131099 IBD131099 IKZ131099 IUV131099 JER131099 JON131099 JYJ131099 KIF131099 KSB131099 LBX131099 LLT131099 LVP131099 MFL131099 MPH131099 MZD131099 NIZ131099 NSV131099 OCR131099 OMN131099 OWJ131099 PGF131099 PQB131099 PZX131099 QJT131099 QTP131099 RDL131099 RNH131099 RXD131099 SGZ131099 SQV131099 TAR131099 TKN131099 TUJ131099 UEF131099 UOB131099 UXX131099 VHT131099 VRP131099 WBL131099 WLH131099 WVD131099 A196635 IR196635 SN196635 ACJ196635 AMF196635 AWB196635 BFX196635 BPT196635 BZP196635 CJL196635 CTH196635 DDD196635 DMZ196635 DWV196635 EGR196635 EQN196635 FAJ196635 FKF196635 FUB196635 GDX196635 GNT196635 GXP196635 HHL196635 HRH196635 IBD196635 IKZ196635 IUV196635 JER196635 JON196635 JYJ196635 KIF196635 KSB196635 LBX196635 LLT196635 LVP196635 MFL196635 MPH196635 MZD196635 NIZ196635 NSV196635 OCR196635 OMN196635 OWJ196635 PGF196635 PQB196635 PZX196635 QJT196635 QTP196635 RDL196635 RNH196635 RXD196635 SGZ196635 SQV196635 TAR196635 TKN196635 TUJ196635 UEF196635 UOB196635 UXX196635 VHT196635 VRP196635 WBL196635 WLH196635 WVD196635 A262171 IR262171 SN262171 ACJ262171 AMF262171 AWB262171 BFX262171 BPT262171 BZP262171 CJL262171 CTH262171 DDD262171 DMZ262171 DWV262171 EGR262171 EQN262171 FAJ262171 FKF262171 FUB262171 GDX262171 GNT262171 GXP262171 HHL262171 HRH262171 IBD262171 IKZ262171 IUV262171 JER262171 JON262171 JYJ262171 KIF262171 KSB262171 LBX262171 LLT262171 LVP262171 MFL262171 MPH262171 MZD262171 NIZ262171 NSV262171 OCR262171 OMN262171 OWJ262171 PGF262171 PQB262171 PZX262171 QJT262171 QTP262171 RDL262171 RNH262171 RXD262171 SGZ262171 SQV262171 TAR262171 TKN262171 TUJ262171 UEF262171 UOB262171 UXX262171 VHT262171 VRP262171 WBL262171 WLH262171 WVD262171 A327707 IR327707 SN327707 ACJ327707 AMF327707 AWB327707 BFX327707 BPT327707 BZP327707 CJL327707 CTH327707 DDD327707 DMZ327707 DWV327707 EGR327707 EQN327707 FAJ327707 FKF327707 FUB327707 GDX327707 GNT327707 GXP327707 HHL327707 HRH327707 IBD327707 IKZ327707 IUV327707 JER327707 JON327707 JYJ327707 KIF327707 KSB327707 LBX327707 LLT327707 LVP327707 MFL327707 MPH327707 MZD327707 NIZ327707 NSV327707 OCR327707 OMN327707 OWJ327707 PGF327707 PQB327707 PZX327707 QJT327707 QTP327707 RDL327707 RNH327707 RXD327707 SGZ327707 SQV327707 TAR327707 TKN327707 TUJ327707 UEF327707 UOB327707 UXX327707 VHT327707 VRP327707 WBL327707 WLH327707 WVD327707 A393243 IR393243 SN393243 ACJ393243 AMF393243 AWB393243 BFX393243 BPT393243 BZP393243 CJL393243 CTH393243 DDD393243 DMZ393243 DWV393243 EGR393243 EQN393243 FAJ393243 FKF393243 FUB393243 GDX393243 GNT393243 GXP393243 HHL393243 HRH393243 IBD393243 IKZ393243 IUV393243 JER393243 JON393243 JYJ393243 KIF393243 KSB393243 LBX393243 LLT393243 LVP393243 MFL393243 MPH393243 MZD393243 NIZ393243 NSV393243 OCR393243 OMN393243 OWJ393243 PGF393243 PQB393243 PZX393243 QJT393243 QTP393243 RDL393243 RNH393243 RXD393243 SGZ393243 SQV393243 TAR393243 TKN393243 TUJ393243 UEF393243 UOB393243 UXX393243 VHT393243 VRP393243 WBL393243 WLH393243 WVD393243 A458779 IR458779 SN458779 ACJ458779 AMF458779 AWB458779 BFX458779 BPT458779 BZP458779 CJL458779 CTH458779 DDD458779 DMZ458779 DWV458779 EGR458779 EQN458779 FAJ458779 FKF458779 FUB458779 GDX458779 GNT458779 GXP458779 HHL458779 HRH458779 IBD458779 IKZ458779 IUV458779 JER458779 JON458779 JYJ458779 KIF458779 KSB458779 LBX458779 LLT458779 LVP458779 MFL458779 MPH458779 MZD458779 NIZ458779 NSV458779 OCR458779 OMN458779 OWJ458779 PGF458779 PQB458779 PZX458779 QJT458779 QTP458779 RDL458779 RNH458779 RXD458779 SGZ458779 SQV458779 TAR458779 TKN458779 TUJ458779 UEF458779 UOB458779 UXX458779 VHT458779 VRP458779 WBL458779 WLH458779 WVD458779 A524315 IR524315 SN524315 ACJ524315 AMF524315 AWB524315 BFX524315 BPT524315 BZP524315 CJL524315 CTH524315 DDD524315 DMZ524315 DWV524315 EGR524315 EQN524315 FAJ524315 FKF524315 FUB524315 GDX524315 GNT524315 GXP524315 HHL524315 HRH524315 IBD524315 IKZ524315 IUV524315 JER524315 JON524315 JYJ524315 KIF524315 KSB524315 LBX524315 LLT524315 LVP524315 MFL524315 MPH524315 MZD524315 NIZ524315 NSV524315 OCR524315 OMN524315 OWJ524315 PGF524315 PQB524315 PZX524315 QJT524315 QTP524315 RDL524315 RNH524315 RXD524315 SGZ524315 SQV524315 TAR524315 TKN524315 TUJ524315 UEF524315 UOB524315 UXX524315 VHT524315 VRP524315 WBL524315 WLH524315 WVD524315 A589851 IR589851 SN589851 ACJ589851 AMF589851 AWB589851 BFX589851 BPT589851 BZP589851 CJL589851 CTH589851 DDD589851 DMZ589851 DWV589851 EGR589851 EQN589851 FAJ589851 FKF589851 FUB589851 GDX589851 GNT589851 GXP589851 HHL589851 HRH589851 IBD589851 IKZ589851 IUV589851 JER589851 JON589851 JYJ589851 KIF589851 KSB589851 LBX589851 LLT589851 LVP589851 MFL589851 MPH589851 MZD589851 NIZ589851 NSV589851 OCR589851 OMN589851 OWJ589851 PGF589851 PQB589851 PZX589851 QJT589851 QTP589851 RDL589851 RNH589851 RXD589851 SGZ589851 SQV589851 TAR589851 TKN589851 TUJ589851 UEF589851 UOB589851 UXX589851 VHT589851 VRP589851 WBL589851 WLH589851 WVD589851 A655387 IR655387 SN655387 ACJ655387 AMF655387 AWB655387 BFX655387 BPT655387 BZP655387 CJL655387 CTH655387 DDD655387 DMZ655387 DWV655387 EGR655387 EQN655387 FAJ655387 FKF655387 FUB655387 GDX655387 GNT655387 GXP655387 HHL655387 HRH655387 IBD655387 IKZ655387 IUV655387 JER655387 JON655387 JYJ655387 KIF655387 KSB655387 LBX655387 LLT655387 LVP655387 MFL655387 MPH655387 MZD655387 NIZ655387 NSV655387 OCR655387 OMN655387 OWJ655387 PGF655387 PQB655387 PZX655387 QJT655387 QTP655387 RDL655387 RNH655387 RXD655387 SGZ655387 SQV655387 TAR655387 TKN655387 TUJ655387 UEF655387 UOB655387 UXX655387 VHT655387 VRP655387 WBL655387 WLH655387 WVD655387 A720923 IR720923 SN720923 ACJ720923 AMF720923 AWB720923 BFX720923 BPT720923 BZP720923 CJL720923 CTH720923 DDD720923 DMZ720923 DWV720923 EGR720923 EQN720923 FAJ720923 FKF720923 FUB720923 GDX720923 GNT720923 GXP720923 HHL720923 HRH720923 IBD720923 IKZ720923 IUV720923 JER720923 JON720923 JYJ720923 KIF720923 KSB720923 LBX720923 LLT720923 LVP720923 MFL720923 MPH720923 MZD720923 NIZ720923 NSV720923 OCR720923 OMN720923 OWJ720923 PGF720923 PQB720923 PZX720923 QJT720923 QTP720923 RDL720923 RNH720923 RXD720923 SGZ720923 SQV720923 TAR720923 TKN720923 TUJ720923 UEF720923 UOB720923 UXX720923 VHT720923 VRP720923 WBL720923 WLH720923 WVD720923 A786459 IR786459 SN786459 ACJ786459 AMF786459 AWB786459 BFX786459 BPT786459 BZP786459 CJL786459 CTH786459 DDD786459 DMZ786459 DWV786459 EGR786459 EQN786459 FAJ786459 FKF786459 FUB786459 GDX786459 GNT786459 GXP786459 HHL786459 HRH786459 IBD786459 IKZ786459 IUV786459 JER786459 JON786459 JYJ786459 KIF786459 KSB786459 LBX786459 LLT786459 LVP786459 MFL786459 MPH786459 MZD786459 NIZ786459 NSV786459 OCR786459 OMN786459 OWJ786459 PGF786459 PQB786459 PZX786459 QJT786459 QTP786459 RDL786459 RNH786459 RXD786459 SGZ786459 SQV786459 TAR786459 TKN786459 TUJ786459 UEF786459 UOB786459 UXX786459 VHT786459 VRP786459 WBL786459 WLH786459 WVD786459 A851995 IR851995 SN851995 ACJ851995 AMF851995 AWB851995 BFX851995 BPT851995 BZP851995 CJL851995 CTH851995 DDD851995 DMZ851995 DWV851995 EGR851995 EQN851995 FAJ851995 FKF851995 FUB851995 GDX851995 GNT851995 GXP851995 HHL851995 HRH851995 IBD851995 IKZ851995 IUV851995 JER851995 JON851995 JYJ851995 KIF851995 KSB851995 LBX851995 LLT851995 LVP851995 MFL851995 MPH851995 MZD851995 NIZ851995 NSV851995 OCR851995 OMN851995 OWJ851995 PGF851995 PQB851995 PZX851995 QJT851995 QTP851995 RDL851995 RNH851995 RXD851995 SGZ851995 SQV851995 TAR851995 TKN851995 TUJ851995 UEF851995 UOB851995 UXX851995 VHT851995 VRP851995 WBL851995 WLH851995 WVD851995 A917531 IR917531 SN917531 ACJ917531 AMF917531 AWB917531 BFX917531 BPT917531 BZP917531 CJL917531 CTH917531 DDD917531 DMZ917531 DWV917531 EGR917531 EQN917531 FAJ917531 FKF917531 FUB917531 GDX917531 GNT917531 GXP917531 HHL917531 HRH917531 IBD917531 IKZ917531 IUV917531 JER917531 JON917531 JYJ917531 KIF917531 KSB917531 LBX917531 LLT917531 LVP917531 MFL917531 MPH917531 MZD917531 NIZ917531 NSV917531 OCR917531 OMN917531 OWJ917531 PGF917531 PQB917531 PZX917531 QJT917531 QTP917531 RDL917531 RNH917531 RXD917531 SGZ917531 SQV917531 TAR917531 TKN917531 TUJ917531 UEF917531 UOB917531 UXX917531 VHT917531 VRP917531 WBL917531 WLH917531 WVD917531 A983067 IR983067 SN983067 ACJ983067 AMF983067 AWB983067 BFX983067 BPT983067 BZP983067 CJL983067 CTH983067 DDD983067 DMZ983067 DWV983067 EGR983067 EQN983067 FAJ983067 FKF983067 FUB983067 GDX983067 GNT983067 GXP983067 HHL983067 HRH983067 IBD983067 IKZ983067 IUV983067 JER983067 JON983067 JYJ983067 KIF983067 KSB983067 LBX983067 LLT983067 LVP983067 MFL983067 MPH983067 MZD983067 NIZ983067 NSV983067 OCR983067 OMN983067 OWJ983067 PGF983067 PQB983067 PZX983067 QJT983067 QTP983067 RDL983067 RNH983067 RXD983067 SGZ983067 SQV983067 TAR983067 TKN983067 TUJ983067 UEF983067 UOB983067 UXX983067 VHT983067 VRP983067 WBL983067 WLH983067 A24:A44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formula1>"1,2,3,4,5"</formula1>
    </dataValidation>
    <dataValidation type="decimal" allowBlank="1" showInputMessage="1" showErrorMessage="1" sqref="WVG983067 WLK983067 C65563 IU65563 SQ65563 ACM65563 AMI65563 AWE65563 BGA65563 BPW65563 BZS65563 CJO65563 CTK65563 DDG65563 DNC65563 DWY65563 EGU65563 EQQ65563 FAM65563 FKI65563 FUE65563 GEA65563 GNW65563 GXS65563 HHO65563 HRK65563 IBG65563 ILC65563 IUY65563 JEU65563 JOQ65563 JYM65563 KII65563 KSE65563 LCA65563 LLW65563 LVS65563 MFO65563 MPK65563 MZG65563 NJC65563 NSY65563 OCU65563 OMQ65563 OWM65563 PGI65563 PQE65563 QAA65563 QJW65563 QTS65563 RDO65563 RNK65563 RXG65563 SHC65563 SQY65563 TAU65563 TKQ65563 TUM65563 UEI65563 UOE65563 UYA65563 VHW65563 VRS65563 WBO65563 WLK65563 WVG65563 C131099 IU131099 SQ131099 ACM131099 AMI131099 AWE131099 BGA131099 BPW131099 BZS131099 CJO131099 CTK131099 DDG131099 DNC131099 DWY131099 EGU131099 EQQ131099 FAM131099 FKI131099 FUE131099 GEA131099 GNW131099 GXS131099 HHO131099 HRK131099 IBG131099 ILC131099 IUY131099 JEU131099 JOQ131099 JYM131099 KII131099 KSE131099 LCA131099 LLW131099 LVS131099 MFO131099 MPK131099 MZG131099 NJC131099 NSY131099 OCU131099 OMQ131099 OWM131099 PGI131099 PQE131099 QAA131099 QJW131099 QTS131099 RDO131099 RNK131099 RXG131099 SHC131099 SQY131099 TAU131099 TKQ131099 TUM131099 UEI131099 UOE131099 UYA131099 VHW131099 VRS131099 WBO131099 WLK131099 WVG131099 C196635 IU196635 SQ196635 ACM196635 AMI196635 AWE196635 BGA196635 BPW196635 BZS196635 CJO196635 CTK196635 DDG196635 DNC196635 DWY196635 EGU196635 EQQ196635 FAM196635 FKI196635 FUE196635 GEA196635 GNW196635 GXS196635 HHO196635 HRK196635 IBG196635 ILC196635 IUY196635 JEU196635 JOQ196635 JYM196635 KII196635 KSE196635 LCA196635 LLW196635 LVS196635 MFO196635 MPK196635 MZG196635 NJC196635 NSY196635 OCU196635 OMQ196635 OWM196635 PGI196635 PQE196635 QAA196635 QJW196635 QTS196635 RDO196635 RNK196635 RXG196635 SHC196635 SQY196635 TAU196635 TKQ196635 TUM196635 UEI196635 UOE196635 UYA196635 VHW196635 VRS196635 WBO196635 WLK196635 WVG196635 C262171 IU262171 SQ262171 ACM262171 AMI262171 AWE262171 BGA262171 BPW262171 BZS262171 CJO262171 CTK262171 DDG262171 DNC262171 DWY262171 EGU262171 EQQ262171 FAM262171 FKI262171 FUE262171 GEA262171 GNW262171 GXS262171 HHO262171 HRK262171 IBG262171 ILC262171 IUY262171 JEU262171 JOQ262171 JYM262171 KII262171 KSE262171 LCA262171 LLW262171 LVS262171 MFO262171 MPK262171 MZG262171 NJC262171 NSY262171 OCU262171 OMQ262171 OWM262171 PGI262171 PQE262171 QAA262171 QJW262171 QTS262171 RDO262171 RNK262171 RXG262171 SHC262171 SQY262171 TAU262171 TKQ262171 TUM262171 UEI262171 UOE262171 UYA262171 VHW262171 VRS262171 WBO262171 WLK262171 WVG262171 C327707 IU327707 SQ327707 ACM327707 AMI327707 AWE327707 BGA327707 BPW327707 BZS327707 CJO327707 CTK327707 DDG327707 DNC327707 DWY327707 EGU327707 EQQ327707 FAM327707 FKI327707 FUE327707 GEA327707 GNW327707 GXS327707 HHO327707 HRK327707 IBG327707 ILC327707 IUY327707 JEU327707 JOQ327707 JYM327707 KII327707 KSE327707 LCA327707 LLW327707 LVS327707 MFO327707 MPK327707 MZG327707 NJC327707 NSY327707 OCU327707 OMQ327707 OWM327707 PGI327707 PQE327707 QAA327707 QJW327707 QTS327707 RDO327707 RNK327707 RXG327707 SHC327707 SQY327707 TAU327707 TKQ327707 TUM327707 UEI327707 UOE327707 UYA327707 VHW327707 VRS327707 WBO327707 WLK327707 WVG327707 C393243 IU393243 SQ393243 ACM393243 AMI393243 AWE393243 BGA393243 BPW393243 BZS393243 CJO393243 CTK393243 DDG393243 DNC393243 DWY393243 EGU393243 EQQ393243 FAM393243 FKI393243 FUE393243 GEA393243 GNW393243 GXS393243 HHO393243 HRK393243 IBG393243 ILC393243 IUY393243 JEU393243 JOQ393243 JYM393243 KII393243 KSE393243 LCA393243 LLW393243 LVS393243 MFO393243 MPK393243 MZG393243 NJC393243 NSY393243 OCU393243 OMQ393243 OWM393243 PGI393243 PQE393243 QAA393243 QJW393243 QTS393243 RDO393243 RNK393243 RXG393243 SHC393243 SQY393243 TAU393243 TKQ393243 TUM393243 UEI393243 UOE393243 UYA393243 VHW393243 VRS393243 WBO393243 WLK393243 WVG393243 C458779 IU458779 SQ458779 ACM458779 AMI458779 AWE458779 BGA458779 BPW458779 BZS458779 CJO458779 CTK458779 DDG458779 DNC458779 DWY458779 EGU458779 EQQ458779 FAM458779 FKI458779 FUE458779 GEA458779 GNW458779 GXS458779 HHO458779 HRK458779 IBG458779 ILC458779 IUY458779 JEU458779 JOQ458779 JYM458779 KII458779 KSE458779 LCA458779 LLW458779 LVS458779 MFO458779 MPK458779 MZG458779 NJC458779 NSY458779 OCU458779 OMQ458779 OWM458779 PGI458779 PQE458779 QAA458779 QJW458779 QTS458779 RDO458779 RNK458779 RXG458779 SHC458779 SQY458779 TAU458779 TKQ458779 TUM458779 UEI458779 UOE458779 UYA458779 VHW458779 VRS458779 WBO458779 WLK458779 WVG458779 C524315 IU524315 SQ524315 ACM524315 AMI524315 AWE524315 BGA524315 BPW524315 BZS524315 CJO524315 CTK524315 DDG524315 DNC524315 DWY524315 EGU524315 EQQ524315 FAM524315 FKI524315 FUE524315 GEA524315 GNW524315 GXS524315 HHO524315 HRK524315 IBG524315 ILC524315 IUY524315 JEU524315 JOQ524315 JYM524315 KII524315 KSE524315 LCA524315 LLW524315 LVS524315 MFO524315 MPK524315 MZG524315 NJC524315 NSY524315 OCU524315 OMQ524315 OWM524315 PGI524315 PQE524315 QAA524315 QJW524315 QTS524315 RDO524315 RNK524315 RXG524315 SHC524315 SQY524315 TAU524315 TKQ524315 TUM524315 UEI524315 UOE524315 UYA524315 VHW524315 VRS524315 WBO524315 WLK524315 WVG524315 C589851 IU589851 SQ589851 ACM589851 AMI589851 AWE589851 BGA589851 BPW589851 BZS589851 CJO589851 CTK589851 DDG589851 DNC589851 DWY589851 EGU589851 EQQ589851 FAM589851 FKI589851 FUE589851 GEA589851 GNW589851 GXS589851 HHO589851 HRK589851 IBG589851 ILC589851 IUY589851 JEU589851 JOQ589851 JYM589851 KII589851 KSE589851 LCA589851 LLW589851 LVS589851 MFO589851 MPK589851 MZG589851 NJC589851 NSY589851 OCU589851 OMQ589851 OWM589851 PGI589851 PQE589851 QAA589851 QJW589851 QTS589851 RDO589851 RNK589851 RXG589851 SHC589851 SQY589851 TAU589851 TKQ589851 TUM589851 UEI589851 UOE589851 UYA589851 VHW589851 VRS589851 WBO589851 WLK589851 WVG589851 C655387 IU655387 SQ655387 ACM655387 AMI655387 AWE655387 BGA655387 BPW655387 BZS655387 CJO655387 CTK655387 DDG655387 DNC655387 DWY655387 EGU655387 EQQ655387 FAM655387 FKI655387 FUE655387 GEA655387 GNW655387 GXS655387 HHO655387 HRK655387 IBG655387 ILC655387 IUY655387 JEU655387 JOQ655387 JYM655387 KII655387 KSE655387 LCA655387 LLW655387 LVS655387 MFO655387 MPK655387 MZG655387 NJC655387 NSY655387 OCU655387 OMQ655387 OWM655387 PGI655387 PQE655387 QAA655387 QJW655387 QTS655387 RDO655387 RNK655387 RXG655387 SHC655387 SQY655387 TAU655387 TKQ655387 TUM655387 UEI655387 UOE655387 UYA655387 VHW655387 VRS655387 WBO655387 WLK655387 WVG655387 C720923 IU720923 SQ720923 ACM720923 AMI720923 AWE720923 BGA720923 BPW720923 BZS720923 CJO720923 CTK720923 DDG720923 DNC720923 DWY720923 EGU720923 EQQ720923 FAM720923 FKI720923 FUE720923 GEA720923 GNW720923 GXS720923 HHO720923 HRK720923 IBG720923 ILC720923 IUY720923 JEU720923 JOQ720923 JYM720923 KII720923 KSE720923 LCA720923 LLW720923 LVS720923 MFO720923 MPK720923 MZG720923 NJC720923 NSY720923 OCU720923 OMQ720923 OWM720923 PGI720923 PQE720923 QAA720923 QJW720923 QTS720923 RDO720923 RNK720923 RXG720923 SHC720923 SQY720923 TAU720923 TKQ720923 TUM720923 UEI720923 UOE720923 UYA720923 VHW720923 VRS720923 WBO720923 WLK720923 WVG720923 C786459 IU786459 SQ786459 ACM786459 AMI786459 AWE786459 BGA786459 BPW786459 BZS786459 CJO786459 CTK786459 DDG786459 DNC786459 DWY786459 EGU786459 EQQ786459 FAM786459 FKI786459 FUE786459 GEA786459 GNW786459 GXS786459 HHO786459 HRK786459 IBG786459 ILC786459 IUY786459 JEU786459 JOQ786459 JYM786459 KII786459 KSE786459 LCA786459 LLW786459 LVS786459 MFO786459 MPK786459 MZG786459 NJC786459 NSY786459 OCU786459 OMQ786459 OWM786459 PGI786459 PQE786459 QAA786459 QJW786459 QTS786459 RDO786459 RNK786459 RXG786459 SHC786459 SQY786459 TAU786459 TKQ786459 TUM786459 UEI786459 UOE786459 UYA786459 VHW786459 VRS786459 WBO786459 WLK786459 WVG786459 C851995 IU851995 SQ851995 ACM851995 AMI851995 AWE851995 BGA851995 BPW851995 BZS851995 CJO851995 CTK851995 DDG851995 DNC851995 DWY851995 EGU851995 EQQ851995 FAM851995 FKI851995 FUE851995 GEA851995 GNW851995 GXS851995 HHO851995 HRK851995 IBG851995 ILC851995 IUY851995 JEU851995 JOQ851995 JYM851995 KII851995 KSE851995 LCA851995 LLW851995 LVS851995 MFO851995 MPK851995 MZG851995 NJC851995 NSY851995 OCU851995 OMQ851995 OWM851995 PGI851995 PQE851995 QAA851995 QJW851995 QTS851995 RDO851995 RNK851995 RXG851995 SHC851995 SQY851995 TAU851995 TKQ851995 TUM851995 UEI851995 UOE851995 UYA851995 VHW851995 VRS851995 WBO851995 WLK851995 WVG851995 C917531 IU917531 SQ917531 ACM917531 AMI917531 AWE917531 BGA917531 BPW917531 BZS917531 CJO917531 CTK917531 DDG917531 DNC917531 DWY917531 EGU917531 EQQ917531 FAM917531 FKI917531 FUE917531 GEA917531 GNW917531 GXS917531 HHO917531 HRK917531 IBG917531 ILC917531 IUY917531 JEU917531 JOQ917531 JYM917531 KII917531 KSE917531 LCA917531 LLW917531 LVS917531 MFO917531 MPK917531 MZG917531 NJC917531 NSY917531 OCU917531 OMQ917531 OWM917531 PGI917531 PQE917531 QAA917531 QJW917531 QTS917531 RDO917531 RNK917531 RXG917531 SHC917531 SQY917531 TAU917531 TKQ917531 TUM917531 UEI917531 UOE917531 UYA917531 VHW917531 VRS917531 WBO917531 WLK917531 WVG917531 C983067 IU983067 SQ983067 ACM983067 AMI983067 AWE983067 BGA983067 BPW983067 BZS983067 CJO983067 CTK983067 DDG983067 DNC983067 DWY983067 EGU983067 EQQ983067 FAM983067 FKI983067 FUE983067 GEA983067 GNW983067 GXS983067 HHO983067 HRK983067 IBG983067 ILC983067 IUY983067 JEU983067 JOQ983067 JYM983067 KII983067 KSE983067 LCA983067 LLW983067 LVS983067 MFO983067 MPK983067 MZG983067 NJC983067 NSY983067 OCU983067 OMQ983067 OWM983067 PGI983067 PQE983067 QAA983067 QJW983067 QTS983067 RDO983067 RNK983067 RXG983067 SHC983067 SQY983067 TAU983067 TKQ983067 TUM983067 UEI983067 UOE983067 UYA983067 VHW983067 VRS983067 WBO983067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46"/>
  <sheetViews>
    <sheetView topLeftCell="M34" zoomScale="70" zoomScaleNormal="70" workbookViewId="0">
      <selection activeCell="P60" sqref="P60"/>
    </sheetView>
  </sheetViews>
  <sheetFormatPr baseColWidth="10" defaultRowHeight="15" x14ac:dyDescent="0.25"/>
  <cols>
    <col min="1" max="1" width="3.140625" style="9" bestFit="1" customWidth="1"/>
    <col min="2" max="2" width="71.85546875" style="9" customWidth="1"/>
    <col min="3" max="3" width="31.140625" style="9" customWidth="1"/>
    <col min="4" max="4" width="62.42578125" style="9" bestFit="1" customWidth="1"/>
    <col min="5" max="5" width="25" style="9" customWidth="1"/>
    <col min="6" max="6" width="43.5703125" style="9" bestFit="1" customWidth="1"/>
    <col min="7" max="7" width="52.85546875" style="9" bestFit="1" customWidth="1"/>
    <col min="8" max="8" width="24.5703125" style="9" customWidth="1"/>
    <col min="9" max="9" width="24" style="9" customWidth="1"/>
    <col min="10" max="10" width="60.140625" style="9" customWidth="1"/>
    <col min="11" max="11" width="26.42578125" style="9" bestFit="1" customWidth="1"/>
    <col min="12" max="12" width="97.140625" style="9" customWidth="1"/>
    <col min="13" max="13" width="34.140625" style="9" bestFit="1" customWidth="1"/>
    <col min="14" max="14" width="22.140625" style="9" customWidth="1"/>
    <col min="15" max="15" width="26.140625" style="9" customWidth="1"/>
    <col min="16" max="16" width="145.28515625" style="9" bestFit="1" customWidth="1"/>
    <col min="17" max="17" width="126.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46" t="s">
        <v>62</v>
      </c>
      <c r="C2" s="347"/>
      <c r="D2" s="347"/>
      <c r="E2" s="347"/>
      <c r="F2" s="347"/>
      <c r="G2" s="347"/>
      <c r="H2" s="347"/>
      <c r="I2" s="347"/>
      <c r="J2" s="347"/>
      <c r="K2" s="347"/>
      <c r="L2" s="347"/>
      <c r="M2" s="347"/>
      <c r="N2" s="347"/>
      <c r="O2" s="347"/>
      <c r="P2" s="347"/>
    </row>
    <row r="4" spans="2:16" ht="26.25" x14ac:dyDescent="0.25">
      <c r="B4" s="346" t="s">
        <v>48</v>
      </c>
      <c r="C4" s="347"/>
      <c r="D4" s="347"/>
      <c r="E4" s="347"/>
      <c r="F4" s="347"/>
      <c r="G4" s="347"/>
      <c r="H4" s="347"/>
      <c r="I4" s="347"/>
      <c r="J4" s="347"/>
      <c r="K4" s="347"/>
      <c r="L4" s="347"/>
      <c r="M4" s="347"/>
      <c r="N4" s="347"/>
      <c r="O4" s="347"/>
      <c r="P4" s="347"/>
    </row>
    <row r="5" spans="2:16" ht="15.75" thickBot="1" x14ac:dyDescent="0.3"/>
    <row r="6" spans="2:16" ht="21.75" thickBot="1" x14ac:dyDescent="0.3">
      <c r="B6" s="11" t="s">
        <v>4</v>
      </c>
      <c r="C6" s="367" t="s">
        <v>573</v>
      </c>
      <c r="D6" s="367"/>
      <c r="E6" s="367"/>
      <c r="F6" s="367"/>
      <c r="G6" s="367"/>
      <c r="H6" s="367"/>
      <c r="I6" s="367"/>
      <c r="J6" s="367"/>
      <c r="K6" s="367"/>
      <c r="L6" s="367"/>
      <c r="M6" s="367"/>
      <c r="N6" s="368"/>
    </row>
    <row r="7" spans="2:16" ht="16.5" thickBot="1" x14ac:dyDescent="0.3">
      <c r="B7" s="12" t="s">
        <v>5</v>
      </c>
      <c r="C7" s="367"/>
      <c r="D7" s="367"/>
      <c r="E7" s="367"/>
      <c r="F7" s="367"/>
      <c r="G7" s="367"/>
      <c r="H7" s="367"/>
      <c r="I7" s="367"/>
      <c r="J7" s="367"/>
      <c r="K7" s="367"/>
      <c r="L7" s="367"/>
      <c r="M7" s="367"/>
      <c r="N7" s="368"/>
    </row>
    <row r="8" spans="2:16" ht="16.5" thickBot="1" x14ac:dyDescent="0.3">
      <c r="B8" s="12" t="s">
        <v>6</v>
      </c>
      <c r="C8" s="367"/>
      <c r="D8" s="367"/>
      <c r="E8" s="367"/>
      <c r="F8" s="367"/>
      <c r="G8" s="367"/>
      <c r="H8" s="367"/>
      <c r="I8" s="367"/>
      <c r="J8" s="367"/>
      <c r="K8" s="367"/>
      <c r="L8" s="367"/>
      <c r="M8" s="367"/>
      <c r="N8" s="368"/>
    </row>
    <row r="9" spans="2:16" ht="16.5" thickBot="1" x14ac:dyDescent="0.3">
      <c r="B9" s="12" t="s">
        <v>7</v>
      </c>
      <c r="C9" s="367"/>
      <c r="D9" s="367"/>
      <c r="E9" s="367"/>
      <c r="F9" s="367"/>
      <c r="G9" s="367"/>
      <c r="H9" s="367"/>
      <c r="I9" s="367"/>
      <c r="J9" s="367"/>
      <c r="K9" s="367"/>
      <c r="L9" s="367"/>
      <c r="M9" s="367"/>
      <c r="N9" s="368"/>
    </row>
    <row r="10" spans="2:16" ht="16.5" thickBot="1" x14ac:dyDescent="0.3">
      <c r="B10" s="12" t="s">
        <v>8</v>
      </c>
      <c r="C10" s="369"/>
      <c r="D10" s="369"/>
      <c r="E10" s="370"/>
      <c r="F10" s="32"/>
      <c r="G10" s="32"/>
      <c r="H10" s="32"/>
      <c r="I10" s="32"/>
      <c r="J10" s="32"/>
      <c r="K10" s="32"/>
      <c r="L10" s="32"/>
      <c r="M10" s="32"/>
      <c r="N10" s="33"/>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4"/>
      <c r="J12" s="104"/>
      <c r="K12" s="104"/>
      <c r="L12" s="104"/>
      <c r="M12" s="104"/>
      <c r="N12" s="19"/>
    </row>
    <row r="13" spans="2:16" x14ac:dyDescent="0.25">
      <c r="I13" s="104"/>
      <c r="J13" s="104"/>
      <c r="K13" s="104"/>
      <c r="L13" s="104"/>
      <c r="M13" s="104"/>
      <c r="N13" s="105"/>
    </row>
    <row r="14" spans="2:16" ht="45.75" customHeight="1" x14ac:dyDescent="0.25">
      <c r="B14" s="371" t="s">
        <v>100</v>
      </c>
      <c r="C14" s="371"/>
      <c r="D14" s="219" t="s">
        <v>12</v>
      </c>
      <c r="E14" s="219" t="s">
        <v>13</v>
      </c>
      <c r="F14" s="219" t="s">
        <v>29</v>
      </c>
      <c r="G14" s="89"/>
      <c r="I14" s="36"/>
      <c r="J14" s="36"/>
      <c r="K14" s="36"/>
      <c r="L14" s="36"/>
      <c r="M14" s="36"/>
      <c r="N14" s="105"/>
    </row>
    <row r="15" spans="2:16" x14ac:dyDescent="0.25">
      <c r="B15" s="371"/>
      <c r="C15" s="371"/>
      <c r="D15" s="219">
        <v>37</v>
      </c>
      <c r="E15" s="34">
        <v>462525460</v>
      </c>
      <c r="F15" s="237">
        <v>170</v>
      </c>
      <c r="G15" s="90"/>
      <c r="I15" s="37"/>
      <c r="J15" s="37"/>
      <c r="K15" s="37"/>
      <c r="L15" s="37"/>
      <c r="M15" s="37"/>
      <c r="N15" s="105"/>
    </row>
    <row r="16" spans="2:16" x14ac:dyDescent="0.25">
      <c r="B16" s="371"/>
      <c r="C16" s="371"/>
      <c r="D16" s="219"/>
      <c r="E16" s="34"/>
      <c r="F16" s="34"/>
      <c r="G16" s="90"/>
      <c r="I16" s="37"/>
      <c r="J16" s="37"/>
      <c r="K16" s="37"/>
      <c r="L16" s="37"/>
      <c r="M16" s="37"/>
      <c r="N16" s="105"/>
    </row>
    <row r="17" spans="1:14" x14ac:dyDescent="0.25">
      <c r="B17" s="371"/>
      <c r="C17" s="371"/>
      <c r="D17" s="219"/>
      <c r="E17" s="34"/>
      <c r="F17" s="34"/>
      <c r="G17" s="90"/>
      <c r="I17" s="37"/>
      <c r="J17" s="37"/>
      <c r="K17" s="37"/>
      <c r="L17" s="37"/>
      <c r="M17" s="37"/>
      <c r="N17" s="105"/>
    </row>
    <row r="18" spans="1:14" x14ac:dyDescent="0.25">
      <c r="B18" s="371"/>
      <c r="C18" s="371"/>
      <c r="D18" s="219"/>
      <c r="E18" s="35"/>
      <c r="F18" s="34"/>
      <c r="G18" s="90"/>
      <c r="H18" s="22"/>
      <c r="I18" s="37"/>
      <c r="J18" s="37"/>
      <c r="K18" s="37"/>
      <c r="L18" s="37"/>
      <c r="M18" s="37"/>
      <c r="N18" s="20"/>
    </row>
    <row r="19" spans="1:14" x14ac:dyDescent="0.25">
      <c r="B19" s="371"/>
      <c r="C19" s="371"/>
      <c r="D19" s="219"/>
      <c r="E19" s="35"/>
      <c r="F19" s="34"/>
      <c r="G19" s="90"/>
      <c r="H19" s="22"/>
      <c r="I19" s="39"/>
      <c r="J19" s="39"/>
      <c r="K19" s="39"/>
      <c r="L19" s="39"/>
      <c r="M19" s="39"/>
      <c r="N19" s="20"/>
    </row>
    <row r="20" spans="1:14" x14ac:dyDescent="0.25">
      <c r="B20" s="371"/>
      <c r="C20" s="371"/>
      <c r="D20" s="219"/>
      <c r="E20" s="35"/>
      <c r="F20" s="34"/>
      <c r="G20" s="90"/>
      <c r="H20" s="22"/>
      <c r="I20" s="104"/>
      <c r="J20" s="104"/>
      <c r="K20" s="104"/>
      <c r="L20" s="104"/>
      <c r="M20" s="104"/>
      <c r="N20" s="20"/>
    </row>
    <row r="21" spans="1:14" x14ac:dyDescent="0.25">
      <c r="B21" s="371"/>
      <c r="C21" s="371"/>
      <c r="D21" s="219"/>
      <c r="E21" s="35"/>
      <c r="F21" s="34"/>
      <c r="G21" s="90"/>
      <c r="H21" s="22"/>
      <c r="I21" s="104"/>
      <c r="J21" s="104"/>
      <c r="K21" s="104"/>
      <c r="L21" s="104"/>
      <c r="M21" s="104"/>
      <c r="N21" s="20"/>
    </row>
    <row r="22" spans="1:14" ht="15.75" thickBot="1" x14ac:dyDescent="0.3">
      <c r="B22" s="365" t="s">
        <v>14</v>
      </c>
      <c r="C22" s="366"/>
      <c r="D22" s="219"/>
      <c r="E22" s="60"/>
      <c r="F22" s="34"/>
      <c r="G22" s="90"/>
      <c r="H22" s="22"/>
      <c r="I22" s="104"/>
      <c r="J22" s="104"/>
      <c r="K22" s="104"/>
      <c r="L22" s="104"/>
      <c r="M22" s="104"/>
      <c r="N22" s="20"/>
    </row>
    <row r="23" spans="1:14" ht="45.75" thickBot="1" x14ac:dyDescent="0.3">
      <c r="A23" s="41"/>
      <c r="B23" s="49" t="s">
        <v>15</v>
      </c>
      <c r="C23" s="49" t="s">
        <v>101</v>
      </c>
      <c r="E23" s="36"/>
      <c r="F23" s="36"/>
      <c r="G23" s="36"/>
      <c r="H23" s="36"/>
      <c r="I23" s="10"/>
      <c r="J23" s="10"/>
      <c r="K23" s="10"/>
      <c r="L23" s="10"/>
      <c r="M23" s="10"/>
    </row>
    <row r="24" spans="1:14" ht="15.75" thickBot="1" x14ac:dyDescent="0.3">
      <c r="A24" s="42">
        <v>1</v>
      </c>
      <c r="C24" s="292">
        <f>F15*80%</f>
        <v>136</v>
      </c>
      <c r="D24" s="37"/>
      <c r="E24" s="293">
        <f>E15</f>
        <v>462525460</v>
      </c>
      <c r="F24" s="38"/>
      <c r="G24" s="38"/>
      <c r="H24" s="38"/>
      <c r="I24" s="23"/>
      <c r="J24" s="23"/>
      <c r="K24" s="23"/>
      <c r="L24" s="23"/>
      <c r="M24" s="23"/>
    </row>
    <row r="25" spans="1:14" x14ac:dyDescent="0.25">
      <c r="A25" s="96"/>
      <c r="C25" s="97"/>
      <c r="D25" s="37"/>
      <c r="E25" s="98"/>
      <c r="F25" s="38"/>
      <c r="G25" s="38"/>
      <c r="H25" s="38"/>
      <c r="I25" s="23"/>
      <c r="J25" s="23"/>
      <c r="K25" s="23"/>
      <c r="L25" s="23"/>
      <c r="M25" s="23"/>
    </row>
    <row r="26" spans="1:14" x14ac:dyDescent="0.25">
      <c r="A26" s="96"/>
      <c r="C26" s="97"/>
      <c r="D26" s="37"/>
      <c r="E26" s="98"/>
      <c r="F26" s="38"/>
      <c r="G26" s="38"/>
      <c r="H26" s="38"/>
      <c r="I26" s="23"/>
      <c r="J26" s="23"/>
      <c r="K26" s="23"/>
      <c r="L26" s="23"/>
      <c r="M26" s="23"/>
    </row>
    <row r="27" spans="1:14" x14ac:dyDescent="0.25">
      <c r="A27" s="96"/>
      <c r="B27" s="119" t="s">
        <v>132</v>
      </c>
      <c r="C27" s="101"/>
      <c r="D27" s="101"/>
      <c r="E27" s="101"/>
      <c r="F27" s="101"/>
      <c r="G27" s="101"/>
      <c r="H27" s="101"/>
      <c r="I27" s="104"/>
      <c r="J27" s="104"/>
      <c r="K27" s="104"/>
      <c r="L27" s="104"/>
      <c r="M27" s="104"/>
      <c r="N27" s="105"/>
    </row>
    <row r="28" spans="1:14" x14ac:dyDescent="0.25">
      <c r="A28" s="96"/>
      <c r="B28" s="101"/>
      <c r="C28" s="101"/>
      <c r="D28" s="101"/>
      <c r="E28" s="101"/>
      <c r="F28" s="101"/>
      <c r="G28" s="101"/>
      <c r="H28" s="101"/>
      <c r="I28" s="104"/>
      <c r="J28" s="104"/>
      <c r="K28" s="104"/>
      <c r="L28" s="104"/>
      <c r="M28" s="104"/>
      <c r="N28" s="105"/>
    </row>
    <row r="29" spans="1:14" x14ac:dyDescent="0.25">
      <c r="A29" s="96"/>
      <c r="B29" s="122" t="s">
        <v>33</v>
      </c>
      <c r="C29" s="122" t="s">
        <v>133</v>
      </c>
      <c r="D29" s="122" t="s">
        <v>134</v>
      </c>
      <c r="E29" s="101"/>
      <c r="F29" s="101"/>
      <c r="G29" s="101"/>
      <c r="H29" s="101"/>
      <c r="I29" s="104"/>
      <c r="J29" s="104"/>
      <c r="K29" s="104"/>
      <c r="L29" s="104"/>
      <c r="M29" s="104"/>
      <c r="N29" s="105"/>
    </row>
    <row r="30" spans="1:14" x14ac:dyDescent="0.25">
      <c r="A30" s="96"/>
      <c r="B30" s="118" t="s">
        <v>135</v>
      </c>
      <c r="C30" s="192" t="s">
        <v>276</v>
      </c>
      <c r="D30" s="192"/>
      <c r="E30" s="101"/>
      <c r="F30" s="101"/>
      <c r="G30" s="101"/>
      <c r="H30" s="101"/>
      <c r="I30" s="104"/>
      <c r="J30" s="104"/>
      <c r="K30" s="104"/>
      <c r="L30" s="104"/>
      <c r="M30" s="104"/>
      <c r="N30" s="105"/>
    </row>
    <row r="31" spans="1:14" x14ac:dyDescent="0.25">
      <c r="A31" s="96"/>
      <c r="B31" s="118" t="s">
        <v>136</v>
      </c>
      <c r="C31" s="192"/>
      <c r="D31" s="192" t="s">
        <v>276</v>
      </c>
      <c r="E31" s="101"/>
      <c r="F31" s="101"/>
      <c r="G31" s="101"/>
      <c r="H31" s="101"/>
      <c r="I31" s="104"/>
      <c r="J31" s="104"/>
      <c r="K31" s="104"/>
      <c r="L31" s="104"/>
      <c r="M31" s="104"/>
      <c r="N31" s="105"/>
    </row>
    <row r="32" spans="1:14" x14ac:dyDescent="0.25">
      <c r="A32" s="96"/>
      <c r="B32" s="118" t="s">
        <v>137</v>
      </c>
      <c r="C32" s="267" t="s">
        <v>276</v>
      </c>
      <c r="D32" s="267"/>
      <c r="E32" s="101"/>
      <c r="F32" s="101"/>
      <c r="G32" s="101"/>
      <c r="H32" s="101"/>
      <c r="I32" s="104"/>
      <c r="J32" s="104"/>
      <c r="K32" s="104"/>
      <c r="L32" s="104"/>
      <c r="M32" s="104"/>
      <c r="N32" s="105"/>
    </row>
    <row r="33" spans="1:17" x14ac:dyDescent="0.25">
      <c r="A33" s="96"/>
      <c r="B33" s="118" t="s">
        <v>138</v>
      </c>
      <c r="C33" s="267"/>
      <c r="D33" s="267" t="s">
        <v>276</v>
      </c>
      <c r="E33" s="101"/>
      <c r="F33" s="101"/>
      <c r="G33" s="101"/>
      <c r="H33" s="101"/>
      <c r="I33" s="104"/>
      <c r="J33" s="104"/>
      <c r="K33" s="104"/>
      <c r="L33" s="104"/>
      <c r="M33" s="104"/>
      <c r="N33" s="105"/>
    </row>
    <row r="34" spans="1:17" x14ac:dyDescent="0.25">
      <c r="A34" s="96"/>
      <c r="B34" s="101"/>
      <c r="C34" s="101"/>
      <c r="D34" s="101"/>
      <c r="E34" s="101"/>
      <c r="F34" s="101"/>
      <c r="G34" s="101"/>
      <c r="H34" s="101"/>
      <c r="I34" s="104"/>
      <c r="J34" s="104"/>
      <c r="K34" s="104"/>
      <c r="L34" s="104"/>
      <c r="M34" s="104"/>
      <c r="N34" s="105"/>
    </row>
    <row r="35" spans="1:17" x14ac:dyDescent="0.25">
      <c r="A35" s="96"/>
      <c r="B35" s="101"/>
      <c r="C35" s="101"/>
      <c r="D35" s="101"/>
      <c r="E35" s="101"/>
      <c r="F35" s="101"/>
      <c r="G35" s="101"/>
      <c r="H35" s="101"/>
      <c r="I35" s="104"/>
      <c r="J35" s="104"/>
      <c r="K35" s="104"/>
      <c r="L35" s="104"/>
      <c r="M35" s="104"/>
      <c r="N35" s="105"/>
    </row>
    <row r="36" spans="1:17" x14ac:dyDescent="0.25">
      <c r="A36" s="96"/>
      <c r="B36" s="119" t="s">
        <v>139</v>
      </c>
      <c r="C36" s="101"/>
      <c r="D36" s="101"/>
      <c r="E36" s="101"/>
      <c r="F36" s="101"/>
      <c r="G36" s="101"/>
      <c r="H36" s="101"/>
      <c r="I36" s="104"/>
      <c r="J36" s="104"/>
      <c r="K36" s="104"/>
      <c r="L36" s="104"/>
      <c r="M36" s="104"/>
      <c r="N36" s="105"/>
    </row>
    <row r="37" spans="1:17" x14ac:dyDescent="0.25">
      <c r="A37" s="96"/>
      <c r="B37" s="101"/>
      <c r="C37" s="101"/>
      <c r="D37" s="101"/>
      <c r="E37" s="101"/>
      <c r="F37" s="101"/>
      <c r="G37" s="101"/>
      <c r="H37" s="101"/>
      <c r="I37" s="104"/>
      <c r="J37" s="104"/>
      <c r="K37" s="104"/>
      <c r="L37" s="104"/>
      <c r="M37" s="104"/>
      <c r="N37" s="105"/>
    </row>
    <row r="38" spans="1:17" x14ac:dyDescent="0.25">
      <c r="A38" s="96"/>
      <c r="B38" s="101"/>
      <c r="C38" s="101"/>
      <c r="D38" s="101"/>
      <c r="E38" s="101"/>
      <c r="F38" s="101"/>
      <c r="G38" s="101"/>
      <c r="H38" s="101"/>
      <c r="I38" s="104"/>
      <c r="J38" s="104"/>
      <c r="K38" s="104"/>
      <c r="L38" s="104"/>
      <c r="M38" s="104"/>
      <c r="N38" s="105"/>
    </row>
    <row r="39" spans="1:17" x14ac:dyDescent="0.25">
      <c r="A39" s="96"/>
      <c r="B39" s="122" t="s">
        <v>33</v>
      </c>
      <c r="C39" s="122" t="s">
        <v>57</v>
      </c>
      <c r="D39" s="121" t="s">
        <v>51</v>
      </c>
      <c r="E39" s="121" t="s">
        <v>16</v>
      </c>
      <c r="F39" s="101"/>
      <c r="G39" s="101"/>
      <c r="H39" s="101"/>
      <c r="I39" s="104"/>
      <c r="J39" s="104"/>
      <c r="K39" s="104"/>
      <c r="L39" s="104"/>
      <c r="M39" s="104"/>
      <c r="N39" s="105"/>
    </row>
    <row r="40" spans="1:17" ht="28.5" x14ac:dyDescent="0.25">
      <c r="A40" s="96"/>
      <c r="B40" s="102" t="s">
        <v>140</v>
      </c>
      <c r="C40" s="103">
        <v>40</v>
      </c>
      <c r="D40" s="218">
        <v>0</v>
      </c>
      <c r="E40" s="344">
        <f>+D40+D41</f>
        <v>25</v>
      </c>
      <c r="F40" s="101"/>
      <c r="G40" s="101"/>
      <c r="H40" s="101"/>
      <c r="I40" s="104"/>
      <c r="J40" s="104"/>
      <c r="K40" s="104"/>
      <c r="L40" s="104"/>
      <c r="M40" s="104"/>
      <c r="N40" s="105"/>
    </row>
    <row r="41" spans="1:17" ht="57" x14ac:dyDescent="0.25">
      <c r="A41" s="96"/>
      <c r="B41" s="102" t="s">
        <v>141</v>
      </c>
      <c r="C41" s="103">
        <v>60</v>
      </c>
      <c r="D41" s="218">
        <v>25</v>
      </c>
      <c r="E41" s="345"/>
      <c r="F41" s="101"/>
      <c r="G41" s="101"/>
      <c r="H41" s="101"/>
      <c r="I41" s="104"/>
      <c r="J41" s="104"/>
      <c r="K41" s="104"/>
      <c r="L41" s="104"/>
      <c r="M41" s="104"/>
      <c r="N41" s="105"/>
    </row>
    <row r="42" spans="1:17" x14ac:dyDescent="0.25">
      <c r="A42" s="96"/>
      <c r="C42" s="97"/>
      <c r="D42" s="37"/>
      <c r="E42" s="98"/>
      <c r="F42" s="38"/>
      <c r="G42" s="38"/>
      <c r="H42" s="38"/>
      <c r="I42" s="23"/>
      <c r="J42" s="23"/>
      <c r="K42" s="23"/>
      <c r="L42" s="23"/>
      <c r="M42" s="23"/>
    </row>
    <row r="43" spans="1:17" x14ac:dyDescent="0.25">
      <c r="A43" s="96"/>
      <c r="C43" s="97"/>
      <c r="D43" s="37"/>
      <c r="E43" s="98"/>
      <c r="F43" s="38"/>
      <c r="G43" s="38"/>
      <c r="H43" s="38"/>
      <c r="I43" s="23"/>
      <c r="J43" s="23"/>
      <c r="K43" s="23"/>
      <c r="L43" s="23"/>
      <c r="M43" s="23"/>
    </row>
    <row r="44" spans="1:17" x14ac:dyDescent="0.25">
      <c r="A44" s="96"/>
      <c r="C44" s="97"/>
      <c r="D44" s="37"/>
      <c r="E44" s="98"/>
      <c r="F44" s="38"/>
      <c r="G44" s="38"/>
      <c r="H44" s="38"/>
      <c r="I44" s="23"/>
      <c r="J44" s="23"/>
      <c r="K44" s="23"/>
      <c r="L44" s="23"/>
      <c r="M44" s="23"/>
    </row>
    <row r="45" spans="1:17" ht="15.75" thickBot="1" x14ac:dyDescent="0.3">
      <c r="M45" s="360" t="s">
        <v>35</v>
      </c>
      <c r="N45" s="360"/>
    </row>
    <row r="46" spans="1:17" x14ac:dyDescent="0.25">
      <c r="B46" s="119" t="s">
        <v>30</v>
      </c>
      <c r="M46" s="61"/>
      <c r="N46" s="61"/>
    </row>
    <row r="47" spans="1:17" ht="15.75" thickBot="1" x14ac:dyDescent="0.3">
      <c r="M47" s="61"/>
      <c r="N47" s="61"/>
    </row>
    <row r="48" spans="1:17" s="104" customFormat="1" ht="109.5" customHeight="1" x14ac:dyDescent="0.25">
      <c r="B48" s="115" t="s">
        <v>142</v>
      </c>
      <c r="C48" s="115" t="s">
        <v>143</v>
      </c>
      <c r="D48" s="115" t="s">
        <v>144</v>
      </c>
      <c r="E48" s="115" t="s">
        <v>45</v>
      </c>
      <c r="F48" s="115" t="s">
        <v>22</v>
      </c>
      <c r="G48" s="115" t="s">
        <v>102</v>
      </c>
      <c r="H48" s="115" t="s">
        <v>17</v>
      </c>
      <c r="I48" s="115" t="s">
        <v>10</v>
      </c>
      <c r="J48" s="115" t="s">
        <v>31</v>
      </c>
      <c r="K48" s="115" t="s">
        <v>60</v>
      </c>
      <c r="L48" s="115" t="s">
        <v>20</v>
      </c>
      <c r="M48" s="100" t="s">
        <v>26</v>
      </c>
      <c r="N48" s="115" t="s">
        <v>145</v>
      </c>
      <c r="O48" s="115" t="s">
        <v>36</v>
      </c>
      <c r="P48" s="116" t="s">
        <v>11</v>
      </c>
      <c r="Q48" s="116" t="s">
        <v>19</v>
      </c>
    </row>
    <row r="49" spans="1:26" s="280" customFormat="1" ht="30" x14ac:dyDescent="0.25">
      <c r="A49" s="268">
        <v>1</v>
      </c>
      <c r="B49" s="269" t="s">
        <v>573</v>
      </c>
      <c r="C49" s="270" t="s">
        <v>573</v>
      </c>
      <c r="D49" s="269" t="s">
        <v>296</v>
      </c>
      <c r="E49" s="271" t="s">
        <v>574</v>
      </c>
      <c r="F49" s="272" t="s">
        <v>133</v>
      </c>
      <c r="G49" s="273"/>
      <c r="H49" s="274">
        <v>39834</v>
      </c>
      <c r="I49" s="275">
        <v>40178</v>
      </c>
      <c r="J49" s="275"/>
      <c r="K49" s="275" t="s">
        <v>575</v>
      </c>
      <c r="L49" s="275" t="s">
        <v>576</v>
      </c>
      <c r="M49" s="276">
        <v>628</v>
      </c>
      <c r="N49" s="276">
        <v>20</v>
      </c>
      <c r="O49" s="277"/>
      <c r="P49" s="277">
        <v>11</v>
      </c>
      <c r="Q49" s="397" t="s">
        <v>791</v>
      </c>
      <c r="R49" s="279"/>
      <c r="S49" s="279"/>
      <c r="T49" s="279"/>
      <c r="U49" s="279"/>
      <c r="V49" s="279"/>
      <c r="W49" s="279"/>
      <c r="X49" s="279"/>
      <c r="Y49" s="279"/>
      <c r="Z49" s="279"/>
    </row>
    <row r="50" spans="1:26" s="280" customFormat="1" ht="30" x14ac:dyDescent="0.25">
      <c r="A50" s="268">
        <f>+A49+1</f>
        <v>2</v>
      </c>
      <c r="B50" s="269" t="s">
        <v>573</v>
      </c>
      <c r="C50" s="270" t="s">
        <v>573</v>
      </c>
      <c r="D50" s="269" t="s">
        <v>296</v>
      </c>
      <c r="E50" s="271" t="s">
        <v>577</v>
      </c>
      <c r="F50" s="272" t="s">
        <v>133</v>
      </c>
      <c r="G50" s="272"/>
      <c r="H50" s="274">
        <v>40207</v>
      </c>
      <c r="I50" s="275">
        <v>40543</v>
      </c>
      <c r="J50" s="275"/>
      <c r="K50" s="275" t="s">
        <v>578</v>
      </c>
      <c r="L50" s="275" t="s">
        <v>576</v>
      </c>
      <c r="M50" s="276">
        <v>103</v>
      </c>
      <c r="N50" s="276">
        <v>15</v>
      </c>
      <c r="O50" s="277"/>
      <c r="P50" s="277">
        <v>12</v>
      </c>
      <c r="Q50" s="398"/>
      <c r="R50" s="279"/>
      <c r="S50" s="279"/>
      <c r="T50" s="279"/>
      <c r="U50" s="279"/>
      <c r="V50" s="279"/>
      <c r="W50" s="279"/>
      <c r="X50" s="279"/>
      <c r="Y50" s="279"/>
      <c r="Z50" s="279"/>
    </row>
    <row r="51" spans="1:26" s="280" customFormat="1" ht="30" x14ac:dyDescent="0.25">
      <c r="A51" s="268">
        <f t="shared" ref="A51:A56" si="0">+A50+1</f>
        <v>3</v>
      </c>
      <c r="B51" s="269" t="s">
        <v>573</v>
      </c>
      <c r="C51" s="270" t="s">
        <v>573</v>
      </c>
      <c r="D51" s="269" t="s">
        <v>296</v>
      </c>
      <c r="E51" s="281" t="s">
        <v>596</v>
      </c>
      <c r="F51" s="272" t="s">
        <v>133</v>
      </c>
      <c r="G51" s="272"/>
      <c r="H51" s="274">
        <v>40557</v>
      </c>
      <c r="I51" s="275">
        <v>40907</v>
      </c>
      <c r="J51" s="275"/>
      <c r="K51" s="275" t="s">
        <v>588</v>
      </c>
      <c r="L51" s="275" t="s">
        <v>576</v>
      </c>
      <c r="M51" s="276">
        <v>135</v>
      </c>
      <c r="N51" s="276">
        <v>29</v>
      </c>
      <c r="O51" s="277"/>
      <c r="P51" s="277">
        <v>12</v>
      </c>
      <c r="Q51" s="398"/>
      <c r="R51" s="279"/>
      <c r="S51" s="279"/>
      <c r="T51" s="279"/>
      <c r="U51" s="279"/>
      <c r="V51" s="279"/>
      <c r="W51" s="279"/>
      <c r="X51" s="279"/>
      <c r="Y51" s="279"/>
      <c r="Z51" s="279"/>
    </row>
    <row r="52" spans="1:26" s="280" customFormat="1" ht="30" x14ac:dyDescent="0.25">
      <c r="A52" s="268">
        <f t="shared" si="0"/>
        <v>4</v>
      </c>
      <c r="B52" s="269" t="s">
        <v>573</v>
      </c>
      <c r="C52" s="270" t="s">
        <v>573</v>
      </c>
      <c r="D52" s="269" t="s">
        <v>296</v>
      </c>
      <c r="E52" s="271" t="s">
        <v>579</v>
      </c>
      <c r="F52" s="272" t="s">
        <v>133</v>
      </c>
      <c r="G52" s="272"/>
      <c r="H52" s="274">
        <v>40940</v>
      </c>
      <c r="I52" s="275">
        <v>41273</v>
      </c>
      <c r="J52" s="275"/>
      <c r="K52" s="275" t="s">
        <v>580</v>
      </c>
      <c r="L52" s="275" t="s">
        <v>576</v>
      </c>
      <c r="M52" s="276">
        <v>1400</v>
      </c>
      <c r="N52" s="276">
        <v>72</v>
      </c>
      <c r="O52" s="277"/>
      <c r="P52" s="277">
        <v>13</v>
      </c>
      <c r="Q52" s="399"/>
      <c r="R52" s="279"/>
      <c r="S52" s="279"/>
      <c r="T52" s="279"/>
      <c r="U52" s="279"/>
      <c r="V52" s="279"/>
      <c r="W52" s="279"/>
      <c r="X52" s="279"/>
      <c r="Y52" s="279"/>
      <c r="Z52" s="279"/>
    </row>
    <row r="53" spans="1:26" s="280" customFormat="1" x14ac:dyDescent="0.25">
      <c r="A53" s="268">
        <f t="shared" si="0"/>
        <v>5</v>
      </c>
      <c r="B53" s="269"/>
      <c r="C53" s="270"/>
      <c r="D53" s="269"/>
      <c r="E53" s="271"/>
      <c r="F53" s="272"/>
      <c r="G53" s="272"/>
      <c r="H53" s="272"/>
      <c r="I53" s="275"/>
      <c r="J53" s="275"/>
      <c r="K53" s="275"/>
      <c r="L53" s="275"/>
      <c r="M53" s="276"/>
      <c r="N53" s="276"/>
      <c r="O53" s="277"/>
      <c r="P53" s="277"/>
      <c r="Q53" s="278"/>
      <c r="R53" s="279"/>
      <c r="S53" s="279"/>
      <c r="T53" s="279"/>
      <c r="U53" s="279"/>
      <c r="V53" s="279"/>
      <c r="W53" s="279"/>
      <c r="X53" s="279"/>
      <c r="Y53" s="279"/>
      <c r="Z53" s="279"/>
    </row>
    <row r="54" spans="1:26" s="110" customFormat="1" x14ac:dyDescent="0.25">
      <c r="A54" s="43">
        <f t="shared" si="0"/>
        <v>6</v>
      </c>
      <c r="B54" s="111"/>
      <c r="C54" s="112"/>
      <c r="D54" s="111"/>
      <c r="E54" s="106"/>
      <c r="F54" s="107"/>
      <c r="G54" s="107"/>
      <c r="H54" s="107"/>
      <c r="I54" s="108"/>
      <c r="J54" s="108"/>
      <c r="K54" s="108"/>
      <c r="L54" s="108"/>
      <c r="M54" s="99"/>
      <c r="N54" s="99"/>
      <c r="O54" s="27"/>
      <c r="P54" s="27"/>
      <c r="Q54" s="147"/>
      <c r="R54" s="109"/>
      <c r="S54" s="109"/>
      <c r="T54" s="109"/>
      <c r="U54" s="109"/>
      <c r="V54" s="109"/>
      <c r="W54" s="109"/>
      <c r="X54" s="109"/>
      <c r="Y54" s="109"/>
      <c r="Z54" s="109"/>
    </row>
    <row r="55" spans="1:26" s="110" customFormat="1" x14ac:dyDescent="0.25">
      <c r="A55" s="43">
        <f t="shared" si="0"/>
        <v>7</v>
      </c>
      <c r="B55" s="111"/>
      <c r="C55" s="112"/>
      <c r="D55" s="111"/>
      <c r="E55" s="106"/>
      <c r="F55" s="107"/>
      <c r="G55" s="107"/>
      <c r="H55" s="107"/>
      <c r="I55" s="108"/>
      <c r="J55" s="108"/>
      <c r="K55" s="108"/>
      <c r="L55" s="108"/>
      <c r="M55" s="99"/>
      <c r="N55" s="99"/>
      <c r="O55" s="27"/>
      <c r="P55" s="27"/>
      <c r="Q55" s="147"/>
      <c r="R55" s="109"/>
      <c r="S55" s="109"/>
      <c r="T55" s="109"/>
      <c r="U55" s="109"/>
      <c r="V55" s="109"/>
      <c r="W55" s="109"/>
      <c r="X55" s="109"/>
      <c r="Y55" s="109"/>
      <c r="Z55" s="109"/>
    </row>
    <row r="56" spans="1:26" s="110" customFormat="1" x14ac:dyDescent="0.25">
      <c r="A56" s="43">
        <f t="shared" si="0"/>
        <v>8</v>
      </c>
      <c r="B56" s="111"/>
      <c r="C56" s="112"/>
      <c r="D56" s="111"/>
      <c r="E56" s="106"/>
      <c r="F56" s="107"/>
      <c r="G56" s="107"/>
      <c r="H56" s="107"/>
      <c r="I56" s="108"/>
      <c r="J56" s="108"/>
      <c r="K56" s="108"/>
      <c r="L56" s="108"/>
      <c r="M56" s="99"/>
      <c r="N56" s="99"/>
      <c r="O56" s="27"/>
      <c r="P56" s="27"/>
      <c r="Q56" s="147"/>
      <c r="R56" s="109"/>
      <c r="S56" s="109"/>
      <c r="T56" s="109"/>
      <c r="U56" s="109"/>
      <c r="V56" s="109"/>
      <c r="W56" s="109"/>
      <c r="X56" s="109"/>
      <c r="Y56" s="109"/>
      <c r="Z56" s="109"/>
    </row>
    <row r="57" spans="1:26" s="110" customFormat="1" x14ac:dyDescent="0.25">
      <c r="A57" s="43"/>
      <c r="B57" s="46" t="s">
        <v>16</v>
      </c>
      <c r="C57" s="112"/>
      <c r="D57" s="111"/>
      <c r="E57" s="106"/>
      <c r="F57" s="107"/>
      <c r="G57" s="107"/>
      <c r="H57" s="107"/>
      <c r="I57" s="108"/>
      <c r="J57" s="108"/>
      <c r="K57" s="113" t="s">
        <v>751</v>
      </c>
      <c r="L57" s="113">
        <f t="shared" ref="L57" si="1">SUM(L49:L56)</f>
        <v>0</v>
      </c>
      <c r="M57" s="145">
        <v>72</v>
      </c>
      <c r="N57" s="113" t="s">
        <v>754</v>
      </c>
      <c r="O57" s="27"/>
      <c r="P57" s="27"/>
      <c r="Q57" s="148"/>
    </row>
    <row r="58" spans="1:26" s="28" customFormat="1" x14ac:dyDescent="0.25">
      <c r="E58" s="29"/>
    </row>
    <row r="59" spans="1:26" s="28" customFormat="1" x14ac:dyDescent="0.25">
      <c r="B59" s="361" t="s">
        <v>28</v>
      </c>
      <c r="C59" s="361" t="s">
        <v>27</v>
      </c>
      <c r="D59" s="359" t="s">
        <v>34</v>
      </c>
      <c r="E59" s="359"/>
    </row>
    <row r="60" spans="1:26" s="28" customFormat="1" x14ac:dyDescent="0.25">
      <c r="B60" s="362"/>
      <c r="C60" s="362"/>
      <c r="D60" s="220" t="s">
        <v>23</v>
      </c>
      <c r="E60" s="58" t="s">
        <v>24</v>
      </c>
    </row>
    <row r="61" spans="1:26" s="28" customFormat="1" ht="30.6" customHeight="1" x14ac:dyDescent="0.25">
      <c r="B61" s="55" t="s">
        <v>21</v>
      </c>
      <c r="C61" s="56" t="str">
        <f>+K57</f>
        <v>45 meses</v>
      </c>
      <c r="D61" s="53" t="s">
        <v>276</v>
      </c>
      <c r="E61" s="53"/>
      <c r="F61" s="30"/>
      <c r="G61" s="30"/>
      <c r="H61" s="30"/>
      <c r="I61" s="30"/>
      <c r="J61" s="30"/>
      <c r="K61" s="30"/>
      <c r="L61" s="30"/>
      <c r="M61" s="30"/>
    </row>
    <row r="62" spans="1:26" s="28" customFormat="1" ht="30" customHeight="1" x14ac:dyDescent="0.25">
      <c r="B62" s="55" t="s">
        <v>25</v>
      </c>
      <c r="C62" s="56">
        <f>+M57</f>
        <v>72</v>
      </c>
      <c r="D62" s="53"/>
      <c r="E62" s="53" t="s">
        <v>276</v>
      </c>
    </row>
    <row r="63" spans="1:26" s="28" customFormat="1" x14ac:dyDescent="0.25">
      <c r="B63" s="31"/>
      <c r="C63" s="358"/>
      <c r="D63" s="358"/>
      <c r="E63" s="358"/>
      <c r="F63" s="358"/>
      <c r="G63" s="358"/>
      <c r="H63" s="358"/>
      <c r="I63" s="358"/>
      <c r="J63" s="358"/>
      <c r="K63" s="358"/>
      <c r="L63" s="358"/>
      <c r="M63" s="358"/>
      <c r="N63" s="358"/>
    </row>
    <row r="64" spans="1:26" ht="28.15" customHeight="1" thickBot="1" x14ac:dyDescent="0.3"/>
    <row r="65" spans="2:17" ht="27" thickBot="1" x14ac:dyDescent="0.3">
      <c r="B65" s="357" t="s">
        <v>103</v>
      </c>
      <c r="C65" s="357"/>
      <c r="D65" s="357"/>
      <c r="E65" s="357"/>
      <c r="F65" s="357"/>
      <c r="G65" s="357"/>
      <c r="H65" s="357"/>
      <c r="I65" s="357"/>
      <c r="J65" s="357"/>
      <c r="K65" s="357"/>
      <c r="L65" s="357"/>
      <c r="M65" s="357"/>
      <c r="N65" s="357"/>
    </row>
    <row r="68" spans="2:17" ht="109.5" customHeight="1" x14ac:dyDescent="0.25">
      <c r="B68" s="117" t="s">
        <v>146</v>
      </c>
      <c r="C68" s="64" t="s">
        <v>2</v>
      </c>
      <c r="D68" s="64" t="s">
        <v>105</v>
      </c>
      <c r="E68" s="64" t="s">
        <v>104</v>
      </c>
      <c r="F68" s="64" t="s">
        <v>106</v>
      </c>
      <c r="G68" s="64" t="s">
        <v>107</v>
      </c>
      <c r="H68" s="64" t="s">
        <v>108</v>
      </c>
      <c r="I68" s="64" t="s">
        <v>109</v>
      </c>
      <c r="J68" s="64" t="s">
        <v>110</v>
      </c>
      <c r="K68" s="64" t="s">
        <v>111</v>
      </c>
      <c r="L68" s="64" t="s">
        <v>112</v>
      </c>
      <c r="M68" s="93" t="s">
        <v>113</v>
      </c>
      <c r="N68" s="93" t="s">
        <v>114</v>
      </c>
      <c r="O68" s="354" t="s">
        <v>3</v>
      </c>
      <c r="P68" s="355"/>
      <c r="Q68" s="64" t="s">
        <v>18</v>
      </c>
    </row>
    <row r="69" spans="2:17" x14ac:dyDescent="0.25">
      <c r="B69" s="233" t="s">
        <v>432</v>
      </c>
      <c r="C69" s="233" t="s">
        <v>462</v>
      </c>
      <c r="D69" s="233" t="s">
        <v>463</v>
      </c>
      <c r="E69" s="5">
        <v>170</v>
      </c>
      <c r="F69" s="4"/>
      <c r="G69" s="4"/>
      <c r="H69" s="4" t="s">
        <v>133</v>
      </c>
      <c r="I69" s="94"/>
      <c r="J69" s="4" t="s">
        <v>133</v>
      </c>
      <c r="K69" s="4" t="s">
        <v>133</v>
      </c>
      <c r="L69" s="4" t="s">
        <v>133</v>
      </c>
      <c r="M69" s="4" t="s">
        <v>133</v>
      </c>
      <c r="N69" s="4" t="s">
        <v>133</v>
      </c>
      <c r="O69" s="363"/>
      <c r="P69" s="364"/>
      <c r="Q69" s="118" t="s">
        <v>133</v>
      </c>
    </row>
    <row r="70" spans="2:17" x14ac:dyDescent="0.25">
      <c r="B70" s="3"/>
      <c r="C70" s="3"/>
      <c r="D70" s="5"/>
      <c r="E70" s="5"/>
      <c r="F70" s="4"/>
      <c r="G70" s="4"/>
      <c r="H70" s="4"/>
      <c r="I70" s="94"/>
      <c r="J70" s="94"/>
      <c r="K70" s="118"/>
      <c r="L70" s="118"/>
      <c r="M70" s="118"/>
      <c r="N70" s="118"/>
      <c r="O70" s="363"/>
      <c r="P70" s="364"/>
      <c r="Q70" s="118"/>
    </row>
    <row r="71" spans="2:17" x14ac:dyDescent="0.25">
      <c r="B71" s="3"/>
      <c r="C71" s="3"/>
      <c r="D71" s="5"/>
      <c r="E71" s="5"/>
      <c r="F71" s="4"/>
      <c r="G71" s="4"/>
      <c r="H71" s="4"/>
      <c r="I71" s="94"/>
      <c r="J71" s="94"/>
      <c r="K71" s="118"/>
      <c r="L71" s="118"/>
      <c r="M71" s="118"/>
      <c r="N71" s="118"/>
      <c r="O71" s="363"/>
      <c r="P71" s="364"/>
      <c r="Q71" s="118"/>
    </row>
    <row r="72" spans="2:17" x14ac:dyDescent="0.25">
      <c r="B72" s="3"/>
      <c r="C72" s="3"/>
      <c r="D72" s="5"/>
      <c r="E72" s="5"/>
      <c r="F72" s="4"/>
      <c r="G72" s="4"/>
      <c r="H72" s="4"/>
      <c r="I72" s="94"/>
      <c r="J72" s="94"/>
      <c r="K72" s="118"/>
      <c r="L72" s="118"/>
      <c r="M72" s="118"/>
      <c r="N72" s="118"/>
      <c r="O72" s="363"/>
      <c r="P72" s="364"/>
      <c r="Q72" s="118"/>
    </row>
    <row r="73" spans="2:17" x14ac:dyDescent="0.25">
      <c r="B73" s="3"/>
      <c r="C73" s="3"/>
      <c r="D73" s="5"/>
      <c r="E73" s="5"/>
      <c r="F73" s="4"/>
      <c r="G73" s="4"/>
      <c r="H73" s="4"/>
      <c r="I73" s="94"/>
      <c r="J73" s="94"/>
      <c r="K73" s="118"/>
      <c r="L73" s="118"/>
      <c r="M73" s="118"/>
      <c r="N73" s="118"/>
      <c r="O73" s="363"/>
      <c r="P73" s="364"/>
      <c r="Q73" s="118"/>
    </row>
    <row r="74" spans="2:17" x14ac:dyDescent="0.25">
      <c r="B74" s="3"/>
      <c r="C74" s="3"/>
      <c r="D74" s="5"/>
      <c r="E74" s="5"/>
      <c r="F74" s="4"/>
      <c r="G74" s="4"/>
      <c r="H74" s="4"/>
      <c r="I74" s="94"/>
      <c r="J74" s="94"/>
      <c r="K74" s="118"/>
      <c r="L74" s="118"/>
      <c r="M74" s="118"/>
      <c r="N74" s="118"/>
      <c r="O74" s="363"/>
      <c r="P74" s="364"/>
      <c r="Q74" s="118"/>
    </row>
    <row r="75" spans="2:17" x14ac:dyDescent="0.25">
      <c r="B75" s="118"/>
      <c r="C75" s="118"/>
      <c r="D75" s="118"/>
      <c r="E75" s="118"/>
      <c r="F75" s="118"/>
      <c r="G75" s="118"/>
      <c r="H75" s="118"/>
      <c r="I75" s="118"/>
      <c r="J75" s="118"/>
      <c r="K75" s="118"/>
      <c r="L75" s="118"/>
      <c r="M75" s="118"/>
      <c r="N75" s="118"/>
      <c r="O75" s="363"/>
      <c r="P75" s="364"/>
      <c r="Q75" s="118"/>
    </row>
    <row r="76" spans="2:17" x14ac:dyDescent="0.25">
      <c r="B76" s="9" t="s">
        <v>1</v>
      </c>
    </row>
    <row r="77" spans="2:17" x14ac:dyDescent="0.25">
      <c r="B77" s="9" t="s">
        <v>37</v>
      </c>
    </row>
    <row r="78" spans="2:17" x14ac:dyDescent="0.25">
      <c r="B78" s="9" t="s">
        <v>61</v>
      </c>
    </row>
    <row r="80" spans="2:17" ht="15.75" thickBot="1" x14ac:dyDescent="0.3"/>
    <row r="81" spans="2:17" ht="27" thickBot="1" x14ac:dyDescent="0.3">
      <c r="B81" s="348" t="s">
        <v>38</v>
      </c>
      <c r="C81" s="349"/>
      <c r="D81" s="349"/>
      <c r="E81" s="349"/>
      <c r="F81" s="349"/>
      <c r="G81" s="349"/>
      <c r="H81" s="349"/>
      <c r="I81" s="349"/>
      <c r="J81" s="349"/>
      <c r="K81" s="349"/>
      <c r="L81" s="349"/>
      <c r="M81" s="349"/>
      <c r="N81" s="350"/>
    </row>
    <row r="84" spans="2:17" x14ac:dyDescent="0.25">
      <c r="Q84" s="299"/>
    </row>
    <row r="85" spans="2:17" x14ac:dyDescent="0.25">
      <c r="Q85" s="299"/>
    </row>
    <row r="86" spans="2:17" ht="76.5" customHeight="1" x14ac:dyDescent="0.25">
      <c r="B86" s="117" t="s">
        <v>0</v>
      </c>
      <c r="C86" s="117" t="s">
        <v>39</v>
      </c>
      <c r="D86" s="117" t="s">
        <v>40</v>
      </c>
      <c r="E86" s="117" t="s">
        <v>115</v>
      </c>
      <c r="F86" s="117" t="s">
        <v>117</v>
      </c>
      <c r="G86" s="117" t="s">
        <v>118</v>
      </c>
      <c r="H86" s="117" t="s">
        <v>119</v>
      </c>
      <c r="I86" s="117" t="s">
        <v>116</v>
      </c>
      <c r="J86" s="354" t="s">
        <v>120</v>
      </c>
      <c r="K86" s="372"/>
      <c r="L86" s="355"/>
      <c r="M86" s="117" t="s">
        <v>121</v>
      </c>
      <c r="N86" s="117" t="s">
        <v>41</v>
      </c>
      <c r="O86" s="117" t="s">
        <v>42</v>
      </c>
      <c r="P86" s="311" t="s">
        <v>3</v>
      </c>
      <c r="Q86" s="38"/>
    </row>
    <row r="87" spans="2:17" ht="30" customHeight="1" x14ac:dyDescent="0.25">
      <c r="B87" s="215" t="s">
        <v>43</v>
      </c>
      <c r="C87" s="215">
        <f>170/200</f>
        <v>0.85</v>
      </c>
      <c r="D87" s="3" t="s">
        <v>624</v>
      </c>
      <c r="E87" s="3">
        <v>98390919</v>
      </c>
      <c r="F87" s="3" t="s">
        <v>626</v>
      </c>
      <c r="G87" s="3" t="s">
        <v>625</v>
      </c>
      <c r="H87" s="165">
        <v>41003</v>
      </c>
      <c r="I87" s="5" t="s">
        <v>599</v>
      </c>
      <c r="J87" s="1"/>
      <c r="K87" s="95"/>
      <c r="L87" s="94"/>
      <c r="M87" s="118" t="s">
        <v>133</v>
      </c>
      <c r="N87" s="118" t="s">
        <v>134</v>
      </c>
      <c r="O87" s="118"/>
      <c r="P87" s="305" t="s">
        <v>787</v>
      </c>
      <c r="Q87" s="310"/>
    </row>
    <row r="88" spans="2:17" ht="30" customHeight="1" x14ac:dyDescent="0.25">
      <c r="B88" s="238" t="s">
        <v>189</v>
      </c>
      <c r="C88" s="238">
        <f>170/200</f>
        <v>0.85</v>
      </c>
      <c r="D88" s="3" t="s">
        <v>627</v>
      </c>
      <c r="E88" s="3">
        <v>37086446</v>
      </c>
      <c r="F88" s="3" t="s">
        <v>161</v>
      </c>
      <c r="G88" s="3" t="s">
        <v>167</v>
      </c>
      <c r="H88" s="165">
        <v>41848</v>
      </c>
      <c r="I88" s="5" t="s">
        <v>741</v>
      </c>
      <c r="J88" s="1" t="s">
        <v>155</v>
      </c>
      <c r="K88" s="95" t="s">
        <v>629</v>
      </c>
      <c r="L88" s="94" t="s">
        <v>628</v>
      </c>
      <c r="M88" s="118" t="s">
        <v>133</v>
      </c>
      <c r="N88" s="118" t="s">
        <v>134</v>
      </c>
      <c r="O88" s="118"/>
      <c r="P88" s="305" t="s">
        <v>786</v>
      </c>
      <c r="Q88" s="310"/>
    </row>
    <row r="89" spans="2:17" ht="30" customHeight="1" x14ac:dyDescent="0.25">
      <c r="B89" s="238" t="s">
        <v>189</v>
      </c>
      <c r="C89" s="238">
        <f t="shared" ref="C89:C128" si="2">170/200</f>
        <v>0.85</v>
      </c>
      <c r="D89" s="3" t="s">
        <v>627</v>
      </c>
      <c r="E89" s="3">
        <v>37086446</v>
      </c>
      <c r="F89" s="3" t="s">
        <v>161</v>
      </c>
      <c r="G89" s="3" t="s">
        <v>167</v>
      </c>
      <c r="H89" s="165">
        <v>41848</v>
      </c>
      <c r="I89" s="5" t="s">
        <v>134</v>
      </c>
      <c r="J89" s="1" t="s">
        <v>630</v>
      </c>
      <c r="K89" s="94" t="s">
        <v>632</v>
      </c>
      <c r="L89" s="94" t="s">
        <v>631</v>
      </c>
      <c r="M89" s="118" t="s">
        <v>133</v>
      </c>
      <c r="N89" s="118" t="s">
        <v>134</v>
      </c>
      <c r="O89" s="118"/>
      <c r="P89" s="118" t="s">
        <v>786</v>
      </c>
      <c r="Q89" s="299"/>
    </row>
    <row r="90" spans="2:17" x14ac:dyDescent="0.25">
      <c r="Q90" s="299"/>
    </row>
    <row r="91" spans="2:17" ht="15.75" thickBot="1" x14ac:dyDescent="0.3">
      <c r="Q91" s="299"/>
    </row>
    <row r="92" spans="2:17" ht="27" thickBot="1" x14ac:dyDescent="0.3">
      <c r="B92" s="348" t="s">
        <v>46</v>
      </c>
      <c r="C92" s="349"/>
      <c r="D92" s="349"/>
      <c r="E92" s="349"/>
      <c r="F92" s="349"/>
      <c r="G92" s="349"/>
      <c r="H92" s="349"/>
      <c r="I92" s="349"/>
      <c r="J92" s="349"/>
      <c r="K92" s="349"/>
      <c r="L92" s="349"/>
      <c r="M92" s="349"/>
      <c r="N92" s="350"/>
      <c r="Q92" s="299"/>
    </row>
    <row r="95" spans="2:17" ht="46.15" customHeight="1" x14ac:dyDescent="0.25">
      <c r="B95" s="64" t="s">
        <v>33</v>
      </c>
      <c r="C95" s="64" t="s">
        <v>47</v>
      </c>
      <c r="D95" s="354" t="s">
        <v>3</v>
      </c>
      <c r="E95" s="355"/>
    </row>
    <row r="96" spans="2:17" ht="46.9" customHeight="1" x14ac:dyDescent="0.25">
      <c r="B96" s="65" t="s">
        <v>122</v>
      </c>
      <c r="C96" s="218" t="s">
        <v>133</v>
      </c>
      <c r="D96" s="356"/>
      <c r="E96" s="356"/>
    </row>
    <row r="99" spans="1:26" ht="26.25" x14ac:dyDescent="0.25">
      <c r="B99" s="346" t="s">
        <v>63</v>
      </c>
      <c r="C99" s="347"/>
      <c r="D99" s="347"/>
      <c r="E99" s="347"/>
      <c r="F99" s="347"/>
      <c r="G99" s="347"/>
      <c r="H99" s="347"/>
      <c r="I99" s="347"/>
      <c r="J99" s="347"/>
      <c r="K99" s="347"/>
      <c r="L99" s="347"/>
      <c r="M99" s="347"/>
      <c r="N99" s="347"/>
      <c r="O99" s="347"/>
      <c r="P99" s="347"/>
      <c r="Q99" s="347"/>
    </row>
    <row r="102" spans="1:26" ht="26.25" x14ac:dyDescent="0.25">
      <c r="B102" s="346" t="s">
        <v>256</v>
      </c>
      <c r="C102" s="347"/>
      <c r="D102" s="347"/>
      <c r="E102" s="347"/>
      <c r="F102" s="347"/>
      <c r="G102" s="347"/>
      <c r="H102" s="347"/>
      <c r="I102" s="347"/>
      <c r="J102" s="347"/>
      <c r="K102" s="347"/>
      <c r="L102" s="347"/>
      <c r="M102" s="347"/>
      <c r="N102" s="347"/>
      <c r="O102" s="347"/>
      <c r="P102" s="347"/>
      <c r="Q102" s="347"/>
    </row>
    <row r="104" spans="1:26" ht="15.75" thickBot="1" x14ac:dyDescent="0.3">
      <c r="M104" s="61"/>
      <c r="N104" s="61"/>
    </row>
    <row r="105" spans="1:26" s="104" customFormat="1" ht="109.5" customHeight="1" x14ac:dyDescent="0.25">
      <c r="B105" s="115" t="s">
        <v>142</v>
      </c>
      <c r="C105" s="115" t="s">
        <v>143</v>
      </c>
      <c r="D105" s="115" t="s">
        <v>144</v>
      </c>
      <c r="E105" s="115" t="s">
        <v>45</v>
      </c>
      <c r="F105" s="115" t="s">
        <v>22</v>
      </c>
      <c r="G105" s="115" t="s">
        <v>102</v>
      </c>
      <c r="H105" s="115" t="s">
        <v>17</v>
      </c>
      <c r="I105" s="115" t="s">
        <v>10</v>
      </c>
      <c r="J105" s="115" t="s">
        <v>31</v>
      </c>
      <c r="K105" s="115" t="s">
        <v>60</v>
      </c>
      <c r="L105" s="115" t="s">
        <v>20</v>
      </c>
      <c r="M105" s="100" t="s">
        <v>26</v>
      </c>
      <c r="N105" s="115" t="s">
        <v>145</v>
      </c>
      <c r="O105" s="115" t="s">
        <v>36</v>
      </c>
      <c r="P105" s="116" t="s">
        <v>11</v>
      </c>
      <c r="Q105" s="116" t="s">
        <v>19</v>
      </c>
    </row>
    <row r="106" spans="1:26" s="280" customFormat="1" ht="30" x14ac:dyDescent="0.25">
      <c r="A106" s="268">
        <v>1</v>
      </c>
      <c r="B106" s="269" t="s">
        <v>573</v>
      </c>
      <c r="C106" s="270" t="s">
        <v>573</v>
      </c>
      <c r="D106" s="269" t="s">
        <v>296</v>
      </c>
      <c r="E106" s="271" t="s">
        <v>574</v>
      </c>
      <c r="F106" s="272" t="s">
        <v>133</v>
      </c>
      <c r="G106" s="273"/>
      <c r="H106" s="274">
        <v>39834</v>
      </c>
      <c r="I106" s="275">
        <v>40178</v>
      </c>
      <c r="J106" s="275"/>
      <c r="K106" s="275" t="s">
        <v>576</v>
      </c>
      <c r="L106" s="275" t="s">
        <v>575</v>
      </c>
      <c r="M106" s="276">
        <v>628</v>
      </c>
      <c r="N106" s="276">
        <v>20</v>
      </c>
      <c r="O106" s="277"/>
      <c r="P106" s="277">
        <v>134</v>
      </c>
      <c r="Q106" s="278" t="s">
        <v>593</v>
      </c>
      <c r="R106" s="279"/>
      <c r="S106" s="279"/>
      <c r="T106" s="279"/>
      <c r="U106" s="279"/>
      <c r="V106" s="279"/>
      <c r="W106" s="279"/>
      <c r="X106" s="279"/>
      <c r="Y106" s="279"/>
      <c r="Z106" s="279"/>
    </row>
    <row r="107" spans="1:26" s="280" customFormat="1" ht="30" x14ac:dyDescent="0.25">
      <c r="A107" s="268">
        <f>+A106+1</f>
        <v>2</v>
      </c>
      <c r="B107" s="269" t="s">
        <v>573</v>
      </c>
      <c r="C107" s="270" t="s">
        <v>573</v>
      </c>
      <c r="D107" s="269" t="s">
        <v>296</v>
      </c>
      <c r="E107" s="271" t="s">
        <v>591</v>
      </c>
      <c r="F107" s="272" t="s">
        <v>133</v>
      </c>
      <c r="G107" s="273"/>
      <c r="H107" s="274">
        <v>40210</v>
      </c>
      <c r="I107" s="275">
        <v>40543</v>
      </c>
      <c r="J107" s="275"/>
      <c r="K107" s="275" t="s">
        <v>576</v>
      </c>
      <c r="L107" s="275" t="s">
        <v>580</v>
      </c>
      <c r="M107" s="276"/>
      <c r="N107" s="276">
        <v>20</v>
      </c>
      <c r="O107" s="277"/>
      <c r="P107" s="277">
        <v>134</v>
      </c>
      <c r="Q107" s="278" t="s">
        <v>593</v>
      </c>
      <c r="R107" s="279"/>
      <c r="S107" s="279"/>
      <c r="T107" s="279"/>
      <c r="U107" s="279"/>
      <c r="V107" s="279"/>
      <c r="W107" s="279"/>
      <c r="X107" s="279"/>
      <c r="Y107" s="279"/>
      <c r="Z107" s="279"/>
    </row>
    <row r="108" spans="1:26" s="280" customFormat="1" ht="30" x14ac:dyDescent="0.25">
      <c r="A108" s="268">
        <f t="shared" ref="A108:A113" si="3">+A107+1</f>
        <v>3</v>
      </c>
      <c r="B108" s="269" t="s">
        <v>573</v>
      </c>
      <c r="C108" s="270" t="s">
        <v>573</v>
      </c>
      <c r="D108" s="269" t="s">
        <v>296</v>
      </c>
      <c r="E108" s="271" t="s">
        <v>592</v>
      </c>
      <c r="F108" s="272" t="s">
        <v>133</v>
      </c>
      <c r="G108" s="273"/>
      <c r="H108" s="274">
        <v>40567</v>
      </c>
      <c r="I108" s="275">
        <v>40908</v>
      </c>
      <c r="J108" s="275"/>
      <c r="K108" s="275" t="s">
        <v>576</v>
      </c>
      <c r="L108" s="275" t="s">
        <v>585</v>
      </c>
      <c r="M108" s="276"/>
      <c r="N108" s="276">
        <v>40</v>
      </c>
      <c r="O108" s="277"/>
      <c r="P108" s="277">
        <v>135</v>
      </c>
      <c r="Q108" s="278" t="s">
        <v>593</v>
      </c>
      <c r="R108" s="279"/>
      <c r="S108" s="279"/>
      <c r="T108" s="279"/>
      <c r="U108" s="279"/>
      <c r="V108" s="279"/>
      <c r="W108" s="279"/>
      <c r="X108" s="279"/>
      <c r="Y108" s="279"/>
      <c r="Z108" s="279"/>
    </row>
    <row r="109" spans="1:26" s="280" customFormat="1" ht="30" x14ac:dyDescent="0.25">
      <c r="A109" s="268">
        <f t="shared" si="3"/>
        <v>4</v>
      </c>
      <c r="B109" s="269" t="s">
        <v>573</v>
      </c>
      <c r="C109" s="270" t="s">
        <v>573</v>
      </c>
      <c r="D109" s="269" t="s">
        <v>296</v>
      </c>
      <c r="E109" s="271" t="s">
        <v>579</v>
      </c>
      <c r="F109" s="272" t="s">
        <v>133</v>
      </c>
      <c r="G109" s="272"/>
      <c r="H109" s="274">
        <v>40940</v>
      </c>
      <c r="I109" s="275">
        <v>41273</v>
      </c>
      <c r="J109" s="275"/>
      <c r="K109" s="275" t="s">
        <v>576</v>
      </c>
      <c r="L109" s="275" t="s">
        <v>580</v>
      </c>
      <c r="M109" s="276">
        <v>1400</v>
      </c>
      <c r="N109" s="276">
        <v>40</v>
      </c>
      <c r="O109" s="277"/>
      <c r="P109" s="277">
        <v>135</v>
      </c>
      <c r="Q109" s="278" t="s">
        <v>593</v>
      </c>
      <c r="R109" s="279"/>
      <c r="S109" s="279"/>
      <c r="T109" s="279"/>
      <c r="U109" s="279"/>
      <c r="V109" s="279"/>
      <c r="W109" s="279"/>
      <c r="X109" s="279"/>
      <c r="Y109" s="279"/>
      <c r="Z109" s="279"/>
    </row>
    <row r="110" spans="1:26" s="280" customFormat="1" ht="30" x14ac:dyDescent="0.25">
      <c r="A110" s="268">
        <f t="shared" si="3"/>
        <v>5</v>
      </c>
      <c r="B110" s="269" t="s">
        <v>573</v>
      </c>
      <c r="C110" s="270" t="s">
        <v>573</v>
      </c>
      <c r="D110" s="269" t="s">
        <v>296</v>
      </c>
      <c r="E110" s="271" t="s">
        <v>581</v>
      </c>
      <c r="F110" s="272" t="s">
        <v>133</v>
      </c>
      <c r="G110" s="272"/>
      <c r="H110" s="274">
        <v>40922</v>
      </c>
      <c r="I110" s="275">
        <v>41273</v>
      </c>
      <c r="J110" s="275"/>
      <c r="K110" s="275" t="s">
        <v>576</v>
      </c>
      <c r="L110" s="275" t="s">
        <v>588</v>
      </c>
      <c r="M110" s="276">
        <v>596</v>
      </c>
      <c r="N110" s="276">
        <v>50</v>
      </c>
      <c r="O110" s="277"/>
      <c r="P110" s="277">
        <v>135</v>
      </c>
      <c r="Q110" s="278" t="s">
        <v>593</v>
      </c>
      <c r="R110" s="279"/>
      <c r="S110" s="279"/>
      <c r="T110" s="279"/>
      <c r="U110" s="279"/>
      <c r="V110" s="279"/>
      <c r="W110" s="279"/>
      <c r="X110" s="279"/>
      <c r="Y110" s="279"/>
      <c r="Z110" s="279"/>
    </row>
    <row r="111" spans="1:26" s="280" customFormat="1" ht="30" x14ac:dyDescent="0.25">
      <c r="A111" s="268">
        <f t="shared" si="3"/>
        <v>6</v>
      </c>
      <c r="B111" s="269" t="s">
        <v>573</v>
      </c>
      <c r="C111" s="270" t="s">
        <v>573</v>
      </c>
      <c r="D111" s="269" t="s">
        <v>296</v>
      </c>
      <c r="E111" s="271" t="s">
        <v>582</v>
      </c>
      <c r="F111" s="272" t="s">
        <v>133</v>
      </c>
      <c r="G111" s="272"/>
      <c r="H111" s="274">
        <v>40932</v>
      </c>
      <c r="I111" s="275">
        <v>41274</v>
      </c>
      <c r="J111" s="275"/>
      <c r="K111" s="275" t="s">
        <v>576</v>
      </c>
      <c r="L111" s="275" t="s">
        <v>585</v>
      </c>
      <c r="M111" s="276">
        <v>162</v>
      </c>
      <c r="N111" s="276">
        <v>17</v>
      </c>
      <c r="O111" s="277"/>
      <c r="P111" s="277">
        <v>135</v>
      </c>
      <c r="Q111" s="278" t="s">
        <v>593</v>
      </c>
      <c r="R111" s="279"/>
      <c r="S111" s="279"/>
      <c r="T111" s="279"/>
      <c r="U111" s="279"/>
      <c r="V111" s="279"/>
      <c r="W111" s="279"/>
      <c r="X111" s="279"/>
      <c r="Y111" s="279"/>
      <c r="Z111" s="279"/>
    </row>
    <row r="112" spans="1:26" s="280" customFormat="1" ht="30" x14ac:dyDescent="0.25">
      <c r="A112" s="268">
        <f t="shared" si="3"/>
        <v>7</v>
      </c>
      <c r="B112" s="269" t="s">
        <v>573</v>
      </c>
      <c r="C112" s="270" t="s">
        <v>573</v>
      </c>
      <c r="D112" s="269" t="s">
        <v>296</v>
      </c>
      <c r="E112" s="271" t="s">
        <v>583</v>
      </c>
      <c r="F112" s="272" t="s">
        <v>133</v>
      </c>
      <c r="G112" s="272"/>
      <c r="H112" s="274">
        <v>41576</v>
      </c>
      <c r="I112" s="275">
        <v>41850</v>
      </c>
      <c r="J112" s="275"/>
      <c r="K112" s="275" t="s">
        <v>576</v>
      </c>
      <c r="L112" s="275" t="s">
        <v>586</v>
      </c>
      <c r="M112" s="276">
        <v>141</v>
      </c>
      <c r="N112" s="276">
        <v>123</v>
      </c>
      <c r="O112" s="277"/>
      <c r="P112" s="277">
        <v>136</v>
      </c>
      <c r="Q112" s="278" t="s">
        <v>593</v>
      </c>
      <c r="R112" s="279"/>
      <c r="S112" s="279"/>
      <c r="T112" s="279"/>
      <c r="U112" s="279"/>
      <c r="V112" s="279"/>
      <c r="W112" s="279"/>
      <c r="X112" s="279"/>
      <c r="Y112" s="279"/>
      <c r="Z112" s="279"/>
    </row>
    <row r="113" spans="1:26" s="280" customFormat="1" x14ac:dyDescent="0.25">
      <c r="A113" s="268">
        <f t="shared" si="3"/>
        <v>8</v>
      </c>
      <c r="B113" s="269"/>
      <c r="C113" s="270"/>
      <c r="D113" s="269"/>
      <c r="E113" s="271"/>
      <c r="F113" s="272"/>
      <c r="G113" s="272"/>
      <c r="H113" s="272"/>
      <c r="I113" s="275"/>
      <c r="J113" s="275"/>
      <c r="K113" s="275"/>
      <c r="L113" s="275"/>
      <c r="M113" s="276"/>
      <c r="N113" s="276"/>
      <c r="O113" s="277"/>
      <c r="P113" s="277"/>
      <c r="Q113" s="278"/>
      <c r="R113" s="279"/>
      <c r="S113" s="279"/>
      <c r="T113" s="279"/>
      <c r="U113" s="279"/>
      <c r="V113" s="279"/>
      <c r="W113" s="279"/>
      <c r="X113" s="279"/>
      <c r="Y113" s="279"/>
      <c r="Z113" s="279"/>
    </row>
    <row r="114" spans="1:26" s="280" customFormat="1" x14ac:dyDescent="0.25">
      <c r="A114" s="268"/>
      <c r="B114" s="282" t="s">
        <v>16</v>
      </c>
      <c r="C114" s="270"/>
      <c r="D114" s="269"/>
      <c r="E114" s="271"/>
      <c r="F114" s="272"/>
      <c r="G114" s="272"/>
      <c r="H114" s="272"/>
      <c r="I114" s="275"/>
      <c r="J114" s="275"/>
      <c r="K114" s="283">
        <f t="shared" ref="K114" si="4">SUM(K106:K113)</f>
        <v>0</v>
      </c>
      <c r="L114" s="283">
        <f t="shared" ref="L114:N114" si="5">SUM(L106:L113)</f>
        <v>0</v>
      </c>
      <c r="M114" s="284">
        <f t="shared" si="5"/>
        <v>2927</v>
      </c>
      <c r="N114" s="283">
        <f t="shared" si="5"/>
        <v>310</v>
      </c>
      <c r="O114" s="277"/>
      <c r="P114" s="277"/>
      <c r="Q114" s="285"/>
    </row>
    <row r="115" spans="1:26" x14ac:dyDescent="0.25">
      <c r="B115" s="28"/>
      <c r="C115" s="28"/>
      <c r="D115" s="28"/>
      <c r="E115" s="29"/>
      <c r="F115" s="28"/>
      <c r="G115" s="28"/>
      <c r="H115" s="28"/>
      <c r="I115" s="28"/>
      <c r="J115" s="28"/>
      <c r="K115" s="28"/>
      <c r="L115" s="28"/>
      <c r="M115" s="28"/>
      <c r="N115" s="28"/>
      <c r="O115" s="28"/>
      <c r="P115" s="28"/>
    </row>
    <row r="116" spans="1:26" ht="18.75" x14ac:dyDescent="0.25">
      <c r="B116" s="55" t="s">
        <v>32</v>
      </c>
      <c r="C116" s="69">
        <f>+K114</f>
        <v>0</v>
      </c>
      <c r="H116" s="30"/>
      <c r="I116" s="30"/>
      <c r="J116" s="30"/>
      <c r="K116" s="30"/>
      <c r="L116" s="30"/>
      <c r="M116" s="30"/>
      <c r="N116" s="28"/>
      <c r="O116" s="28"/>
      <c r="P116" s="28"/>
    </row>
    <row r="118" spans="1:26" ht="15.75" thickBot="1" x14ac:dyDescent="0.3"/>
    <row r="119" spans="1:26" ht="37.15" customHeight="1" thickBot="1" x14ac:dyDescent="0.3">
      <c r="B119" s="72" t="s">
        <v>49</v>
      </c>
      <c r="C119" s="73" t="s">
        <v>50</v>
      </c>
      <c r="D119" s="72" t="s">
        <v>51</v>
      </c>
      <c r="E119" s="73" t="s">
        <v>54</v>
      </c>
    </row>
    <row r="120" spans="1:26" ht="41.45" customHeight="1" x14ac:dyDescent="0.25">
      <c r="B120" s="63" t="s">
        <v>123</v>
      </c>
      <c r="C120" s="66">
        <v>20</v>
      </c>
      <c r="D120" s="66"/>
      <c r="E120" s="351">
        <f>+D120+D121+D122</f>
        <v>0</v>
      </c>
    </row>
    <row r="121" spans="1:26" x14ac:dyDescent="0.25">
      <c r="B121" s="63" t="s">
        <v>124</v>
      </c>
      <c r="C121" s="53">
        <v>30</v>
      </c>
      <c r="D121" s="218">
        <v>0</v>
      </c>
      <c r="E121" s="352"/>
    </row>
    <row r="122" spans="1:26" ht="15.75" thickBot="1" x14ac:dyDescent="0.3">
      <c r="B122" s="63" t="s">
        <v>125</v>
      </c>
      <c r="C122" s="68">
        <v>40</v>
      </c>
      <c r="D122" s="68">
        <v>0</v>
      </c>
      <c r="E122" s="353"/>
    </row>
    <row r="124" spans="1:26" ht="15.75" thickBot="1" x14ac:dyDescent="0.3"/>
    <row r="125" spans="1:26" ht="27" thickBot="1" x14ac:dyDescent="0.3">
      <c r="B125" s="348" t="s">
        <v>52</v>
      </c>
      <c r="C125" s="349"/>
      <c r="D125" s="349"/>
      <c r="E125" s="349"/>
      <c r="F125" s="349"/>
      <c r="G125" s="349"/>
      <c r="H125" s="349"/>
      <c r="I125" s="349"/>
      <c r="J125" s="349"/>
      <c r="K125" s="349"/>
      <c r="L125" s="349"/>
      <c r="M125" s="349"/>
      <c r="N125" s="350"/>
    </row>
    <row r="127" spans="1:26" ht="76.5" customHeight="1" x14ac:dyDescent="0.25">
      <c r="B127" s="117" t="s">
        <v>0</v>
      </c>
      <c r="C127" s="117" t="s">
        <v>39</v>
      </c>
      <c r="D127" s="117" t="s">
        <v>40</v>
      </c>
      <c r="E127" s="117" t="s">
        <v>115</v>
      </c>
      <c r="F127" s="117" t="s">
        <v>117</v>
      </c>
      <c r="G127" s="117" t="s">
        <v>118</v>
      </c>
      <c r="H127" s="117" t="s">
        <v>119</v>
      </c>
      <c r="I127" s="117" t="s">
        <v>116</v>
      </c>
      <c r="J127" s="354" t="s">
        <v>120</v>
      </c>
      <c r="K127" s="372"/>
      <c r="L127" s="355"/>
      <c r="M127" s="117" t="s">
        <v>121</v>
      </c>
      <c r="N127" s="117" t="s">
        <v>41</v>
      </c>
      <c r="O127" s="117" t="s">
        <v>42</v>
      </c>
      <c r="P127" s="354" t="s">
        <v>3</v>
      </c>
      <c r="Q127" s="355"/>
    </row>
    <row r="128" spans="1:26" ht="33.6" customHeight="1" x14ac:dyDescent="0.25">
      <c r="B128" s="238" t="s">
        <v>742</v>
      </c>
      <c r="C128" s="238">
        <f t="shared" si="2"/>
        <v>0.85</v>
      </c>
      <c r="D128" s="94" t="s">
        <v>633</v>
      </c>
      <c r="E128" s="3">
        <v>27091181</v>
      </c>
      <c r="F128" s="94" t="s">
        <v>236</v>
      </c>
      <c r="G128" s="3" t="s">
        <v>167</v>
      </c>
      <c r="H128" s="165">
        <v>37240</v>
      </c>
      <c r="I128" s="94" t="s">
        <v>599</v>
      </c>
      <c r="J128" s="1" t="s">
        <v>634</v>
      </c>
      <c r="K128" s="94" t="s">
        <v>635</v>
      </c>
      <c r="L128" s="94" t="s">
        <v>563</v>
      </c>
      <c r="M128" s="118" t="s">
        <v>133</v>
      </c>
      <c r="N128" s="118" t="s">
        <v>133</v>
      </c>
      <c r="O128" s="118"/>
      <c r="P128" s="239"/>
      <c r="Q128" s="239"/>
    </row>
    <row r="129" spans="2:17" ht="33.6" customHeight="1" x14ac:dyDescent="0.25">
      <c r="B129" s="238" t="s">
        <v>43</v>
      </c>
      <c r="C129" s="238">
        <f>170/200</f>
        <v>0.85</v>
      </c>
      <c r="D129" s="258" t="s">
        <v>565</v>
      </c>
      <c r="E129" s="258">
        <v>98378689</v>
      </c>
      <c r="F129" s="258" t="s">
        <v>566</v>
      </c>
      <c r="G129" s="258" t="s">
        <v>567</v>
      </c>
      <c r="H129" s="257">
        <v>35587</v>
      </c>
      <c r="I129" s="258" t="s">
        <v>599</v>
      </c>
      <c r="J129" s="254"/>
      <c r="K129" s="255"/>
      <c r="L129" s="258"/>
      <c r="M129" s="10" t="s">
        <v>133</v>
      </c>
      <c r="N129" s="10" t="s">
        <v>134</v>
      </c>
      <c r="O129" s="10"/>
      <c r="P129" s="256" t="s">
        <v>636</v>
      </c>
      <c r="Q129" s="256"/>
    </row>
    <row r="130" spans="2:17" ht="33.6" customHeight="1" x14ac:dyDescent="0.25">
      <c r="B130" s="238" t="s">
        <v>620</v>
      </c>
      <c r="C130" s="238">
        <f>170/200</f>
        <v>0.85</v>
      </c>
      <c r="D130" s="3" t="s">
        <v>267</v>
      </c>
      <c r="E130" s="3">
        <v>12745341</v>
      </c>
      <c r="F130" s="3" t="s">
        <v>268</v>
      </c>
      <c r="G130" s="3" t="s">
        <v>162</v>
      </c>
      <c r="H130" s="165">
        <v>37596</v>
      </c>
      <c r="I130" s="5" t="s">
        <v>134</v>
      </c>
      <c r="J130" s="1" t="s">
        <v>621</v>
      </c>
      <c r="K130" s="94" t="s">
        <v>623</v>
      </c>
      <c r="L130" s="94" t="s">
        <v>622</v>
      </c>
      <c r="M130" s="118" t="s">
        <v>133</v>
      </c>
      <c r="N130" s="118" t="s">
        <v>133</v>
      </c>
      <c r="O130" s="118"/>
      <c r="P130" s="356" t="s">
        <v>211</v>
      </c>
      <c r="Q130" s="356"/>
    </row>
    <row r="133" spans="2:17" ht="15.75" thickBot="1" x14ac:dyDescent="0.3"/>
    <row r="134" spans="2:17" ht="54" customHeight="1" x14ac:dyDescent="0.25">
      <c r="B134" s="121" t="s">
        <v>33</v>
      </c>
      <c r="C134" s="121" t="s">
        <v>49</v>
      </c>
      <c r="D134" s="117" t="s">
        <v>50</v>
      </c>
      <c r="E134" s="121" t="s">
        <v>51</v>
      </c>
      <c r="F134" s="73" t="s">
        <v>55</v>
      </c>
      <c r="G134" s="91"/>
    </row>
    <row r="135" spans="2:17" ht="120.75" customHeight="1" x14ac:dyDescent="0.2">
      <c r="B135" s="340" t="s">
        <v>53</v>
      </c>
      <c r="C135" s="6" t="s">
        <v>126</v>
      </c>
      <c r="D135" s="218">
        <v>25</v>
      </c>
      <c r="E135" s="218">
        <v>0</v>
      </c>
      <c r="F135" s="341">
        <f>+E135+E136+E137</f>
        <v>25</v>
      </c>
      <c r="G135" s="92"/>
    </row>
    <row r="136" spans="2:17" ht="76.150000000000006" customHeight="1" x14ac:dyDescent="0.2">
      <c r="B136" s="340"/>
      <c r="C136" s="6" t="s">
        <v>127</v>
      </c>
      <c r="D136" s="70">
        <v>25</v>
      </c>
      <c r="E136" s="218">
        <v>25</v>
      </c>
      <c r="F136" s="342"/>
      <c r="G136" s="92"/>
    </row>
    <row r="137" spans="2:17" ht="69" customHeight="1" x14ac:dyDescent="0.2">
      <c r="B137" s="340"/>
      <c r="C137" s="6" t="s">
        <v>128</v>
      </c>
      <c r="D137" s="218">
        <v>10</v>
      </c>
      <c r="E137" s="218">
        <v>0</v>
      </c>
      <c r="F137" s="343"/>
      <c r="G137" s="92"/>
    </row>
    <row r="138" spans="2:17" x14ac:dyDescent="0.25">
      <c r="C138" s="101"/>
    </row>
    <row r="141" spans="2:17" x14ac:dyDescent="0.25">
      <c r="B141" s="119" t="s">
        <v>56</v>
      </c>
    </row>
    <row r="144" spans="2:17" x14ac:dyDescent="0.25">
      <c r="B144" s="122" t="s">
        <v>33</v>
      </c>
      <c r="C144" s="122" t="s">
        <v>57</v>
      </c>
      <c r="D144" s="121" t="s">
        <v>51</v>
      </c>
      <c r="E144" s="121" t="s">
        <v>16</v>
      </c>
    </row>
    <row r="145" spans="2:5" ht="28.5" x14ac:dyDescent="0.25">
      <c r="B145" s="102" t="s">
        <v>58</v>
      </c>
      <c r="C145" s="103">
        <v>40</v>
      </c>
      <c r="D145" s="218">
        <f>+E120</f>
        <v>0</v>
      </c>
      <c r="E145" s="344">
        <f>+D145+D146</f>
        <v>25</v>
      </c>
    </row>
    <row r="146" spans="2:5" ht="57" x14ac:dyDescent="0.25">
      <c r="B146" s="102" t="s">
        <v>59</v>
      </c>
      <c r="C146" s="103">
        <v>60</v>
      </c>
      <c r="D146" s="218">
        <f>+F135</f>
        <v>25</v>
      </c>
      <c r="E146" s="345"/>
    </row>
  </sheetData>
  <mergeCells count="40">
    <mergeCell ref="Q49:Q52"/>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2:Q102"/>
    <mergeCell ref="B99:Q99"/>
    <mergeCell ref="O72:P72"/>
    <mergeCell ref="O73:P73"/>
    <mergeCell ref="O74:P74"/>
    <mergeCell ref="O75:P75"/>
    <mergeCell ref="B81:N81"/>
    <mergeCell ref="J86:L86"/>
    <mergeCell ref="B92:N92"/>
    <mergeCell ref="D95:E95"/>
    <mergeCell ref="D96:E96"/>
    <mergeCell ref="E145:E146"/>
    <mergeCell ref="E120:E122"/>
    <mergeCell ref="B125:N125"/>
    <mergeCell ref="J127:L127"/>
    <mergeCell ref="P127:Q127"/>
    <mergeCell ref="B135:B137"/>
    <mergeCell ref="F135:F137"/>
    <mergeCell ref="P130:Q130"/>
  </mergeCells>
  <dataValidations count="2">
    <dataValidation type="decimal" allowBlank="1" showInputMessage="1" showErrorMessage="1" sqref="WVH983062 WLL983062 C65558 IV65558 SR65558 ACN65558 AMJ65558 AWF65558 BGB65558 BPX65558 BZT65558 CJP65558 CTL65558 DDH65558 DND65558 DWZ65558 EGV65558 EQR65558 FAN65558 FKJ65558 FUF65558 GEB65558 GNX65558 GXT65558 HHP65558 HRL65558 IBH65558 ILD65558 IUZ65558 JEV65558 JOR65558 JYN65558 KIJ65558 KSF65558 LCB65558 LLX65558 LVT65558 MFP65558 MPL65558 MZH65558 NJD65558 NSZ65558 OCV65558 OMR65558 OWN65558 PGJ65558 PQF65558 QAB65558 QJX65558 QTT65558 RDP65558 RNL65558 RXH65558 SHD65558 SQZ65558 TAV65558 TKR65558 TUN65558 UEJ65558 UOF65558 UYB65558 VHX65558 VRT65558 WBP65558 WLL65558 WVH65558 C131094 IV131094 SR131094 ACN131094 AMJ131094 AWF131094 BGB131094 BPX131094 BZT131094 CJP131094 CTL131094 DDH131094 DND131094 DWZ131094 EGV131094 EQR131094 FAN131094 FKJ131094 FUF131094 GEB131094 GNX131094 GXT131094 HHP131094 HRL131094 IBH131094 ILD131094 IUZ131094 JEV131094 JOR131094 JYN131094 KIJ131094 KSF131094 LCB131094 LLX131094 LVT131094 MFP131094 MPL131094 MZH131094 NJD131094 NSZ131094 OCV131094 OMR131094 OWN131094 PGJ131094 PQF131094 QAB131094 QJX131094 QTT131094 RDP131094 RNL131094 RXH131094 SHD131094 SQZ131094 TAV131094 TKR131094 TUN131094 UEJ131094 UOF131094 UYB131094 VHX131094 VRT131094 WBP131094 WLL131094 WVH131094 C196630 IV196630 SR196630 ACN196630 AMJ196630 AWF196630 BGB196630 BPX196630 BZT196630 CJP196630 CTL196630 DDH196630 DND196630 DWZ196630 EGV196630 EQR196630 FAN196630 FKJ196630 FUF196630 GEB196630 GNX196630 GXT196630 HHP196630 HRL196630 IBH196630 ILD196630 IUZ196630 JEV196630 JOR196630 JYN196630 KIJ196630 KSF196630 LCB196630 LLX196630 LVT196630 MFP196630 MPL196630 MZH196630 NJD196630 NSZ196630 OCV196630 OMR196630 OWN196630 PGJ196630 PQF196630 QAB196630 QJX196630 QTT196630 RDP196630 RNL196630 RXH196630 SHD196630 SQZ196630 TAV196630 TKR196630 TUN196630 UEJ196630 UOF196630 UYB196630 VHX196630 VRT196630 WBP196630 WLL196630 WVH196630 C262166 IV262166 SR262166 ACN262166 AMJ262166 AWF262166 BGB262166 BPX262166 BZT262166 CJP262166 CTL262166 DDH262166 DND262166 DWZ262166 EGV262166 EQR262166 FAN262166 FKJ262166 FUF262166 GEB262166 GNX262166 GXT262166 HHP262166 HRL262166 IBH262166 ILD262166 IUZ262166 JEV262166 JOR262166 JYN262166 KIJ262166 KSF262166 LCB262166 LLX262166 LVT262166 MFP262166 MPL262166 MZH262166 NJD262166 NSZ262166 OCV262166 OMR262166 OWN262166 PGJ262166 PQF262166 QAB262166 QJX262166 QTT262166 RDP262166 RNL262166 RXH262166 SHD262166 SQZ262166 TAV262166 TKR262166 TUN262166 UEJ262166 UOF262166 UYB262166 VHX262166 VRT262166 WBP262166 WLL262166 WVH262166 C327702 IV327702 SR327702 ACN327702 AMJ327702 AWF327702 BGB327702 BPX327702 BZT327702 CJP327702 CTL327702 DDH327702 DND327702 DWZ327702 EGV327702 EQR327702 FAN327702 FKJ327702 FUF327702 GEB327702 GNX327702 GXT327702 HHP327702 HRL327702 IBH327702 ILD327702 IUZ327702 JEV327702 JOR327702 JYN327702 KIJ327702 KSF327702 LCB327702 LLX327702 LVT327702 MFP327702 MPL327702 MZH327702 NJD327702 NSZ327702 OCV327702 OMR327702 OWN327702 PGJ327702 PQF327702 QAB327702 QJX327702 QTT327702 RDP327702 RNL327702 RXH327702 SHD327702 SQZ327702 TAV327702 TKR327702 TUN327702 UEJ327702 UOF327702 UYB327702 VHX327702 VRT327702 WBP327702 WLL327702 WVH327702 C393238 IV393238 SR393238 ACN393238 AMJ393238 AWF393238 BGB393238 BPX393238 BZT393238 CJP393238 CTL393238 DDH393238 DND393238 DWZ393238 EGV393238 EQR393238 FAN393238 FKJ393238 FUF393238 GEB393238 GNX393238 GXT393238 HHP393238 HRL393238 IBH393238 ILD393238 IUZ393238 JEV393238 JOR393238 JYN393238 KIJ393238 KSF393238 LCB393238 LLX393238 LVT393238 MFP393238 MPL393238 MZH393238 NJD393238 NSZ393238 OCV393238 OMR393238 OWN393238 PGJ393238 PQF393238 QAB393238 QJX393238 QTT393238 RDP393238 RNL393238 RXH393238 SHD393238 SQZ393238 TAV393238 TKR393238 TUN393238 UEJ393238 UOF393238 UYB393238 VHX393238 VRT393238 WBP393238 WLL393238 WVH393238 C458774 IV458774 SR458774 ACN458774 AMJ458774 AWF458774 BGB458774 BPX458774 BZT458774 CJP458774 CTL458774 DDH458774 DND458774 DWZ458774 EGV458774 EQR458774 FAN458774 FKJ458774 FUF458774 GEB458774 GNX458774 GXT458774 HHP458774 HRL458774 IBH458774 ILD458774 IUZ458774 JEV458774 JOR458774 JYN458774 KIJ458774 KSF458774 LCB458774 LLX458774 LVT458774 MFP458774 MPL458774 MZH458774 NJD458774 NSZ458774 OCV458774 OMR458774 OWN458774 PGJ458774 PQF458774 QAB458774 QJX458774 QTT458774 RDP458774 RNL458774 RXH458774 SHD458774 SQZ458774 TAV458774 TKR458774 TUN458774 UEJ458774 UOF458774 UYB458774 VHX458774 VRT458774 WBP458774 WLL458774 WVH458774 C524310 IV524310 SR524310 ACN524310 AMJ524310 AWF524310 BGB524310 BPX524310 BZT524310 CJP524310 CTL524310 DDH524310 DND524310 DWZ524310 EGV524310 EQR524310 FAN524310 FKJ524310 FUF524310 GEB524310 GNX524310 GXT524310 HHP524310 HRL524310 IBH524310 ILD524310 IUZ524310 JEV524310 JOR524310 JYN524310 KIJ524310 KSF524310 LCB524310 LLX524310 LVT524310 MFP524310 MPL524310 MZH524310 NJD524310 NSZ524310 OCV524310 OMR524310 OWN524310 PGJ524310 PQF524310 QAB524310 QJX524310 QTT524310 RDP524310 RNL524310 RXH524310 SHD524310 SQZ524310 TAV524310 TKR524310 TUN524310 UEJ524310 UOF524310 UYB524310 VHX524310 VRT524310 WBP524310 WLL524310 WVH524310 C589846 IV589846 SR589846 ACN589846 AMJ589846 AWF589846 BGB589846 BPX589846 BZT589846 CJP589846 CTL589846 DDH589846 DND589846 DWZ589846 EGV589846 EQR589846 FAN589846 FKJ589846 FUF589846 GEB589846 GNX589846 GXT589846 HHP589846 HRL589846 IBH589846 ILD589846 IUZ589846 JEV589846 JOR589846 JYN589846 KIJ589846 KSF589846 LCB589846 LLX589846 LVT589846 MFP589846 MPL589846 MZH589846 NJD589846 NSZ589846 OCV589846 OMR589846 OWN589846 PGJ589846 PQF589846 QAB589846 QJX589846 QTT589846 RDP589846 RNL589846 RXH589846 SHD589846 SQZ589846 TAV589846 TKR589846 TUN589846 UEJ589846 UOF589846 UYB589846 VHX589846 VRT589846 WBP589846 WLL589846 WVH589846 C655382 IV655382 SR655382 ACN655382 AMJ655382 AWF655382 BGB655382 BPX655382 BZT655382 CJP655382 CTL655382 DDH655382 DND655382 DWZ655382 EGV655382 EQR655382 FAN655382 FKJ655382 FUF655382 GEB655382 GNX655382 GXT655382 HHP655382 HRL655382 IBH655382 ILD655382 IUZ655382 JEV655382 JOR655382 JYN655382 KIJ655382 KSF655382 LCB655382 LLX655382 LVT655382 MFP655382 MPL655382 MZH655382 NJD655382 NSZ655382 OCV655382 OMR655382 OWN655382 PGJ655382 PQF655382 QAB655382 QJX655382 QTT655382 RDP655382 RNL655382 RXH655382 SHD655382 SQZ655382 TAV655382 TKR655382 TUN655382 UEJ655382 UOF655382 UYB655382 VHX655382 VRT655382 WBP655382 WLL655382 WVH655382 C720918 IV720918 SR720918 ACN720918 AMJ720918 AWF720918 BGB720918 BPX720918 BZT720918 CJP720918 CTL720918 DDH720918 DND720918 DWZ720918 EGV720918 EQR720918 FAN720918 FKJ720918 FUF720918 GEB720918 GNX720918 GXT720918 HHP720918 HRL720918 IBH720918 ILD720918 IUZ720918 JEV720918 JOR720918 JYN720918 KIJ720918 KSF720918 LCB720918 LLX720918 LVT720918 MFP720918 MPL720918 MZH720918 NJD720918 NSZ720918 OCV720918 OMR720918 OWN720918 PGJ720918 PQF720918 QAB720918 QJX720918 QTT720918 RDP720918 RNL720918 RXH720918 SHD720918 SQZ720918 TAV720918 TKR720918 TUN720918 UEJ720918 UOF720918 UYB720918 VHX720918 VRT720918 WBP720918 WLL720918 WVH720918 C786454 IV786454 SR786454 ACN786454 AMJ786454 AWF786454 BGB786454 BPX786454 BZT786454 CJP786454 CTL786454 DDH786454 DND786454 DWZ786454 EGV786454 EQR786454 FAN786454 FKJ786454 FUF786454 GEB786454 GNX786454 GXT786454 HHP786454 HRL786454 IBH786454 ILD786454 IUZ786454 JEV786454 JOR786454 JYN786454 KIJ786454 KSF786454 LCB786454 LLX786454 LVT786454 MFP786454 MPL786454 MZH786454 NJD786454 NSZ786454 OCV786454 OMR786454 OWN786454 PGJ786454 PQF786454 QAB786454 QJX786454 QTT786454 RDP786454 RNL786454 RXH786454 SHD786454 SQZ786454 TAV786454 TKR786454 TUN786454 UEJ786454 UOF786454 UYB786454 VHX786454 VRT786454 WBP786454 WLL786454 WVH786454 C851990 IV851990 SR851990 ACN851990 AMJ851990 AWF851990 BGB851990 BPX851990 BZT851990 CJP851990 CTL851990 DDH851990 DND851990 DWZ851990 EGV851990 EQR851990 FAN851990 FKJ851990 FUF851990 GEB851990 GNX851990 GXT851990 HHP851990 HRL851990 IBH851990 ILD851990 IUZ851990 JEV851990 JOR851990 JYN851990 KIJ851990 KSF851990 LCB851990 LLX851990 LVT851990 MFP851990 MPL851990 MZH851990 NJD851990 NSZ851990 OCV851990 OMR851990 OWN851990 PGJ851990 PQF851990 QAB851990 QJX851990 QTT851990 RDP851990 RNL851990 RXH851990 SHD851990 SQZ851990 TAV851990 TKR851990 TUN851990 UEJ851990 UOF851990 UYB851990 VHX851990 VRT851990 WBP851990 WLL851990 WVH851990 C917526 IV917526 SR917526 ACN917526 AMJ917526 AWF917526 BGB917526 BPX917526 BZT917526 CJP917526 CTL917526 DDH917526 DND917526 DWZ917526 EGV917526 EQR917526 FAN917526 FKJ917526 FUF917526 GEB917526 GNX917526 GXT917526 HHP917526 HRL917526 IBH917526 ILD917526 IUZ917526 JEV917526 JOR917526 JYN917526 KIJ917526 KSF917526 LCB917526 LLX917526 LVT917526 MFP917526 MPL917526 MZH917526 NJD917526 NSZ917526 OCV917526 OMR917526 OWN917526 PGJ917526 PQF917526 QAB917526 QJX917526 QTT917526 RDP917526 RNL917526 RXH917526 SHD917526 SQZ917526 TAV917526 TKR917526 TUN917526 UEJ917526 UOF917526 UYB917526 VHX917526 VRT917526 WBP917526 WLL917526 WVH917526 C983062 IV983062 SR983062 ACN983062 AMJ983062 AWF983062 BGB983062 BPX983062 BZT983062 CJP983062 CTL983062 DDH983062 DND983062 DWZ983062 EGV983062 EQR983062 FAN983062 FKJ983062 FUF983062 GEB983062 GNX983062 GXT983062 HHP983062 HRL983062 IBH983062 ILD983062 IUZ983062 JEV983062 JOR983062 JYN983062 KIJ983062 KSF983062 LCB983062 LLX983062 LVT983062 MFP983062 MPL983062 MZH983062 NJD983062 NSZ983062 OCV983062 OMR983062 OWN983062 PGJ983062 PQF983062 QAB983062 QJX983062 QTT983062 RDP983062 RNL983062 RXH983062 SHD983062 SQZ983062 TAV983062 TKR983062 TUN983062 UEJ983062 UOF983062 UYB983062 VHX983062 VRT983062 WBP98306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2 A65558 IS65558 SO65558 ACK65558 AMG65558 AWC65558 BFY65558 BPU65558 BZQ65558 CJM65558 CTI65558 DDE65558 DNA65558 DWW65558 EGS65558 EQO65558 FAK65558 FKG65558 FUC65558 GDY65558 GNU65558 GXQ65558 HHM65558 HRI65558 IBE65558 ILA65558 IUW65558 JES65558 JOO65558 JYK65558 KIG65558 KSC65558 LBY65558 LLU65558 LVQ65558 MFM65558 MPI65558 MZE65558 NJA65558 NSW65558 OCS65558 OMO65558 OWK65558 PGG65558 PQC65558 PZY65558 QJU65558 QTQ65558 RDM65558 RNI65558 RXE65558 SHA65558 SQW65558 TAS65558 TKO65558 TUK65558 UEG65558 UOC65558 UXY65558 VHU65558 VRQ65558 WBM65558 WLI65558 WVE65558 A131094 IS131094 SO131094 ACK131094 AMG131094 AWC131094 BFY131094 BPU131094 BZQ131094 CJM131094 CTI131094 DDE131094 DNA131094 DWW131094 EGS131094 EQO131094 FAK131094 FKG131094 FUC131094 GDY131094 GNU131094 GXQ131094 HHM131094 HRI131094 IBE131094 ILA131094 IUW131094 JES131094 JOO131094 JYK131094 KIG131094 KSC131094 LBY131094 LLU131094 LVQ131094 MFM131094 MPI131094 MZE131094 NJA131094 NSW131094 OCS131094 OMO131094 OWK131094 PGG131094 PQC131094 PZY131094 QJU131094 QTQ131094 RDM131094 RNI131094 RXE131094 SHA131094 SQW131094 TAS131094 TKO131094 TUK131094 UEG131094 UOC131094 UXY131094 VHU131094 VRQ131094 WBM131094 WLI131094 WVE131094 A196630 IS196630 SO196630 ACK196630 AMG196630 AWC196630 BFY196630 BPU196630 BZQ196630 CJM196630 CTI196630 DDE196630 DNA196630 DWW196630 EGS196630 EQO196630 FAK196630 FKG196630 FUC196630 GDY196630 GNU196630 GXQ196630 HHM196630 HRI196630 IBE196630 ILA196630 IUW196630 JES196630 JOO196630 JYK196630 KIG196630 KSC196630 LBY196630 LLU196630 LVQ196630 MFM196630 MPI196630 MZE196630 NJA196630 NSW196630 OCS196630 OMO196630 OWK196630 PGG196630 PQC196630 PZY196630 QJU196630 QTQ196630 RDM196630 RNI196630 RXE196630 SHA196630 SQW196630 TAS196630 TKO196630 TUK196630 UEG196630 UOC196630 UXY196630 VHU196630 VRQ196630 WBM196630 WLI196630 WVE196630 A262166 IS262166 SO262166 ACK262166 AMG262166 AWC262166 BFY262166 BPU262166 BZQ262166 CJM262166 CTI262166 DDE262166 DNA262166 DWW262166 EGS262166 EQO262166 FAK262166 FKG262166 FUC262166 GDY262166 GNU262166 GXQ262166 HHM262166 HRI262166 IBE262166 ILA262166 IUW262166 JES262166 JOO262166 JYK262166 KIG262166 KSC262166 LBY262166 LLU262166 LVQ262166 MFM262166 MPI262166 MZE262166 NJA262166 NSW262166 OCS262166 OMO262166 OWK262166 PGG262166 PQC262166 PZY262166 QJU262166 QTQ262166 RDM262166 RNI262166 RXE262166 SHA262166 SQW262166 TAS262166 TKO262166 TUK262166 UEG262166 UOC262166 UXY262166 VHU262166 VRQ262166 WBM262166 WLI262166 WVE262166 A327702 IS327702 SO327702 ACK327702 AMG327702 AWC327702 BFY327702 BPU327702 BZQ327702 CJM327702 CTI327702 DDE327702 DNA327702 DWW327702 EGS327702 EQO327702 FAK327702 FKG327702 FUC327702 GDY327702 GNU327702 GXQ327702 HHM327702 HRI327702 IBE327702 ILA327702 IUW327702 JES327702 JOO327702 JYK327702 KIG327702 KSC327702 LBY327702 LLU327702 LVQ327702 MFM327702 MPI327702 MZE327702 NJA327702 NSW327702 OCS327702 OMO327702 OWK327702 PGG327702 PQC327702 PZY327702 QJU327702 QTQ327702 RDM327702 RNI327702 RXE327702 SHA327702 SQW327702 TAS327702 TKO327702 TUK327702 UEG327702 UOC327702 UXY327702 VHU327702 VRQ327702 WBM327702 WLI327702 WVE327702 A393238 IS393238 SO393238 ACK393238 AMG393238 AWC393238 BFY393238 BPU393238 BZQ393238 CJM393238 CTI393238 DDE393238 DNA393238 DWW393238 EGS393238 EQO393238 FAK393238 FKG393238 FUC393238 GDY393238 GNU393238 GXQ393238 HHM393238 HRI393238 IBE393238 ILA393238 IUW393238 JES393238 JOO393238 JYK393238 KIG393238 KSC393238 LBY393238 LLU393238 LVQ393238 MFM393238 MPI393238 MZE393238 NJA393238 NSW393238 OCS393238 OMO393238 OWK393238 PGG393238 PQC393238 PZY393238 QJU393238 QTQ393238 RDM393238 RNI393238 RXE393238 SHA393238 SQW393238 TAS393238 TKO393238 TUK393238 UEG393238 UOC393238 UXY393238 VHU393238 VRQ393238 WBM393238 WLI393238 WVE393238 A458774 IS458774 SO458774 ACK458774 AMG458774 AWC458774 BFY458774 BPU458774 BZQ458774 CJM458774 CTI458774 DDE458774 DNA458774 DWW458774 EGS458774 EQO458774 FAK458774 FKG458774 FUC458774 GDY458774 GNU458774 GXQ458774 HHM458774 HRI458774 IBE458774 ILA458774 IUW458774 JES458774 JOO458774 JYK458774 KIG458774 KSC458774 LBY458774 LLU458774 LVQ458774 MFM458774 MPI458774 MZE458774 NJA458774 NSW458774 OCS458774 OMO458774 OWK458774 PGG458774 PQC458774 PZY458774 QJU458774 QTQ458774 RDM458774 RNI458774 RXE458774 SHA458774 SQW458774 TAS458774 TKO458774 TUK458774 UEG458774 UOC458774 UXY458774 VHU458774 VRQ458774 WBM458774 WLI458774 WVE458774 A524310 IS524310 SO524310 ACK524310 AMG524310 AWC524310 BFY524310 BPU524310 BZQ524310 CJM524310 CTI524310 DDE524310 DNA524310 DWW524310 EGS524310 EQO524310 FAK524310 FKG524310 FUC524310 GDY524310 GNU524310 GXQ524310 HHM524310 HRI524310 IBE524310 ILA524310 IUW524310 JES524310 JOO524310 JYK524310 KIG524310 KSC524310 LBY524310 LLU524310 LVQ524310 MFM524310 MPI524310 MZE524310 NJA524310 NSW524310 OCS524310 OMO524310 OWK524310 PGG524310 PQC524310 PZY524310 QJU524310 QTQ524310 RDM524310 RNI524310 RXE524310 SHA524310 SQW524310 TAS524310 TKO524310 TUK524310 UEG524310 UOC524310 UXY524310 VHU524310 VRQ524310 WBM524310 WLI524310 WVE524310 A589846 IS589846 SO589846 ACK589846 AMG589846 AWC589846 BFY589846 BPU589846 BZQ589846 CJM589846 CTI589846 DDE589846 DNA589846 DWW589846 EGS589846 EQO589846 FAK589846 FKG589846 FUC589846 GDY589846 GNU589846 GXQ589846 HHM589846 HRI589846 IBE589846 ILA589846 IUW589846 JES589846 JOO589846 JYK589846 KIG589846 KSC589846 LBY589846 LLU589846 LVQ589846 MFM589846 MPI589846 MZE589846 NJA589846 NSW589846 OCS589846 OMO589846 OWK589846 PGG589846 PQC589846 PZY589846 QJU589846 QTQ589846 RDM589846 RNI589846 RXE589846 SHA589846 SQW589846 TAS589846 TKO589846 TUK589846 UEG589846 UOC589846 UXY589846 VHU589846 VRQ589846 WBM589846 WLI589846 WVE589846 A655382 IS655382 SO655382 ACK655382 AMG655382 AWC655382 BFY655382 BPU655382 BZQ655382 CJM655382 CTI655382 DDE655382 DNA655382 DWW655382 EGS655382 EQO655382 FAK655382 FKG655382 FUC655382 GDY655382 GNU655382 GXQ655382 HHM655382 HRI655382 IBE655382 ILA655382 IUW655382 JES655382 JOO655382 JYK655382 KIG655382 KSC655382 LBY655382 LLU655382 LVQ655382 MFM655382 MPI655382 MZE655382 NJA655382 NSW655382 OCS655382 OMO655382 OWK655382 PGG655382 PQC655382 PZY655382 QJU655382 QTQ655382 RDM655382 RNI655382 RXE655382 SHA655382 SQW655382 TAS655382 TKO655382 TUK655382 UEG655382 UOC655382 UXY655382 VHU655382 VRQ655382 WBM655382 WLI655382 WVE655382 A720918 IS720918 SO720918 ACK720918 AMG720918 AWC720918 BFY720918 BPU720918 BZQ720918 CJM720918 CTI720918 DDE720918 DNA720918 DWW720918 EGS720918 EQO720918 FAK720918 FKG720918 FUC720918 GDY720918 GNU720918 GXQ720918 HHM720918 HRI720918 IBE720918 ILA720918 IUW720918 JES720918 JOO720918 JYK720918 KIG720918 KSC720918 LBY720918 LLU720918 LVQ720918 MFM720918 MPI720918 MZE720918 NJA720918 NSW720918 OCS720918 OMO720918 OWK720918 PGG720918 PQC720918 PZY720918 QJU720918 QTQ720918 RDM720918 RNI720918 RXE720918 SHA720918 SQW720918 TAS720918 TKO720918 TUK720918 UEG720918 UOC720918 UXY720918 VHU720918 VRQ720918 WBM720918 WLI720918 WVE720918 A786454 IS786454 SO786454 ACK786454 AMG786454 AWC786454 BFY786454 BPU786454 BZQ786454 CJM786454 CTI786454 DDE786454 DNA786454 DWW786454 EGS786454 EQO786454 FAK786454 FKG786454 FUC786454 GDY786454 GNU786454 GXQ786454 HHM786454 HRI786454 IBE786454 ILA786454 IUW786454 JES786454 JOO786454 JYK786454 KIG786454 KSC786454 LBY786454 LLU786454 LVQ786454 MFM786454 MPI786454 MZE786454 NJA786454 NSW786454 OCS786454 OMO786454 OWK786454 PGG786454 PQC786454 PZY786454 QJU786454 QTQ786454 RDM786454 RNI786454 RXE786454 SHA786454 SQW786454 TAS786454 TKO786454 TUK786454 UEG786454 UOC786454 UXY786454 VHU786454 VRQ786454 WBM786454 WLI786454 WVE786454 A851990 IS851990 SO851990 ACK851990 AMG851990 AWC851990 BFY851990 BPU851990 BZQ851990 CJM851990 CTI851990 DDE851990 DNA851990 DWW851990 EGS851990 EQO851990 FAK851990 FKG851990 FUC851990 GDY851990 GNU851990 GXQ851990 HHM851990 HRI851990 IBE851990 ILA851990 IUW851990 JES851990 JOO851990 JYK851990 KIG851990 KSC851990 LBY851990 LLU851990 LVQ851990 MFM851990 MPI851990 MZE851990 NJA851990 NSW851990 OCS851990 OMO851990 OWK851990 PGG851990 PQC851990 PZY851990 QJU851990 QTQ851990 RDM851990 RNI851990 RXE851990 SHA851990 SQW851990 TAS851990 TKO851990 TUK851990 UEG851990 UOC851990 UXY851990 VHU851990 VRQ851990 WBM851990 WLI851990 WVE851990 A917526 IS917526 SO917526 ACK917526 AMG917526 AWC917526 BFY917526 BPU917526 BZQ917526 CJM917526 CTI917526 DDE917526 DNA917526 DWW917526 EGS917526 EQO917526 FAK917526 FKG917526 FUC917526 GDY917526 GNU917526 GXQ917526 HHM917526 HRI917526 IBE917526 ILA917526 IUW917526 JES917526 JOO917526 JYK917526 KIG917526 KSC917526 LBY917526 LLU917526 LVQ917526 MFM917526 MPI917526 MZE917526 NJA917526 NSW917526 OCS917526 OMO917526 OWK917526 PGG917526 PQC917526 PZY917526 QJU917526 QTQ917526 RDM917526 RNI917526 RXE917526 SHA917526 SQW917526 TAS917526 TKO917526 TUK917526 UEG917526 UOC917526 UXY917526 VHU917526 VRQ917526 WBM917526 WLI917526 WVE917526 A983062 IS983062 SO983062 ACK983062 AMG983062 AWC983062 BFY983062 BPU983062 BZQ983062 CJM983062 CTI983062 DDE983062 DNA983062 DWW983062 EGS983062 EQO983062 FAK983062 FKG983062 FUC983062 GDY983062 GNU983062 GXQ983062 HHM983062 HRI983062 IBE983062 ILA983062 IUW983062 JES983062 JOO983062 JYK983062 KIG983062 KSC983062 LBY983062 LLU983062 LVQ983062 MFM983062 MPI983062 MZE983062 NJA983062 NSW983062 OCS983062 OMO983062 OWK983062 PGG983062 PQC983062 PZY983062 QJU983062 QTQ983062 RDM983062 RNI983062 RXE983062 SHA983062 SQW983062 TAS983062 TKO983062 TUK983062 UEG983062 UOC983062 UXY983062 VHU983062 VRQ983062 WBM983062 WLI98306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JURIDICA</vt:lpstr>
      <vt:lpstr>GRUPO23</vt:lpstr>
      <vt:lpstr>GRUPO 24</vt:lpstr>
      <vt:lpstr>GRUPO 32</vt:lpstr>
      <vt:lpstr>GRUPO 33</vt:lpstr>
      <vt:lpstr>GRUPO 34</vt:lpstr>
      <vt:lpstr>GRUPO 35</vt:lpstr>
      <vt:lpstr>GRUPO 36</vt:lpstr>
      <vt:lpstr>GRUPO 37</vt:lpstr>
      <vt:lpstr>GRUPO 38</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Carlos Mauricio Aux Revelo</cp:lastModifiedBy>
  <cp:lastPrinted>2014-12-13T21:39:35Z</cp:lastPrinted>
  <dcterms:created xsi:type="dcterms:W3CDTF">2014-10-22T15:49:24Z</dcterms:created>
  <dcterms:modified xsi:type="dcterms:W3CDTF">2014-12-14T02:43:00Z</dcterms:modified>
</cp:coreProperties>
</file>