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EMERGENCIA-CASA HOGAR" sheetId="11" r:id="rId1"/>
  </sheets>
  <definedNames>
    <definedName name="_xlnm.Print_Area" localSheetId="0">'EMERGENCIA-CASA HOGAR'!$A$1:$C$54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7" i="11" l="1"/>
  <c r="DG17" i="11"/>
  <c r="CV17" i="11"/>
  <c r="CI17" i="11"/>
  <c r="BV17" i="11"/>
  <c r="BI17" i="11"/>
  <c r="AX17" i="11"/>
  <c r="AM17" i="11"/>
  <c r="AB17" i="11"/>
  <c r="Q17" i="11"/>
  <c r="F17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ED54" i="11" l="1"/>
  <c r="DQ54" i="11"/>
  <c r="DF54" i="11"/>
  <c r="CU54" i="11"/>
  <c r="CH54" i="11"/>
  <c r="BU54" i="11"/>
  <c r="BH54" i="11"/>
  <c r="AW54" i="11"/>
  <c r="AL54" i="11"/>
  <c r="AA54" i="11"/>
  <c r="P54" i="11"/>
  <c r="ED53" i="11"/>
  <c r="DQ53" i="11"/>
  <c r="DF53" i="11"/>
  <c r="CU53" i="11"/>
  <c r="CH53" i="11"/>
  <c r="BU53" i="11"/>
  <c r="BH53" i="11"/>
  <c r="AW53" i="11"/>
  <c r="AL53" i="11"/>
  <c r="AA53" i="11"/>
  <c r="P53" i="11"/>
  <c r="ED52" i="11"/>
  <c r="DQ52" i="11"/>
  <c r="DF52" i="11"/>
  <c r="CU52" i="11"/>
  <c r="CH52" i="11"/>
  <c r="BU52" i="11"/>
  <c r="BH52" i="11"/>
  <c r="AW52" i="11"/>
  <c r="AL52" i="11"/>
  <c r="AA52" i="11"/>
  <c r="P52" i="11"/>
  <c r="ED51" i="11"/>
  <c r="DQ51" i="11"/>
  <c r="DF51" i="11"/>
  <c r="CU51" i="11"/>
  <c r="CH51" i="11"/>
  <c r="BU51" i="11"/>
  <c r="BH51" i="11"/>
  <c r="AW51" i="11"/>
  <c r="AL51" i="11"/>
  <c r="AA51" i="11"/>
  <c r="P51" i="11"/>
  <c r="ED50" i="11"/>
  <c r="DQ50" i="11"/>
  <c r="DF50" i="11"/>
  <c r="CU50" i="11"/>
  <c r="CH50" i="11"/>
  <c r="BU50" i="11"/>
  <c r="BH50" i="11"/>
  <c r="AW50" i="11"/>
  <c r="AL50" i="11"/>
  <c r="AA50" i="11"/>
  <c r="P50" i="11"/>
  <c r="ED49" i="11"/>
  <c r="DQ49" i="11"/>
  <c r="DF49" i="11"/>
  <c r="CU49" i="11"/>
  <c r="CH49" i="11"/>
  <c r="BU49" i="11"/>
  <c r="BH49" i="11"/>
  <c r="AW49" i="11"/>
  <c r="AL49" i="11"/>
  <c r="AA49" i="11"/>
  <c r="P49" i="11"/>
  <c r="ED48" i="11"/>
  <c r="DQ48" i="11"/>
  <c r="DF48" i="11"/>
  <c r="CU48" i="11"/>
  <c r="CH48" i="11"/>
  <c r="BU48" i="11"/>
  <c r="BH48" i="11"/>
  <c r="AW48" i="11"/>
  <c r="AL48" i="11"/>
  <c r="AA48" i="11"/>
  <c r="P48" i="11"/>
  <c r="ED47" i="11"/>
  <c r="DQ47" i="11"/>
  <c r="DF47" i="11"/>
  <c r="CU47" i="11"/>
  <c r="CH47" i="11"/>
  <c r="BU47" i="11"/>
  <c r="BH47" i="11"/>
  <c r="AW47" i="11"/>
  <c r="AL47" i="11"/>
  <c r="AA47" i="11"/>
  <c r="P47" i="11"/>
  <c r="EA46" i="11"/>
  <c r="DW46" i="11"/>
  <c r="ED46" i="11" s="1"/>
  <c r="DP46" i="11"/>
  <c r="DL46" i="11"/>
  <c r="DQ46" i="11" s="1"/>
  <c r="DE46" i="11"/>
  <c r="DA46" i="11"/>
  <c r="DF46" i="11" s="1"/>
  <c r="CR46" i="11"/>
  <c r="CU46" i="11" s="1"/>
  <c r="CN46" i="11"/>
  <c r="CA46" i="11"/>
  <c r="CH46" i="11" s="1"/>
  <c r="BN46" i="11"/>
  <c r="BU46" i="11" s="1"/>
  <c r="BC46" i="11"/>
  <c r="BH46" i="11" s="1"/>
  <c r="AV46" i="11"/>
  <c r="AR46" i="11"/>
  <c r="AW46" i="11" s="1"/>
  <c r="AK46" i="11"/>
  <c r="AG46" i="11"/>
  <c r="AA46" i="11"/>
  <c r="P46" i="11"/>
  <c r="EA45" i="11"/>
  <c r="DW45" i="11"/>
  <c r="ED45" i="11" s="1"/>
  <c r="DP45" i="11"/>
  <c r="DQ45" i="11" s="1"/>
  <c r="DL45" i="11"/>
  <c r="DE45" i="11"/>
  <c r="DA45" i="11"/>
  <c r="CR45" i="11"/>
  <c r="CN45" i="11"/>
  <c r="CE45" i="11"/>
  <c r="CA45" i="11"/>
  <c r="CH45" i="11" s="1"/>
  <c r="BR45" i="11"/>
  <c r="BN45" i="11"/>
  <c r="BG45" i="11"/>
  <c r="BC45" i="11"/>
  <c r="BH45" i="11" s="1"/>
  <c r="AV45" i="11"/>
  <c r="AR45" i="11"/>
  <c r="AW45" i="11" s="1"/>
  <c r="AK45" i="11"/>
  <c r="AG45" i="11"/>
  <c r="AL45" i="11" s="1"/>
  <c r="AA45" i="11"/>
  <c r="P45" i="11"/>
  <c r="EA44" i="11"/>
  <c r="DZ44" i="11"/>
  <c r="DW44" i="11"/>
  <c r="DV44" i="11"/>
  <c r="DP44" i="11"/>
  <c r="DO44" i="11"/>
  <c r="DL44" i="11"/>
  <c r="DK44" i="11"/>
  <c r="DE44" i="11"/>
  <c r="DD44" i="11"/>
  <c r="DA44" i="11"/>
  <c r="CZ44" i="11"/>
  <c r="CR44" i="11"/>
  <c r="CQ44" i="11"/>
  <c r="CN44" i="11"/>
  <c r="CM44" i="11"/>
  <c r="CE44" i="11"/>
  <c r="CD44" i="11"/>
  <c r="CA44" i="11"/>
  <c r="BZ44" i="11"/>
  <c r="BR44" i="11"/>
  <c r="BQ44" i="11"/>
  <c r="BN44" i="11"/>
  <c r="BM44" i="11"/>
  <c r="BG44" i="11"/>
  <c r="BF44" i="11"/>
  <c r="BC44" i="11"/>
  <c r="BB44" i="11"/>
  <c r="AV44" i="11"/>
  <c r="AU44" i="11"/>
  <c r="AR44" i="11"/>
  <c r="AQ44" i="11"/>
  <c r="AK44" i="11"/>
  <c r="AJ44" i="11"/>
  <c r="AG44" i="11"/>
  <c r="AF44" i="11"/>
  <c r="AA44" i="11"/>
  <c r="P44" i="11"/>
  <c r="EA43" i="11"/>
  <c r="DW43" i="11"/>
  <c r="ED43" i="11" s="1"/>
  <c r="DP43" i="11"/>
  <c r="DL43" i="11"/>
  <c r="DE43" i="11"/>
  <c r="DA43" i="11"/>
  <c r="DF43" i="11" s="1"/>
  <c r="CR43" i="11"/>
  <c r="CN43" i="11"/>
  <c r="CU43" i="11" s="1"/>
  <c r="CE43" i="11"/>
  <c r="CA43" i="11"/>
  <c r="CH43" i="11" s="1"/>
  <c r="BR43" i="11"/>
  <c r="BU43" i="11" s="1"/>
  <c r="BN43" i="11"/>
  <c r="BG43" i="11"/>
  <c r="BC43" i="11"/>
  <c r="AV43" i="11"/>
  <c r="AR43" i="11"/>
  <c r="AK43" i="11"/>
  <c r="AG43" i="11"/>
  <c r="AL43" i="11" s="1"/>
  <c r="AA43" i="11"/>
  <c r="P43" i="11"/>
  <c r="ED42" i="11"/>
  <c r="DQ42" i="11"/>
  <c r="DF42" i="11"/>
  <c r="CU42" i="11"/>
  <c r="CH42" i="11"/>
  <c r="BU42" i="11"/>
  <c r="BH42" i="11"/>
  <c r="AW42" i="11"/>
  <c r="AL42" i="11"/>
  <c r="AA42" i="11"/>
  <c r="P42" i="11"/>
  <c r="ED41" i="11"/>
  <c r="DQ41" i="11"/>
  <c r="DF41" i="11"/>
  <c r="CU41" i="11"/>
  <c r="CH41" i="11"/>
  <c r="BU41" i="11"/>
  <c r="BH41" i="11"/>
  <c r="AW41" i="11"/>
  <c r="AL41" i="11"/>
  <c r="AA41" i="11"/>
  <c r="P41" i="11"/>
  <c r="DV40" i="11"/>
  <c r="ED40" i="11" s="1"/>
  <c r="DP40" i="11"/>
  <c r="DK40" i="11"/>
  <c r="DE40" i="11"/>
  <c r="CZ40" i="11"/>
  <c r="DF40" i="11" s="1"/>
  <c r="CM40" i="11"/>
  <c r="CU40" i="11" s="1"/>
  <c r="CH40" i="11"/>
  <c r="BZ40" i="11"/>
  <c r="BM40" i="11"/>
  <c r="BU40" i="11" s="1"/>
  <c r="BB40" i="11"/>
  <c r="BH40" i="11" s="1"/>
  <c r="AQ40" i="11"/>
  <c r="AW40" i="11" s="1"/>
  <c r="AL40" i="11"/>
  <c r="AF40" i="11"/>
  <c r="AA40" i="11"/>
  <c r="P40" i="11"/>
  <c r="DZ39" i="11"/>
  <c r="DV39" i="11"/>
  <c r="DO39" i="11"/>
  <c r="DK39" i="11"/>
  <c r="DQ39" i="11" s="1"/>
  <c r="DD39" i="11"/>
  <c r="CZ39" i="11"/>
  <c r="DF39" i="11" s="1"/>
  <c r="CQ39" i="11"/>
  <c r="CM39" i="11"/>
  <c r="CU39" i="11" s="1"/>
  <c r="CD39" i="11"/>
  <c r="BZ39" i="11"/>
  <c r="CH39" i="11" s="1"/>
  <c r="BQ39" i="11"/>
  <c r="BM39" i="11"/>
  <c r="BU39" i="11" s="1"/>
  <c r="BF39" i="11"/>
  <c r="BB39" i="11"/>
  <c r="BH39" i="11" s="1"/>
  <c r="AU39" i="11"/>
  <c r="AQ39" i="11"/>
  <c r="AW39" i="11" s="1"/>
  <c r="AJ39" i="11"/>
  <c r="AF39" i="11"/>
  <c r="AL39" i="11" s="1"/>
  <c r="Y39" i="11"/>
  <c r="U39" i="11"/>
  <c r="AA39" i="11" s="1"/>
  <c r="J39" i="11"/>
  <c r="P39" i="11" s="1"/>
  <c r="ED38" i="11"/>
  <c r="DQ38" i="11"/>
  <c r="DF38" i="11"/>
  <c r="CU38" i="11"/>
  <c r="CH38" i="11"/>
  <c r="BU38" i="11"/>
  <c r="BH38" i="11"/>
  <c r="AW38" i="11"/>
  <c r="AL38" i="11"/>
  <c r="AA38" i="11"/>
  <c r="P38" i="11"/>
  <c r="ED37" i="11"/>
  <c r="DQ37" i="11"/>
  <c r="DF37" i="11"/>
  <c r="CU37" i="11"/>
  <c r="CH37" i="11"/>
  <c r="BU37" i="11"/>
  <c r="BH37" i="11"/>
  <c r="AW37" i="11"/>
  <c r="AL37" i="11"/>
  <c r="Y37" i="11"/>
  <c r="W37" i="11"/>
  <c r="U37" i="11"/>
  <c r="S37" i="11"/>
  <c r="Q37" i="11"/>
  <c r="N37" i="11"/>
  <c r="L37" i="11"/>
  <c r="J37" i="11"/>
  <c r="H37" i="11"/>
  <c r="F37" i="11"/>
  <c r="EC36" i="11"/>
  <c r="EB36" i="11"/>
  <c r="DZ36" i="11"/>
  <c r="DV36" i="11"/>
  <c r="DT36" i="11"/>
  <c r="DR36" i="11"/>
  <c r="DO36" i="11"/>
  <c r="DM36" i="11"/>
  <c r="DK36" i="11"/>
  <c r="DI36" i="11"/>
  <c r="DG36" i="11"/>
  <c r="DD36" i="11"/>
  <c r="DB36" i="11"/>
  <c r="CZ36" i="11"/>
  <c r="CX36" i="11"/>
  <c r="CV36" i="11"/>
  <c r="CT36" i="11"/>
  <c r="CS36" i="11"/>
  <c r="CQ36" i="11"/>
  <c r="CM36" i="11"/>
  <c r="CK36" i="11"/>
  <c r="CI36" i="11"/>
  <c r="CU36" i="11" s="1"/>
  <c r="CG36" i="11"/>
  <c r="CF36" i="11"/>
  <c r="CD36" i="11"/>
  <c r="BZ36" i="11"/>
  <c r="BX36" i="11"/>
  <c r="BV36" i="11"/>
  <c r="CH36" i="11" s="1"/>
  <c r="BT36" i="11"/>
  <c r="BS36" i="11"/>
  <c r="BQ36" i="11"/>
  <c r="BM36" i="11"/>
  <c r="BK36" i="11"/>
  <c r="BI36" i="11"/>
  <c r="BB36" i="11"/>
  <c r="AZ36" i="11"/>
  <c r="AX36" i="11"/>
  <c r="AU36" i="11"/>
  <c r="AQ36" i="11"/>
  <c r="AO36" i="11"/>
  <c r="AM36" i="11"/>
  <c r="AJ36" i="11"/>
  <c r="AF36" i="11"/>
  <c r="AE36" i="11"/>
  <c r="AD36" i="11"/>
  <c r="AB36" i="11"/>
  <c r="AL36" i="11" s="1"/>
  <c r="AA36" i="11"/>
  <c r="P36" i="11"/>
  <c r="EA35" i="11"/>
  <c r="DZ35" i="11"/>
  <c r="DV35" i="11"/>
  <c r="DP35" i="11"/>
  <c r="DO35" i="11"/>
  <c r="DK35" i="11"/>
  <c r="DQ35" i="11" s="1"/>
  <c r="DE35" i="11"/>
  <c r="DD35" i="11"/>
  <c r="CZ35" i="11"/>
  <c r="CR35" i="11"/>
  <c r="CQ35" i="11"/>
  <c r="CM35" i="11"/>
  <c r="CU35" i="11" s="1"/>
  <c r="CE35" i="11"/>
  <c r="CD35" i="11"/>
  <c r="BZ35" i="11"/>
  <c r="BR35" i="11"/>
  <c r="BQ35" i="11"/>
  <c r="BM35" i="11"/>
  <c r="BU35" i="11" s="1"/>
  <c r="BG35" i="11"/>
  <c r="BF35" i="11"/>
  <c r="BB35" i="11"/>
  <c r="AV35" i="11"/>
  <c r="AU35" i="11"/>
  <c r="AQ35" i="11"/>
  <c r="AW35" i="11" s="1"/>
  <c r="AK35" i="11"/>
  <c r="AJ35" i="11"/>
  <c r="AF35" i="11"/>
  <c r="Y35" i="11"/>
  <c r="U35" i="11"/>
  <c r="P35" i="11"/>
  <c r="N35" i="11"/>
  <c r="J35" i="11"/>
  <c r="EA34" i="11"/>
  <c r="DW34" i="11"/>
  <c r="ED34" i="11" s="1"/>
  <c r="DP34" i="11"/>
  <c r="DL34" i="11"/>
  <c r="DE34" i="11"/>
  <c r="DA34" i="11"/>
  <c r="CR34" i="11"/>
  <c r="CN34" i="11"/>
  <c r="CU34" i="11" s="1"/>
  <c r="CE34" i="11"/>
  <c r="CA34" i="11"/>
  <c r="CH34" i="11" s="1"/>
  <c r="BR34" i="11"/>
  <c r="BN34" i="11"/>
  <c r="BG34" i="11"/>
  <c r="BC34" i="11"/>
  <c r="AW34" i="11"/>
  <c r="AV34" i="11"/>
  <c r="AR34" i="11"/>
  <c r="AK34" i="11"/>
  <c r="AG34" i="11"/>
  <c r="AL34" i="11" s="1"/>
  <c r="AA34" i="11"/>
  <c r="P34" i="11"/>
  <c r="ED33" i="11"/>
  <c r="DY33" i="11"/>
  <c r="DQ33" i="11"/>
  <c r="DF33" i="11"/>
  <c r="CU33" i="11"/>
  <c r="CP33" i="11"/>
  <c r="CC33" i="11"/>
  <c r="CH33" i="11" s="1"/>
  <c r="BP33" i="11"/>
  <c r="BU33" i="11" s="1"/>
  <c r="BE33" i="11"/>
  <c r="BH33" i="11" s="1"/>
  <c r="AW33" i="11"/>
  <c r="AL33" i="11"/>
  <c r="AA33" i="11"/>
  <c r="P33" i="11"/>
  <c r="ED32" i="11"/>
  <c r="DY32" i="11"/>
  <c r="DQ32" i="11"/>
  <c r="DF32" i="11"/>
  <c r="CU32" i="11"/>
  <c r="CP32" i="11"/>
  <c r="CC32" i="11"/>
  <c r="CH32" i="11" s="1"/>
  <c r="BP32" i="11"/>
  <c r="BU32" i="11" s="1"/>
  <c r="BE32" i="11"/>
  <c r="BH32" i="11" s="1"/>
  <c r="AW32" i="11"/>
  <c r="AL32" i="11"/>
  <c r="AA32" i="11"/>
  <c r="P32" i="11"/>
  <c r="ED31" i="11"/>
  <c r="DQ31" i="11"/>
  <c r="DF31" i="11"/>
  <c r="CU31" i="11"/>
  <c r="CH31" i="11"/>
  <c r="BU31" i="11"/>
  <c r="BH31" i="11"/>
  <c r="AW31" i="11"/>
  <c r="AL31" i="11"/>
  <c r="AA31" i="11"/>
  <c r="P31" i="11"/>
  <c r="EA30" i="11"/>
  <c r="DW30" i="11"/>
  <c r="ED30" i="11" s="1"/>
  <c r="DP30" i="11"/>
  <c r="DL30" i="11"/>
  <c r="DE30" i="11"/>
  <c r="DA30" i="11"/>
  <c r="CU30" i="11"/>
  <c r="CR30" i="11"/>
  <c r="CN30" i="11"/>
  <c r="CE30" i="11"/>
  <c r="CA30" i="11"/>
  <c r="CH30" i="11" s="1"/>
  <c r="BR30" i="11"/>
  <c r="BN30" i="11"/>
  <c r="BG30" i="11"/>
  <c r="BC30" i="11"/>
  <c r="AV30" i="11"/>
  <c r="AR30" i="11"/>
  <c r="AW30" i="11" s="1"/>
  <c r="AK30" i="11"/>
  <c r="AG30" i="11"/>
  <c r="AL30" i="11" s="1"/>
  <c r="AA30" i="11"/>
  <c r="P30" i="11"/>
  <c r="EA29" i="11"/>
  <c r="DW29" i="11"/>
  <c r="ED29" i="11" s="1"/>
  <c r="DP29" i="11"/>
  <c r="DL29" i="11"/>
  <c r="DQ29" i="11" s="1"/>
  <c r="DE29" i="11"/>
  <c r="DA29" i="11"/>
  <c r="CR29" i="11"/>
  <c r="CN29" i="11"/>
  <c r="CH29" i="11"/>
  <c r="CE29" i="11"/>
  <c r="CA29" i="11"/>
  <c r="BR29" i="11"/>
  <c r="BN29" i="11"/>
  <c r="BU29" i="11" s="1"/>
  <c r="BG29" i="11"/>
  <c r="BC29" i="11"/>
  <c r="AV29" i="11"/>
  <c r="AR29" i="11"/>
  <c r="AK29" i="11"/>
  <c r="AG29" i="11"/>
  <c r="AL29" i="11" s="1"/>
  <c r="AA29" i="11"/>
  <c r="P29" i="11"/>
  <c r="ED28" i="11"/>
  <c r="DQ28" i="11"/>
  <c r="DF28" i="11"/>
  <c r="CU28" i="11"/>
  <c r="CH28" i="11"/>
  <c r="BU28" i="11"/>
  <c r="BH28" i="11"/>
  <c r="AW28" i="11"/>
  <c r="AL28" i="11"/>
  <c r="AA28" i="11"/>
  <c r="P28" i="11"/>
  <c r="ED27" i="11"/>
  <c r="DQ27" i="11"/>
  <c r="DF27" i="11"/>
  <c r="CU27" i="11"/>
  <c r="CH27" i="11"/>
  <c r="BU27" i="11"/>
  <c r="BH27" i="11"/>
  <c r="AW27" i="11"/>
  <c r="AL27" i="11"/>
  <c r="AA27" i="11"/>
  <c r="P27" i="11"/>
  <c r="ED26" i="11"/>
  <c r="DQ26" i="11"/>
  <c r="DF26" i="11"/>
  <c r="CU26" i="11"/>
  <c r="CH26" i="11"/>
  <c r="BU26" i="11"/>
  <c r="BH26" i="11"/>
  <c r="AW26" i="11"/>
  <c r="AL26" i="11"/>
  <c r="AA26" i="11"/>
  <c r="P26" i="11"/>
  <c r="DU25" i="11"/>
  <c r="DS25" i="11"/>
  <c r="DQ25" i="11"/>
  <c r="DF25" i="11"/>
  <c r="CL25" i="11"/>
  <c r="CJ25" i="11"/>
  <c r="CU25" i="11" s="1"/>
  <c r="BY25" i="11"/>
  <c r="BW25" i="11"/>
  <c r="CH25" i="11" s="1"/>
  <c r="BL25" i="11"/>
  <c r="BJ25" i="11"/>
  <c r="BU25" i="11" s="1"/>
  <c r="BA25" i="11"/>
  <c r="AY25" i="11"/>
  <c r="BH25" i="11" s="1"/>
  <c r="AP25" i="11"/>
  <c r="AN25" i="11"/>
  <c r="AW25" i="11" s="1"/>
  <c r="AE25" i="11"/>
  <c r="AC25" i="11"/>
  <c r="AL25" i="11" s="1"/>
  <c r="AA25" i="11"/>
  <c r="P25" i="11"/>
  <c r="ED24" i="11"/>
  <c r="DQ24" i="11"/>
  <c r="DF24" i="11"/>
  <c r="CU24" i="11"/>
  <c r="CH24" i="11"/>
  <c r="BU24" i="11"/>
  <c r="BH24" i="11"/>
  <c r="AW24" i="11"/>
  <c r="AL24" i="11"/>
  <c r="AA24" i="11"/>
  <c r="P24" i="11"/>
  <c r="ED23" i="11"/>
  <c r="DQ23" i="11"/>
  <c r="DF23" i="11"/>
  <c r="CU23" i="11"/>
  <c r="CH23" i="11"/>
  <c r="BU23" i="11"/>
  <c r="BH23" i="11"/>
  <c r="AW23" i="11"/>
  <c r="AL23" i="11"/>
  <c r="AA23" i="11"/>
  <c r="P23" i="11"/>
  <c r="ED22" i="11"/>
  <c r="DN22" i="11"/>
  <c r="DQ22" i="11" s="1"/>
  <c r="DC22" i="11"/>
  <c r="DF22" i="11" s="1"/>
  <c r="CU22" i="11"/>
  <c r="CH22" i="11"/>
  <c r="BU22" i="11"/>
  <c r="BH22" i="11"/>
  <c r="AW22" i="11"/>
  <c r="AL22" i="11"/>
  <c r="AA22" i="11"/>
  <c r="P22" i="11"/>
  <c r="ED21" i="11"/>
  <c r="DQ21" i="11"/>
  <c r="DF21" i="11"/>
  <c r="CU21" i="11"/>
  <c r="CH21" i="11"/>
  <c r="BU21" i="11"/>
  <c r="BH21" i="11"/>
  <c r="AW21" i="11"/>
  <c r="AL21" i="11"/>
  <c r="AA21" i="11"/>
  <c r="P21" i="11"/>
  <c r="DU20" i="11"/>
  <c r="ED20" i="11" s="1"/>
  <c r="DN20" i="11"/>
  <c r="DQ20" i="11" s="1"/>
  <c r="DC20" i="11"/>
  <c r="DF20" i="11" s="1"/>
  <c r="CU20" i="11"/>
  <c r="CL20" i="11"/>
  <c r="BY20" i="11"/>
  <c r="CH20" i="11" s="1"/>
  <c r="BL20" i="11"/>
  <c r="BU20" i="11" s="1"/>
  <c r="BA20" i="11"/>
  <c r="BH20" i="11" s="1"/>
  <c r="AW20" i="11"/>
  <c r="AE20" i="11"/>
  <c r="AL20" i="11" s="1"/>
  <c r="AA20" i="11"/>
  <c r="P20" i="11"/>
  <c r="BU36" i="11" l="1"/>
  <c r="ED25" i="11"/>
  <c r="AW29" i="11"/>
  <c r="BH29" i="11"/>
  <c r="CU29" i="11"/>
  <c r="DF29" i="11"/>
  <c r="BH30" i="11"/>
  <c r="BU30" i="11"/>
  <c r="DF30" i="11"/>
  <c r="DQ30" i="11"/>
  <c r="BH34" i="11"/>
  <c r="BU34" i="11"/>
  <c r="DF34" i="11"/>
  <c r="DQ34" i="11"/>
  <c r="AA35" i="11"/>
  <c r="AL35" i="11"/>
  <c r="BH35" i="11"/>
  <c r="CH35" i="11"/>
  <c r="DF35" i="11"/>
  <c r="ED35" i="11"/>
  <c r="AW36" i="11"/>
  <c r="BH36" i="11"/>
  <c r="DF36" i="11"/>
  <c r="DQ36" i="11"/>
  <c r="ED36" i="11"/>
  <c r="P37" i="11"/>
  <c r="AA37" i="11"/>
  <c r="ED39" i="11"/>
  <c r="DQ40" i="11"/>
  <c r="AW43" i="11"/>
  <c r="BH43" i="11"/>
  <c r="DQ43" i="11"/>
  <c r="AL44" i="11"/>
  <c r="AW44" i="11"/>
  <c r="BH44" i="11"/>
  <c r="BU44" i="11"/>
  <c r="CH44" i="11"/>
  <c r="CU44" i="11"/>
  <c r="DF44" i="11"/>
  <c r="DQ44" i="11"/>
  <c r="ED44" i="11"/>
  <c r="BU45" i="11"/>
  <c r="CU45" i="11"/>
  <c r="DF45" i="11"/>
  <c r="AL46" i="11"/>
  <c r="EE42" i="11"/>
  <c r="B42" i="11" s="1"/>
  <c r="EE46" i="11"/>
  <c r="B46" i="11" s="1"/>
  <c r="EE24" i="11"/>
  <c r="B24" i="11" s="1"/>
  <c r="EE26" i="11"/>
  <c r="EE38" i="11"/>
  <c r="B38" i="11" s="1"/>
  <c r="EE48" i="11"/>
  <c r="B48" i="11" s="1"/>
  <c r="EE20" i="11"/>
  <c r="B20" i="11" s="1"/>
  <c r="EE44" i="11"/>
  <c r="EE52" i="11"/>
  <c r="AL59" i="11" s="1"/>
  <c r="EE21" i="11"/>
  <c r="B21" i="11" s="1"/>
  <c r="EE23" i="11"/>
  <c r="B23" i="11" s="1"/>
  <c r="EE29" i="11"/>
  <c r="B29" i="11" s="1"/>
  <c r="EE31" i="11"/>
  <c r="Q59" i="11" s="1"/>
  <c r="EE37" i="11"/>
  <c r="B37" i="11" s="1"/>
  <c r="EE40" i="11"/>
  <c r="B40" i="11" s="1"/>
  <c r="EE53" i="11"/>
  <c r="EE22" i="11"/>
  <c r="B22" i="11" s="1"/>
  <c r="EE36" i="11"/>
  <c r="B36" i="11" s="1"/>
  <c r="EE41" i="11"/>
  <c r="B41" i="11" s="1"/>
  <c r="EE28" i="11"/>
  <c r="N59" i="11" s="1"/>
  <c r="EE39" i="11"/>
  <c r="B39" i="11" s="1"/>
  <c r="EE49" i="11"/>
  <c r="B49" i="11" s="1"/>
  <c r="EE35" i="11"/>
  <c r="B35" i="11" s="1"/>
  <c r="EE25" i="11"/>
  <c r="EE27" i="11"/>
  <c r="M59" i="11" s="1"/>
  <c r="EE30" i="11"/>
  <c r="P59" i="11" s="1"/>
  <c r="EE32" i="11"/>
  <c r="R59" i="11" s="1"/>
  <c r="EE33" i="11"/>
  <c r="EE34" i="11"/>
  <c r="B34" i="11" s="1"/>
  <c r="EE43" i="11"/>
  <c r="AC59" i="11" s="1"/>
  <c r="EE45" i="11"/>
  <c r="B45" i="11" s="1"/>
  <c r="EE47" i="11"/>
  <c r="AG59" i="11" s="1"/>
  <c r="EE51" i="11"/>
  <c r="AK59" i="11" s="1"/>
  <c r="EE50" i="11"/>
  <c r="B50" i="11" s="1"/>
  <c r="EE54" i="11"/>
  <c r="AN59" i="11" s="1"/>
  <c r="B53" i="11"/>
  <c r="AM59" i="11"/>
  <c r="B25" i="11"/>
  <c r="K59" i="11"/>
  <c r="B33" i="11"/>
  <c r="S59" i="11"/>
  <c r="B26" i="11"/>
  <c r="L59" i="11"/>
  <c r="B44" i="11"/>
  <c r="AD59" i="11"/>
  <c r="O59" i="11"/>
  <c r="AB59" i="11"/>
  <c r="AF59" i="11"/>
  <c r="Z59" i="11"/>
  <c r="B27" i="11" l="1"/>
  <c r="I59" i="11"/>
  <c r="B54" i="11"/>
  <c r="B31" i="11"/>
  <c r="B52" i="11"/>
  <c r="F59" i="11"/>
  <c r="T59" i="11"/>
  <c r="U59" i="11"/>
  <c r="AE59" i="11"/>
  <c r="B32" i="11"/>
  <c r="B47" i="11"/>
  <c r="AA59" i="11"/>
  <c r="X59" i="11"/>
  <c r="B28" i="11"/>
  <c r="J59" i="11"/>
  <c r="AJ59" i="11"/>
  <c r="B43" i="11"/>
  <c r="B51" i="11"/>
  <c r="AI59" i="11"/>
  <c r="G59" i="11"/>
  <c r="AH59" i="11"/>
  <c r="Y59" i="11"/>
  <c r="H59" i="11"/>
  <c r="W59" i="11"/>
  <c r="B30" i="11"/>
  <c r="V59" i="11"/>
</calcChain>
</file>

<file path=xl/sharedStrings.xml><?xml version="1.0" encoding="utf-8"?>
<sst xmlns="http://schemas.openxmlformats.org/spreadsheetml/2006/main" count="327" uniqueCount="116">
  <si>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</si>
  <si>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</si>
  <si>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</si>
  <si>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</si>
  <si>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</si>
  <si>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</si>
  <si>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</si>
  <si>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</si>
  <si>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</si>
  <si>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</si>
  <si>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</si>
  <si>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</si>
  <si>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</si>
  <si>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</si>
  <si>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</si>
  <si>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</si>
  <si>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</si>
  <si>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</si>
  <si>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</si>
  <si>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</si>
  <si>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</si>
  <si>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</si>
  <si>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</si>
  <si>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</si>
  <si>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</si>
  <si>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</si>
  <si>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</si>
  <si>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</si>
  <si>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</si>
  <si>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</si>
  <si>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</si>
  <si>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</si>
  <si>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6-8 meses</t>
  </si>
  <si>
    <t>DESAYUNO</t>
  </si>
  <si>
    <t>TOTAL ESTIMADO POR CUPO ASIGNADO (g/cc/unid)</t>
  </si>
  <si>
    <t>Ración</t>
  </si>
  <si>
    <t>Frec/mes</t>
  </si>
  <si>
    <t>ALIMENTO A SUMINISTRAR</t>
  </si>
  <si>
    <t>REFRIGERIO MAÑANA</t>
  </si>
  <si>
    <t>ALMUERZO</t>
  </si>
  <si>
    <t>REFRIGERIO TARDE</t>
  </si>
  <si>
    <t>CENA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</si>
  <si>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</si>
  <si>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</si>
  <si>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</si>
  <si>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</si>
  <si>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9 a 11 meses</t>
  </si>
  <si>
    <t>1 año a 3 años y 11 meses</t>
  </si>
  <si>
    <t>LECHE LIQUIDA O EN POLVO (se calcula polvo)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</si>
  <si>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</si>
  <si>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</si>
  <si>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</si>
  <si>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</si>
  <si>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</si>
  <si>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</si>
  <si>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</si>
  <si>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</si>
  <si>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</si>
  <si>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</si>
  <si>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</si>
  <si>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</si>
  <si>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</si>
  <si>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</si>
  <si>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</si>
  <si>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</si>
  <si>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</si>
  <si>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</si>
  <si>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</si>
  <si>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</si>
  <si>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</si>
  <si>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</si>
  <si>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</si>
  <si>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</si>
  <si>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</si>
  <si>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</si>
  <si>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</si>
  <si>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</si>
  <si>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</si>
  <si>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</si>
  <si>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</si>
  <si>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</si>
  <si>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</si>
  <si>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</si>
  <si>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</si>
  <si>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</si>
  <si>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</si>
  <si>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4 años a 6 años y 11 meses</t>
  </si>
  <si>
    <t>7 años a 12 años y 11 meses</t>
  </si>
  <si>
    <t>GESTANTES 9 años a 12 años y 11 meses</t>
  </si>
  <si>
    <t>LACTANTES  9 años a 12 años y 11 meses</t>
  </si>
  <si>
    <t>REFIGERIO NOCTURNO</t>
  </si>
  <si>
    <t>GESTANTES ADOLESCENTES Y ADULTAS</t>
  </si>
  <si>
    <t>LACTANTES ADOLESCENTES Y ADULTAS</t>
  </si>
  <si>
    <t>ÍNDICE DE OCUPACIÓN</t>
  </si>
  <si>
    <t>13 Años a 17 años y 11 meses, Sexo Masculino</t>
  </si>
  <si>
    <t>13 Años a 17 años y 11 meses, Sexo Femenino</t>
  </si>
  <si>
    <t>CENTROS DE EMERGENCIA- CASA HOGAR- CASA HOGAR AMENAZA O VULNERACIÓN</t>
  </si>
  <si>
    <t>TIPO DE ALIMENTO A SUMINISTRAR</t>
  </si>
  <si>
    <t>Número de niños entre 6 meses y 8 meses 29 días:</t>
  </si>
  <si>
    <t>Número de niños entre 9 meses y 11 meses 29 días:</t>
  </si>
  <si>
    <t>Número de niños entre 1 año y 3 años 11 meses:</t>
  </si>
  <si>
    <t>UNIDAD DE MEDIDA</t>
  </si>
  <si>
    <t>gramos</t>
  </si>
  <si>
    <t>ml</t>
  </si>
  <si>
    <t>unidades</t>
  </si>
  <si>
    <t xml:space="preserve">TOTAL NECESIDAD MENSUAL  </t>
  </si>
  <si>
    <t>Número de niños entre 4 años y 6 años 11 meses:</t>
  </si>
  <si>
    <t>Número de niños entre 7 años y 12 años 11 meses:</t>
  </si>
  <si>
    <t>Número de niñas gestantes entre 9 años y 12 años 11 meses</t>
  </si>
  <si>
    <t>Número de niñas lactantes entre 9 años y 12 años 11 meses</t>
  </si>
  <si>
    <t>Varones entre 13 años y 17 años 11 meses</t>
  </si>
  <si>
    <t>Mujeres entre 13 años y 17 años 11 meses</t>
  </si>
  <si>
    <t>Lactantes adolescentes y adultas</t>
  </si>
  <si>
    <t>Mujeres gestantes, adolescentes y adultas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</si>
  <si>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 </t>
    </r>
    <r>
      <rPr>
        <b/>
        <sz val="14"/>
        <color rgb="FFFFFF00"/>
        <rFont val="Calibri"/>
        <family val="2"/>
        <scheme val="minor"/>
      </rPr>
      <t>EMERGENCIA- CASA HOGAR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</si>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</sst>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4" borderId="0" xfId="0" applyFill="1" applyBorder="1"/>
    <xf numFmtId="0" fontId="0" fillId="6" borderId="1" xfId="0" applyFill="1" applyBorder="1"/>
    <xf numFmtId="0" fontId="2" fillId="6" borderId="1" xfId="0" applyFont="1" applyFill="1" applyBorder="1"/>
    <xf numFmtId="0" fontId="0" fillId="0" borderId="8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5" borderId="14" xfId="0" applyFill="1" applyBorder="1"/>
    <xf numFmtId="0" fontId="11" fillId="2" borderId="15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left" vertical="top" wrapText="1"/>
    </xf>
    <xf numFmtId="0" fontId="0" fillId="0" borderId="3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9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EF59"/>
  <sheetViews>
    <sheetView tabSelected="1" zoomScale="70" zoomScaleNormal="70" workbookViewId="0">
      <selection activeCell="A2" sqref="A2:C2"/>
    </sheetView>
  </sheetViews>
  <sheetFormatPr baseColWidth="10" defaultRowHeight="14.4" x14ac:dyDescent="0.3"/>
  <cols>
    <col min="1" max="1" width="75.33203125" customWidth="1"/>
    <col min="2" max="2" width="13.44140625" customWidth="1"/>
    <col min="4" max="4" width="0" hidden="1" customWidth="1"/>
    <col min="5" max="5" width="45.6640625" hidden="1" customWidth="1"/>
    <col min="6" max="15" width="0" hidden="1" customWidth="1"/>
    <col min="16" max="16" width="19.109375" hidden="1" customWidth="1"/>
    <col min="17" max="26" width="0" hidden="1" customWidth="1"/>
    <col min="27" max="27" width="18.88671875" hidden="1" customWidth="1"/>
    <col min="28" max="37" width="0" hidden="1" customWidth="1"/>
    <col min="38" max="38" width="18.44140625" hidden="1" customWidth="1"/>
    <col min="39" max="48" width="11.6640625" hidden="1" customWidth="1"/>
    <col min="49" max="49" width="18.109375" hidden="1" customWidth="1"/>
    <col min="50" max="59" width="11.6640625" hidden="1" customWidth="1"/>
    <col min="60" max="60" width="19.109375" hidden="1" customWidth="1"/>
    <col min="61" max="72" width="11.6640625" hidden="1" customWidth="1"/>
    <col min="73" max="73" width="18.44140625" hidden="1" customWidth="1"/>
    <col min="74" max="85" width="11.6640625" hidden="1" customWidth="1"/>
    <col min="86" max="86" width="18.44140625" hidden="1" customWidth="1"/>
    <col min="87" max="98" width="11.6640625" hidden="1" customWidth="1"/>
    <col min="99" max="99" width="18.44140625" hidden="1" customWidth="1"/>
    <col min="100" max="109" width="11.6640625" hidden="1" customWidth="1"/>
    <col min="110" max="110" width="18.44140625" hidden="1" customWidth="1"/>
    <col min="111" max="120" width="11.6640625" hidden="1" customWidth="1"/>
    <col min="121" max="121" width="18.44140625" hidden="1" customWidth="1"/>
    <col min="122" max="123" width="11" hidden="1" customWidth="1"/>
    <col min="124" max="124" width="11.33203125" hidden="1" customWidth="1"/>
    <col min="125" max="125" width="11.88671875" hidden="1" customWidth="1"/>
    <col min="126" max="126" width="11.109375" hidden="1" customWidth="1"/>
    <col min="127" max="127" width="12" hidden="1" customWidth="1"/>
    <col min="128" max="128" width="11.5546875" hidden="1" customWidth="1"/>
    <col min="129" max="131" width="11.6640625" hidden="1" customWidth="1"/>
    <col min="132" max="132" width="12.44140625" hidden="1" customWidth="1"/>
    <col min="133" max="133" width="10.6640625" hidden="1" customWidth="1"/>
    <col min="134" max="134" width="19.44140625" hidden="1" customWidth="1"/>
    <col min="135" max="135" width="16.44140625" hidden="1" customWidth="1"/>
    <col min="136" max="136" width="0" hidden="1" customWidth="1"/>
  </cols>
  <sheetData>
    <row r="1" spans="1:135" ht="82.5" customHeight="1" thickBot="1" x14ac:dyDescent="0.4">
      <c r="A1" s="26" t="s">
        <v>114</v>
      </c>
      <c r="B1" s="27"/>
      <c r="C1" s="28"/>
    </row>
    <row r="2" spans="1:135" ht="153" customHeight="1" thickBot="1" x14ac:dyDescent="0.35">
      <c r="A2" s="29" t="s">
        <v>115</v>
      </c>
      <c r="B2" s="30"/>
      <c r="C2" s="31"/>
    </row>
    <row r="3" spans="1:135" x14ac:dyDescent="0.3">
      <c r="A3" s="22" t="s">
        <v>98</v>
      </c>
      <c r="B3" s="32">
        <v>0</v>
      </c>
      <c r="C3" s="33"/>
    </row>
    <row r="4" spans="1:135" x14ac:dyDescent="0.3">
      <c r="A4" s="23" t="s">
        <v>99</v>
      </c>
      <c r="B4" s="34">
        <v>0</v>
      </c>
      <c r="C4" s="35"/>
    </row>
    <row r="5" spans="1:135" x14ac:dyDescent="0.3">
      <c r="A5" s="23" t="s">
        <v>100</v>
      </c>
      <c r="B5" s="34">
        <v>0</v>
      </c>
      <c r="C5" s="35"/>
    </row>
    <row r="6" spans="1:135" x14ac:dyDescent="0.3">
      <c r="A6" s="23" t="s">
        <v>106</v>
      </c>
      <c r="B6" s="34">
        <v>0</v>
      </c>
      <c r="C6" s="35"/>
    </row>
    <row r="7" spans="1:135" x14ac:dyDescent="0.3">
      <c r="A7" s="23" t="s">
        <v>107</v>
      </c>
      <c r="B7" s="34">
        <v>0</v>
      </c>
      <c r="C7" s="35"/>
    </row>
    <row r="8" spans="1:135" x14ac:dyDescent="0.3">
      <c r="A8" s="23" t="s">
        <v>108</v>
      </c>
      <c r="B8" s="34">
        <v>0</v>
      </c>
      <c r="C8" s="35"/>
    </row>
    <row r="9" spans="1:135" x14ac:dyDescent="0.3">
      <c r="A9" s="23" t="s">
        <v>109</v>
      </c>
      <c r="B9" s="34">
        <v>0</v>
      </c>
      <c r="C9" s="35"/>
    </row>
    <row r="10" spans="1:135" x14ac:dyDescent="0.3">
      <c r="A10" s="23" t="s">
        <v>113</v>
      </c>
      <c r="B10" s="34">
        <v>0</v>
      </c>
      <c r="C10" s="35"/>
    </row>
    <row r="11" spans="1:135" x14ac:dyDescent="0.3">
      <c r="A11" s="23" t="s">
        <v>110</v>
      </c>
      <c r="B11" s="34">
        <v>0</v>
      </c>
      <c r="C11" s="35"/>
    </row>
    <row r="12" spans="1:135" x14ac:dyDescent="0.3">
      <c r="A12" s="23" t="s">
        <v>111</v>
      </c>
      <c r="B12" s="34">
        <v>0</v>
      </c>
      <c r="C12" s="35"/>
    </row>
    <row r="13" spans="1:135" ht="15" thickBot="1" x14ac:dyDescent="0.35">
      <c r="A13" s="24" t="s">
        <v>112</v>
      </c>
      <c r="B13" s="47">
        <v>0</v>
      </c>
      <c r="C13" s="48"/>
    </row>
    <row r="14" spans="1:135" ht="9.75" customHeight="1" x14ac:dyDescent="0.3">
      <c r="A14" s="39" t="s">
        <v>97</v>
      </c>
      <c r="B14" s="41" t="s">
        <v>105</v>
      </c>
      <c r="C14" s="44" t="s">
        <v>101</v>
      </c>
      <c r="E14" s="69" t="s">
        <v>96</v>
      </c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 t="s">
        <v>93</v>
      </c>
      <c r="EC14" s="69"/>
      <c r="ED14" s="68">
        <v>1</v>
      </c>
      <c r="EE14" s="66" t="s">
        <v>34</v>
      </c>
    </row>
    <row r="15" spans="1:135" ht="12.75" customHeight="1" x14ac:dyDescent="0.3">
      <c r="A15" s="39"/>
      <c r="B15" s="42"/>
      <c r="C15" s="45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8"/>
      <c r="EE15" s="66"/>
    </row>
    <row r="16" spans="1:135" ht="13.5" customHeight="1" x14ac:dyDescent="0.3">
      <c r="A16" s="39"/>
      <c r="B16" s="42"/>
      <c r="C16" s="45"/>
      <c r="E16" s="4" t="s">
        <v>42</v>
      </c>
      <c r="F16" s="54" t="s">
        <v>32</v>
      </c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7" t="s">
        <v>46</v>
      </c>
      <c r="R16" s="58"/>
      <c r="S16" s="58"/>
      <c r="T16" s="58"/>
      <c r="U16" s="58"/>
      <c r="V16" s="58"/>
      <c r="W16" s="58"/>
      <c r="X16" s="58"/>
      <c r="Y16" s="58"/>
      <c r="Z16" s="58"/>
      <c r="AA16" s="59"/>
      <c r="AB16" s="50" t="s">
        <v>47</v>
      </c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0" t="s">
        <v>86</v>
      </c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0" t="s">
        <v>87</v>
      </c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0" t="s">
        <v>88</v>
      </c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0" t="s">
        <v>89</v>
      </c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0" t="s">
        <v>91</v>
      </c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 t="s">
        <v>94</v>
      </c>
      <c r="CW16" s="51"/>
      <c r="CX16" s="51"/>
      <c r="CY16" s="51"/>
      <c r="CZ16" s="51"/>
      <c r="DA16" s="51"/>
      <c r="DB16" s="51"/>
      <c r="DC16" s="51"/>
      <c r="DD16" s="51"/>
      <c r="DE16" s="51"/>
      <c r="DF16" s="70"/>
      <c r="DG16" s="50" t="s">
        <v>95</v>
      </c>
      <c r="DH16" s="51"/>
      <c r="DI16" s="51"/>
      <c r="DJ16" s="51"/>
      <c r="DK16" s="51"/>
      <c r="DL16" s="51"/>
      <c r="DM16" s="51"/>
      <c r="DN16" s="51"/>
      <c r="DO16" s="51"/>
      <c r="DP16" s="51"/>
      <c r="DQ16" s="70"/>
      <c r="DR16" s="50" t="s">
        <v>92</v>
      </c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70"/>
      <c r="EE16" s="66"/>
    </row>
    <row r="17" spans="1:135" ht="11.25" customHeight="1" x14ac:dyDescent="0.3">
      <c r="A17" s="39"/>
      <c r="B17" s="42"/>
      <c r="C17" s="45"/>
      <c r="E17" s="5" t="s">
        <v>45</v>
      </c>
      <c r="F17" s="36">
        <f>+B3</f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6">
        <f>+B4</f>
        <v>0</v>
      </c>
      <c r="R17" s="37"/>
      <c r="S17" s="37"/>
      <c r="T17" s="37"/>
      <c r="U17" s="37"/>
      <c r="V17" s="37"/>
      <c r="W17" s="37"/>
      <c r="X17" s="37"/>
      <c r="Y17" s="37"/>
      <c r="Z17" s="37"/>
      <c r="AA17" s="38"/>
      <c r="AB17" s="36">
        <f>+B5</f>
        <v>0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8"/>
      <c r="AM17" s="60">
        <f>+B6</f>
        <v>0</v>
      </c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>
        <f>+B7</f>
        <v>0</v>
      </c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>
        <f>+B8</f>
        <v>0</v>
      </c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36">
        <f>+B9</f>
        <v>0</v>
      </c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8"/>
      <c r="CI17" s="36">
        <f>+B10</f>
        <v>0</v>
      </c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8"/>
      <c r="CV17" s="60">
        <f>+B11</f>
        <v>0</v>
      </c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36">
        <f>+B12</f>
        <v>0</v>
      </c>
      <c r="DH17" s="37"/>
      <c r="DI17" s="37"/>
      <c r="DJ17" s="37"/>
      <c r="DK17" s="37"/>
      <c r="DL17" s="37"/>
      <c r="DM17" s="37"/>
      <c r="DN17" s="37"/>
      <c r="DO17" s="37"/>
      <c r="DP17" s="37"/>
      <c r="DQ17" s="38"/>
      <c r="DR17" s="36">
        <f>+B13</f>
        <v>0</v>
      </c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8"/>
      <c r="EE17" s="66"/>
    </row>
    <row r="18" spans="1:135" ht="9" customHeight="1" x14ac:dyDescent="0.3">
      <c r="A18" s="39"/>
      <c r="B18" s="42"/>
      <c r="C18" s="45"/>
      <c r="E18" s="12" t="s">
        <v>37</v>
      </c>
      <c r="F18" s="49" t="s">
        <v>33</v>
      </c>
      <c r="G18" s="49"/>
      <c r="H18" s="49" t="s">
        <v>38</v>
      </c>
      <c r="I18" s="49"/>
      <c r="J18" s="49" t="s">
        <v>39</v>
      </c>
      <c r="K18" s="49"/>
      <c r="L18" s="49" t="s">
        <v>40</v>
      </c>
      <c r="M18" s="49"/>
      <c r="N18" s="49" t="s">
        <v>41</v>
      </c>
      <c r="O18" s="49"/>
      <c r="P18" s="52" t="s">
        <v>44</v>
      </c>
      <c r="Q18" s="49" t="s">
        <v>33</v>
      </c>
      <c r="R18" s="49"/>
      <c r="S18" s="49" t="s">
        <v>38</v>
      </c>
      <c r="T18" s="49"/>
      <c r="U18" s="49" t="s">
        <v>39</v>
      </c>
      <c r="V18" s="49"/>
      <c r="W18" s="49" t="s">
        <v>40</v>
      </c>
      <c r="X18" s="49"/>
      <c r="Y18" s="49" t="s">
        <v>41</v>
      </c>
      <c r="Z18" s="49"/>
      <c r="AA18" s="49" t="s">
        <v>44</v>
      </c>
      <c r="AB18" s="49" t="s">
        <v>33</v>
      </c>
      <c r="AC18" s="49"/>
      <c r="AD18" s="49" t="s">
        <v>38</v>
      </c>
      <c r="AE18" s="49"/>
      <c r="AF18" s="49" t="s">
        <v>39</v>
      </c>
      <c r="AG18" s="49"/>
      <c r="AH18" s="49" t="s">
        <v>40</v>
      </c>
      <c r="AI18" s="49"/>
      <c r="AJ18" s="49" t="s">
        <v>41</v>
      </c>
      <c r="AK18" s="49"/>
      <c r="AL18" s="52" t="s">
        <v>44</v>
      </c>
      <c r="AM18" s="49" t="s">
        <v>33</v>
      </c>
      <c r="AN18" s="49"/>
      <c r="AO18" s="49" t="s">
        <v>38</v>
      </c>
      <c r="AP18" s="49"/>
      <c r="AQ18" s="49" t="s">
        <v>39</v>
      </c>
      <c r="AR18" s="49"/>
      <c r="AS18" s="49" t="s">
        <v>40</v>
      </c>
      <c r="AT18" s="49"/>
      <c r="AU18" s="49" t="s">
        <v>41</v>
      </c>
      <c r="AV18" s="49"/>
      <c r="AW18" s="52" t="s">
        <v>44</v>
      </c>
      <c r="AX18" s="49" t="s">
        <v>33</v>
      </c>
      <c r="AY18" s="49"/>
      <c r="AZ18" s="49" t="s">
        <v>38</v>
      </c>
      <c r="BA18" s="49"/>
      <c r="BB18" s="49" t="s">
        <v>39</v>
      </c>
      <c r="BC18" s="49"/>
      <c r="BD18" s="49" t="s">
        <v>40</v>
      </c>
      <c r="BE18" s="49"/>
      <c r="BF18" s="49" t="s">
        <v>41</v>
      </c>
      <c r="BG18" s="49"/>
      <c r="BH18" s="52" t="s">
        <v>44</v>
      </c>
      <c r="BI18" s="49" t="s">
        <v>33</v>
      </c>
      <c r="BJ18" s="49"/>
      <c r="BK18" s="49" t="s">
        <v>38</v>
      </c>
      <c r="BL18" s="49"/>
      <c r="BM18" s="49" t="s">
        <v>39</v>
      </c>
      <c r="BN18" s="49"/>
      <c r="BO18" s="49" t="s">
        <v>40</v>
      </c>
      <c r="BP18" s="49"/>
      <c r="BQ18" s="49" t="s">
        <v>41</v>
      </c>
      <c r="BR18" s="49"/>
      <c r="BS18" s="64" t="s">
        <v>90</v>
      </c>
      <c r="BT18" s="65"/>
      <c r="BU18" s="52" t="s">
        <v>44</v>
      </c>
      <c r="BV18" s="49" t="s">
        <v>33</v>
      </c>
      <c r="BW18" s="49"/>
      <c r="BX18" s="49" t="s">
        <v>38</v>
      </c>
      <c r="BY18" s="49"/>
      <c r="BZ18" s="49" t="s">
        <v>39</v>
      </c>
      <c r="CA18" s="49"/>
      <c r="CB18" s="49" t="s">
        <v>40</v>
      </c>
      <c r="CC18" s="49"/>
      <c r="CD18" s="49" t="s">
        <v>41</v>
      </c>
      <c r="CE18" s="49"/>
      <c r="CF18" s="49" t="s">
        <v>90</v>
      </c>
      <c r="CG18" s="49"/>
      <c r="CH18" s="52" t="s">
        <v>44</v>
      </c>
      <c r="CI18" s="49" t="s">
        <v>33</v>
      </c>
      <c r="CJ18" s="49"/>
      <c r="CK18" s="49" t="s">
        <v>38</v>
      </c>
      <c r="CL18" s="49"/>
      <c r="CM18" s="49" t="s">
        <v>39</v>
      </c>
      <c r="CN18" s="49"/>
      <c r="CO18" s="49" t="s">
        <v>40</v>
      </c>
      <c r="CP18" s="49"/>
      <c r="CQ18" s="49" t="s">
        <v>41</v>
      </c>
      <c r="CR18" s="49"/>
      <c r="CS18" s="49" t="s">
        <v>90</v>
      </c>
      <c r="CT18" s="49"/>
      <c r="CU18" s="52" t="s">
        <v>44</v>
      </c>
      <c r="CV18" s="49" t="s">
        <v>33</v>
      </c>
      <c r="CW18" s="49"/>
      <c r="CX18" s="49" t="s">
        <v>38</v>
      </c>
      <c r="CY18" s="49"/>
      <c r="CZ18" s="49" t="s">
        <v>39</v>
      </c>
      <c r="DA18" s="49"/>
      <c r="DB18" s="49" t="s">
        <v>40</v>
      </c>
      <c r="DC18" s="49"/>
      <c r="DD18" s="49" t="s">
        <v>41</v>
      </c>
      <c r="DE18" s="49"/>
      <c r="DF18" s="52" t="s">
        <v>44</v>
      </c>
      <c r="DG18" s="49" t="s">
        <v>33</v>
      </c>
      <c r="DH18" s="49"/>
      <c r="DI18" s="49" t="s">
        <v>38</v>
      </c>
      <c r="DJ18" s="49"/>
      <c r="DK18" s="49" t="s">
        <v>39</v>
      </c>
      <c r="DL18" s="49"/>
      <c r="DM18" s="49" t="s">
        <v>40</v>
      </c>
      <c r="DN18" s="49"/>
      <c r="DO18" s="49" t="s">
        <v>41</v>
      </c>
      <c r="DP18" s="49"/>
      <c r="DQ18" s="52" t="s">
        <v>44</v>
      </c>
      <c r="DR18" s="57" t="s">
        <v>33</v>
      </c>
      <c r="DS18" s="59"/>
      <c r="DT18" s="57" t="s">
        <v>38</v>
      </c>
      <c r="DU18" s="59"/>
      <c r="DV18" s="57" t="s">
        <v>39</v>
      </c>
      <c r="DW18" s="59"/>
      <c r="DX18" s="57" t="s">
        <v>40</v>
      </c>
      <c r="DY18" s="59"/>
      <c r="DZ18" s="57" t="s">
        <v>41</v>
      </c>
      <c r="EA18" s="59"/>
      <c r="EB18" s="57" t="s">
        <v>90</v>
      </c>
      <c r="EC18" s="59"/>
      <c r="ED18" s="52" t="s">
        <v>44</v>
      </c>
      <c r="EE18" s="66"/>
    </row>
    <row r="19" spans="1:135" ht="6.75" customHeight="1" thickBot="1" x14ac:dyDescent="0.35">
      <c r="A19" s="40"/>
      <c r="B19" s="43"/>
      <c r="C19" s="46"/>
      <c r="E19" s="12"/>
      <c r="F19" s="12" t="s">
        <v>35</v>
      </c>
      <c r="G19" s="12" t="s">
        <v>36</v>
      </c>
      <c r="H19" s="12" t="s">
        <v>35</v>
      </c>
      <c r="I19" s="12" t="s">
        <v>36</v>
      </c>
      <c r="J19" s="12" t="s">
        <v>35</v>
      </c>
      <c r="K19" s="12" t="s">
        <v>36</v>
      </c>
      <c r="L19" s="12" t="s">
        <v>35</v>
      </c>
      <c r="M19" s="12" t="s">
        <v>36</v>
      </c>
      <c r="N19" s="12" t="s">
        <v>35</v>
      </c>
      <c r="O19" s="12" t="s">
        <v>36</v>
      </c>
      <c r="P19" s="53"/>
      <c r="Q19" s="12" t="s">
        <v>35</v>
      </c>
      <c r="R19" s="12" t="s">
        <v>36</v>
      </c>
      <c r="S19" s="12" t="s">
        <v>35</v>
      </c>
      <c r="T19" s="12" t="s">
        <v>36</v>
      </c>
      <c r="U19" s="12" t="s">
        <v>35</v>
      </c>
      <c r="V19" s="12" t="s">
        <v>36</v>
      </c>
      <c r="W19" s="12" t="s">
        <v>35</v>
      </c>
      <c r="X19" s="12" t="s">
        <v>36</v>
      </c>
      <c r="Y19" s="12" t="s">
        <v>35</v>
      </c>
      <c r="Z19" s="12" t="s">
        <v>36</v>
      </c>
      <c r="AA19" s="49"/>
      <c r="AB19" s="12" t="s">
        <v>35</v>
      </c>
      <c r="AC19" s="12" t="s">
        <v>36</v>
      </c>
      <c r="AD19" s="12" t="s">
        <v>35</v>
      </c>
      <c r="AE19" s="12" t="s">
        <v>36</v>
      </c>
      <c r="AF19" s="12" t="s">
        <v>35</v>
      </c>
      <c r="AG19" s="12" t="s">
        <v>36</v>
      </c>
      <c r="AH19" s="12" t="s">
        <v>35</v>
      </c>
      <c r="AI19" s="12" t="s">
        <v>36</v>
      </c>
      <c r="AJ19" s="12" t="s">
        <v>35</v>
      </c>
      <c r="AK19" s="12" t="s">
        <v>36</v>
      </c>
      <c r="AL19" s="53"/>
      <c r="AM19" s="12" t="s">
        <v>35</v>
      </c>
      <c r="AN19" s="12" t="s">
        <v>36</v>
      </c>
      <c r="AO19" s="12" t="s">
        <v>35</v>
      </c>
      <c r="AP19" s="12" t="s">
        <v>36</v>
      </c>
      <c r="AQ19" s="12" t="s">
        <v>35</v>
      </c>
      <c r="AR19" s="12" t="s">
        <v>36</v>
      </c>
      <c r="AS19" s="12" t="s">
        <v>35</v>
      </c>
      <c r="AT19" s="12" t="s">
        <v>36</v>
      </c>
      <c r="AU19" s="12" t="s">
        <v>35</v>
      </c>
      <c r="AV19" s="12" t="s">
        <v>36</v>
      </c>
      <c r="AW19" s="53"/>
      <c r="AX19" s="12" t="s">
        <v>35</v>
      </c>
      <c r="AY19" s="12" t="s">
        <v>36</v>
      </c>
      <c r="AZ19" s="12" t="s">
        <v>35</v>
      </c>
      <c r="BA19" s="12" t="s">
        <v>36</v>
      </c>
      <c r="BB19" s="12" t="s">
        <v>35</v>
      </c>
      <c r="BC19" s="12" t="s">
        <v>36</v>
      </c>
      <c r="BD19" s="12" t="s">
        <v>35</v>
      </c>
      <c r="BE19" s="12" t="s">
        <v>36</v>
      </c>
      <c r="BF19" s="12" t="s">
        <v>35</v>
      </c>
      <c r="BG19" s="12" t="s">
        <v>36</v>
      </c>
      <c r="BH19" s="53"/>
      <c r="BI19" s="12" t="s">
        <v>35</v>
      </c>
      <c r="BJ19" s="12" t="s">
        <v>36</v>
      </c>
      <c r="BK19" s="12" t="s">
        <v>35</v>
      </c>
      <c r="BL19" s="12" t="s">
        <v>36</v>
      </c>
      <c r="BM19" s="12" t="s">
        <v>35</v>
      </c>
      <c r="BN19" s="12" t="s">
        <v>36</v>
      </c>
      <c r="BO19" s="12" t="s">
        <v>35</v>
      </c>
      <c r="BP19" s="12" t="s">
        <v>36</v>
      </c>
      <c r="BQ19" s="12" t="s">
        <v>35</v>
      </c>
      <c r="BR19" s="12" t="s">
        <v>36</v>
      </c>
      <c r="BS19" s="12" t="s">
        <v>35</v>
      </c>
      <c r="BT19" s="12" t="s">
        <v>36</v>
      </c>
      <c r="BU19" s="53"/>
      <c r="BV19" s="12" t="s">
        <v>35</v>
      </c>
      <c r="BW19" s="12" t="s">
        <v>36</v>
      </c>
      <c r="BX19" s="12" t="s">
        <v>35</v>
      </c>
      <c r="BY19" s="12" t="s">
        <v>36</v>
      </c>
      <c r="BZ19" s="12" t="s">
        <v>35</v>
      </c>
      <c r="CA19" s="12" t="s">
        <v>36</v>
      </c>
      <c r="CB19" s="12" t="s">
        <v>35</v>
      </c>
      <c r="CC19" s="12" t="s">
        <v>36</v>
      </c>
      <c r="CD19" s="12" t="s">
        <v>35</v>
      </c>
      <c r="CE19" s="12" t="s">
        <v>36</v>
      </c>
      <c r="CF19" s="12" t="s">
        <v>35</v>
      </c>
      <c r="CG19" s="12" t="s">
        <v>36</v>
      </c>
      <c r="CH19" s="53"/>
      <c r="CI19" s="12" t="s">
        <v>35</v>
      </c>
      <c r="CJ19" s="12" t="s">
        <v>36</v>
      </c>
      <c r="CK19" s="12" t="s">
        <v>35</v>
      </c>
      <c r="CL19" s="12" t="s">
        <v>36</v>
      </c>
      <c r="CM19" s="12" t="s">
        <v>35</v>
      </c>
      <c r="CN19" s="12" t="s">
        <v>36</v>
      </c>
      <c r="CO19" s="12" t="s">
        <v>35</v>
      </c>
      <c r="CP19" s="12" t="s">
        <v>36</v>
      </c>
      <c r="CQ19" s="12" t="s">
        <v>35</v>
      </c>
      <c r="CR19" s="12" t="s">
        <v>36</v>
      </c>
      <c r="CS19" s="12" t="s">
        <v>35</v>
      </c>
      <c r="CT19" s="12" t="s">
        <v>36</v>
      </c>
      <c r="CU19" s="53"/>
      <c r="CV19" s="13" t="s">
        <v>35</v>
      </c>
      <c r="CW19" s="13" t="s">
        <v>36</v>
      </c>
      <c r="CX19" s="13" t="s">
        <v>35</v>
      </c>
      <c r="CY19" s="13" t="s">
        <v>36</v>
      </c>
      <c r="CZ19" s="13" t="s">
        <v>35</v>
      </c>
      <c r="DA19" s="13" t="s">
        <v>36</v>
      </c>
      <c r="DB19" s="13" t="s">
        <v>35</v>
      </c>
      <c r="DC19" s="13" t="s">
        <v>36</v>
      </c>
      <c r="DD19" s="13" t="s">
        <v>35</v>
      </c>
      <c r="DE19" s="13" t="s">
        <v>36</v>
      </c>
      <c r="DF19" s="53"/>
      <c r="DG19" s="13" t="s">
        <v>35</v>
      </c>
      <c r="DH19" s="13" t="s">
        <v>36</v>
      </c>
      <c r="DI19" s="13" t="s">
        <v>35</v>
      </c>
      <c r="DJ19" s="13" t="s">
        <v>36</v>
      </c>
      <c r="DK19" s="13" t="s">
        <v>35</v>
      </c>
      <c r="DL19" s="13" t="s">
        <v>36</v>
      </c>
      <c r="DM19" s="13" t="s">
        <v>35</v>
      </c>
      <c r="DN19" s="13" t="s">
        <v>36</v>
      </c>
      <c r="DO19" s="13" t="s">
        <v>35</v>
      </c>
      <c r="DP19" s="13" t="s">
        <v>36</v>
      </c>
      <c r="DQ19" s="53"/>
      <c r="DR19" s="12" t="s">
        <v>35</v>
      </c>
      <c r="DS19" s="12" t="s">
        <v>36</v>
      </c>
      <c r="DT19" s="12" t="s">
        <v>35</v>
      </c>
      <c r="DU19" s="12" t="s">
        <v>36</v>
      </c>
      <c r="DV19" s="12" t="s">
        <v>35</v>
      </c>
      <c r="DW19" s="12" t="s">
        <v>36</v>
      </c>
      <c r="DX19" s="12" t="s">
        <v>35</v>
      </c>
      <c r="DY19" s="12" t="s">
        <v>36</v>
      </c>
      <c r="DZ19" s="12" t="s">
        <v>35</v>
      </c>
      <c r="EA19" s="12" t="s">
        <v>36</v>
      </c>
      <c r="EB19" s="12" t="s">
        <v>35</v>
      </c>
      <c r="EC19" s="12" t="s">
        <v>36</v>
      </c>
      <c r="ED19" s="53"/>
      <c r="EE19" s="67"/>
    </row>
    <row r="20" spans="1:135" x14ac:dyDescent="0.3">
      <c r="A20" s="18" t="str">
        <f t="shared" ref="A20:A54" si="0">+E20</f>
        <v>LECHE LIQUIDA O EN POLVO (se calcula polvo)</v>
      </c>
      <c r="B20" s="19">
        <f>ROUNDUP(+EE20,0)</f>
        <v>0</v>
      </c>
      <c r="C20" s="20" t="s">
        <v>102</v>
      </c>
      <c r="E20" s="3" t="s">
        <v>48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>
        <f>(+F20*G20+H20*I20+J20*K20+L20*M20+N20*O20)*F$17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>
        <f>(+Q20*R20+S20*T20+U20*V20+W20*X20+Y20*Z20)*Q$17</f>
        <v>0</v>
      </c>
      <c r="AB20" s="8">
        <v>9.6999999999999993</v>
      </c>
      <c r="AC20" s="8">
        <v>30</v>
      </c>
      <c r="AD20" s="8">
        <v>9.6999999999999993</v>
      </c>
      <c r="AE20" s="8">
        <f>4/7*30</f>
        <v>17.142857142857142</v>
      </c>
      <c r="AF20" s="8"/>
      <c r="AG20" s="8"/>
      <c r="AH20" s="8"/>
      <c r="AI20" s="8"/>
      <c r="AJ20" s="8"/>
      <c r="AK20" s="8"/>
      <c r="AL20" s="7">
        <f>(+AB20*AC20+AD20*AE20+AF20*AG20+AH20*AI20+AJ20*AK20)*AB$17</f>
        <v>0</v>
      </c>
      <c r="AM20" s="14">
        <v>11.7</v>
      </c>
      <c r="AN20" s="14">
        <v>30</v>
      </c>
      <c r="AO20" s="14">
        <v>11.7</v>
      </c>
      <c r="AP20" s="14">
        <v>30</v>
      </c>
      <c r="AQ20" s="14"/>
      <c r="AR20" s="14"/>
      <c r="AS20" s="14"/>
      <c r="AT20" s="14"/>
      <c r="AU20" s="14"/>
      <c r="AV20" s="14"/>
      <c r="AW20" s="14">
        <f>(+AM20*AN20+AO20*AP20+AQ20*AR20+AS20*AT20+AU20*AV20)*AM$17</f>
        <v>0</v>
      </c>
      <c r="AX20" s="7">
        <v>13</v>
      </c>
      <c r="AY20" s="7">
        <v>30</v>
      </c>
      <c r="AZ20" s="7">
        <v>13</v>
      </c>
      <c r="BA20" s="7">
        <f>4/7*30</f>
        <v>17.142857142857142</v>
      </c>
      <c r="BB20" s="7"/>
      <c r="BC20" s="7"/>
      <c r="BD20" s="7"/>
      <c r="BE20" s="7"/>
      <c r="BF20" s="7"/>
      <c r="BG20" s="7"/>
      <c r="BH20" s="7">
        <f>(+AX20*AY20+AZ20*BA20+BB20*BC20+BD20*BE20+BF20*BG20)*AX$17</f>
        <v>0</v>
      </c>
      <c r="BI20" s="14">
        <v>14.3</v>
      </c>
      <c r="BJ20" s="14">
        <v>30</v>
      </c>
      <c r="BK20" s="14">
        <v>14.3</v>
      </c>
      <c r="BL20" s="14">
        <f>4/7*30</f>
        <v>17.142857142857142</v>
      </c>
      <c r="BM20" s="16"/>
      <c r="BN20" s="16"/>
      <c r="BO20" s="14"/>
      <c r="BP20" s="14"/>
      <c r="BQ20" s="16"/>
      <c r="BR20" s="16"/>
      <c r="BS20" s="14">
        <v>14.3</v>
      </c>
      <c r="BT20" s="14">
        <v>20</v>
      </c>
      <c r="BU20" s="14">
        <f>(BI20*BJ20+BK20*BL20+BM20*BN20+BO20*BP20+BQ20*BR20+BS20*BT20)*BI$17</f>
        <v>0</v>
      </c>
      <c r="BV20" s="7">
        <v>15.6</v>
      </c>
      <c r="BW20" s="7">
        <v>30</v>
      </c>
      <c r="BX20" s="7">
        <v>15.6</v>
      </c>
      <c r="BY20" s="7">
        <f>4/7*30</f>
        <v>17.142857142857142</v>
      </c>
      <c r="BZ20" s="7"/>
      <c r="CA20" s="7"/>
      <c r="CB20" s="7"/>
      <c r="CC20" s="7"/>
      <c r="CD20" s="7"/>
      <c r="CE20" s="7"/>
      <c r="CF20" s="7">
        <v>15.6</v>
      </c>
      <c r="CG20" s="7">
        <v>20</v>
      </c>
      <c r="CH20" s="7">
        <f t="shared" ref="CH20:CH39" si="1">(BV20*BW20+BX20*BY20+BZ20*CA20+CB20*CC20+CD20*CE20+CF20*CG20)*BV$17</f>
        <v>0</v>
      </c>
      <c r="CI20" s="16">
        <v>15.6</v>
      </c>
      <c r="CJ20" s="16">
        <v>30</v>
      </c>
      <c r="CK20" s="16">
        <v>15.6</v>
      </c>
      <c r="CL20" s="16">
        <f>4/7*30</f>
        <v>17.142857142857142</v>
      </c>
      <c r="CM20" s="16"/>
      <c r="CN20" s="16"/>
      <c r="CO20" s="16"/>
      <c r="CP20" s="16"/>
      <c r="CQ20" s="16"/>
      <c r="CR20" s="16"/>
      <c r="CS20" s="16">
        <v>15.6</v>
      </c>
      <c r="CT20" s="16">
        <v>20</v>
      </c>
      <c r="CU20" s="14">
        <f t="shared" ref="CU20:CU54" si="2">(CI20*CJ20+CK20*CL20+CM20*CN20+CO20*CP20+CQ20*CR20+CS20*CT20)*CI$17</f>
        <v>0</v>
      </c>
      <c r="CV20" s="7">
        <v>23.4</v>
      </c>
      <c r="CW20" s="7">
        <v>30</v>
      </c>
      <c r="CX20" s="7"/>
      <c r="CY20" s="7"/>
      <c r="CZ20" s="7"/>
      <c r="DA20" s="7"/>
      <c r="DB20" s="7">
        <v>26</v>
      </c>
      <c r="DC20" s="7">
        <f>5/7*30</f>
        <v>21.428571428571431</v>
      </c>
      <c r="DD20" s="7"/>
      <c r="DE20" s="7"/>
      <c r="DF20" s="7">
        <f>(+CV20*CW20+CX20*CY20+CZ20*DA20+DB20*DC20+DD20*DE20)*CV$17</f>
        <v>0</v>
      </c>
      <c r="DG20" s="16">
        <v>23.4</v>
      </c>
      <c r="DH20" s="16">
        <v>30</v>
      </c>
      <c r="DI20" s="16"/>
      <c r="DJ20" s="16"/>
      <c r="DK20" s="16"/>
      <c r="DL20" s="16"/>
      <c r="DM20" s="16">
        <v>26</v>
      </c>
      <c r="DN20" s="16">
        <f>5/7*30</f>
        <v>21.428571428571431</v>
      </c>
      <c r="DO20" s="16"/>
      <c r="DP20" s="16"/>
      <c r="DQ20" s="14">
        <f>(+DG20*DH20+DI20*DJ20+DK20*DL20+DM20*DN20+DO20*DP20)*DG$17</f>
        <v>0</v>
      </c>
      <c r="DR20" s="7">
        <v>17</v>
      </c>
      <c r="DS20" s="7">
        <v>30</v>
      </c>
      <c r="DT20" s="7">
        <v>17</v>
      </c>
      <c r="DU20" s="7">
        <f>4/7*30</f>
        <v>17.142857142857142</v>
      </c>
      <c r="DV20" s="7"/>
      <c r="DW20" s="7"/>
      <c r="DX20" s="7"/>
      <c r="DY20" s="7"/>
      <c r="DZ20" s="7"/>
      <c r="EA20" s="7"/>
      <c r="EB20" s="7">
        <v>17</v>
      </c>
      <c r="EC20" s="7">
        <v>20</v>
      </c>
      <c r="ED20" s="7">
        <f t="shared" ref="ED20:ED54" si="3">(DR20*DS20+DT20*DU20+DV20*DW20+DX20*DY20+DZ20*EA20+EB20*EC20)*DR$17</f>
        <v>0</v>
      </c>
      <c r="EE20" s="9">
        <f t="shared" ref="EE20:EE54" si="4">(+ED20+DQ20+DF20+CU20+CH20+AL20+AW20+BH20+BU20+AA20+P20)*ED$14</f>
        <v>0</v>
      </c>
    </row>
    <row r="21" spans="1:135" x14ac:dyDescent="0.3">
      <c r="A21" s="18" t="str">
        <f t="shared" si="0"/>
        <v>LECHE CONTINUACIÓN</v>
      </c>
      <c r="B21" s="19">
        <f t="shared" ref="B21:B54" si="5">ROUNDUP(+EE21,0)</f>
        <v>0</v>
      </c>
      <c r="C21" s="20" t="s">
        <v>102</v>
      </c>
      <c r="E21" s="1" t="s">
        <v>0</v>
      </c>
      <c r="F21" s="7">
        <v>17</v>
      </c>
      <c r="G21" s="7">
        <v>30</v>
      </c>
      <c r="H21" s="7">
        <v>13</v>
      </c>
      <c r="I21" s="7">
        <v>30</v>
      </c>
      <c r="J21" s="8">
        <v>13</v>
      </c>
      <c r="K21" s="8">
        <v>30</v>
      </c>
      <c r="L21" s="7">
        <v>13</v>
      </c>
      <c r="M21" s="7">
        <v>30</v>
      </c>
      <c r="N21" s="8">
        <v>13</v>
      </c>
      <c r="O21" s="8">
        <v>30</v>
      </c>
      <c r="P21" s="7">
        <f t="shared" ref="P21:P54" si="6">(+F21*G21+H21*I21+J21*K21+L21*M21+N21*O21)*F$17</f>
        <v>0</v>
      </c>
      <c r="Q21" s="1">
        <v>17</v>
      </c>
      <c r="R21" s="1">
        <v>30</v>
      </c>
      <c r="S21" s="1">
        <v>13</v>
      </c>
      <c r="T21" s="1">
        <v>30</v>
      </c>
      <c r="U21" s="6">
        <v>17</v>
      </c>
      <c r="V21" s="6">
        <v>30</v>
      </c>
      <c r="W21" s="1">
        <v>13</v>
      </c>
      <c r="X21" s="1">
        <v>30</v>
      </c>
      <c r="Y21" s="1">
        <v>13</v>
      </c>
      <c r="Z21" s="1">
        <v>30</v>
      </c>
      <c r="AA21" s="1">
        <f t="shared" ref="AA21:AA54" si="7">(+Q21*R21+S21*T21+U21*V21+W21*X21+Y21*Z21)*Q$17</f>
        <v>0</v>
      </c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>
        <f t="shared" ref="AL21:AL54" si="8">(+AB21*AC21+AD21*AE21+AF21*AG21+AH21*AI21+AJ21*AK21)*AB$17</f>
        <v>0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>
        <f t="shared" ref="AW21:AW54" si="9">(+AM21*AN21+AO21*AP21+AQ21*AR21+AS21*AT21+AU21*AV21)*AM$17</f>
        <v>0</v>
      </c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>
        <f t="shared" ref="BH21:BH54" si="10">(+AX21*AY21+AZ21*BA21+BB21*BC21+BD21*BE21+BF21*BG21)*AX$17</f>
        <v>0</v>
      </c>
      <c r="BI21" s="14"/>
      <c r="BJ21" s="14"/>
      <c r="BK21" s="14"/>
      <c r="BL21" s="14"/>
      <c r="BM21" s="16"/>
      <c r="BN21" s="16"/>
      <c r="BO21" s="14"/>
      <c r="BP21" s="14"/>
      <c r="BQ21" s="16"/>
      <c r="BR21" s="16"/>
      <c r="BS21" s="14"/>
      <c r="BT21" s="14"/>
      <c r="BU21" s="14">
        <f t="shared" ref="BU21:BU54" si="11">(BI21*BJ21+BK21*BL21+BM21*BN21+BO21*BP21+BQ21*BR21+BS21*BT21)*BI$17</f>
        <v>0</v>
      </c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>
        <f t="shared" si="1"/>
        <v>0</v>
      </c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4">
        <f t="shared" si="2"/>
        <v>0</v>
      </c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>
        <f t="shared" ref="DF21:DF54" si="12">(+CV21*CW21+CX21*CY21+CZ21*DA21+DB21*DC21+DD21*DE21)*CV$17</f>
        <v>0</v>
      </c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4">
        <f t="shared" ref="DQ21:DQ39" si="13">(+DG21*DH21+DI21*DJ21+DK21*DL21+DM21*DN21+DO21*DP21)*DG$17</f>
        <v>0</v>
      </c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>
        <f t="shared" si="3"/>
        <v>0</v>
      </c>
      <c r="EE21" s="9">
        <f t="shared" si="4"/>
        <v>0</v>
      </c>
    </row>
    <row r="22" spans="1:135" ht="15.75" customHeight="1" x14ac:dyDescent="0.3">
      <c r="A22" s="18" t="str">
        <f t="shared" si="0"/>
        <v>KUMIS, Yogourt y Avena</v>
      </c>
      <c r="B22" s="19">
        <f t="shared" si="5"/>
        <v>0</v>
      </c>
      <c r="C22" s="20" t="s">
        <v>103</v>
      </c>
      <c r="E22" s="2" t="s">
        <v>85</v>
      </c>
      <c r="F22" s="7"/>
      <c r="G22" s="7"/>
      <c r="H22" s="7"/>
      <c r="I22" s="7"/>
      <c r="J22" s="8"/>
      <c r="K22" s="8"/>
      <c r="L22" s="7"/>
      <c r="M22" s="7"/>
      <c r="N22" s="7"/>
      <c r="O22" s="7"/>
      <c r="P22" s="7">
        <f t="shared" si="6"/>
        <v>0</v>
      </c>
      <c r="Q22" s="1"/>
      <c r="R22" s="1"/>
      <c r="S22" s="1"/>
      <c r="T22" s="1"/>
      <c r="U22" s="6"/>
      <c r="V22" s="6"/>
      <c r="W22" s="1"/>
      <c r="X22" s="1"/>
      <c r="Y22" s="1"/>
      <c r="Z22" s="1"/>
      <c r="AA22" s="1">
        <f t="shared" si="7"/>
        <v>0</v>
      </c>
      <c r="AB22" s="8"/>
      <c r="AC22" s="8"/>
      <c r="AD22" s="8"/>
      <c r="AE22" s="8"/>
      <c r="AF22" s="8"/>
      <c r="AG22" s="8"/>
      <c r="AH22" s="8">
        <v>100</v>
      </c>
      <c r="AI22" s="8">
        <v>20</v>
      </c>
      <c r="AJ22" s="8"/>
      <c r="AK22" s="8"/>
      <c r="AL22" s="7">
        <f t="shared" si="8"/>
        <v>0</v>
      </c>
      <c r="AM22" s="14"/>
      <c r="AN22" s="14"/>
      <c r="AO22" s="14"/>
      <c r="AP22" s="14"/>
      <c r="AQ22" s="14"/>
      <c r="AR22" s="14"/>
      <c r="AS22" s="14">
        <v>100</v>
      </c>
      <c r="AT22" s="14">
        <v>20</v>
      </c>
      <c r="AU22" s="14"/>
      <c r="AV22" s="14"/>
      <c r="AW22" s="14">
        <f t="shared" si="9"/>
        <v>0</v>
      </c>
      <c r="AX22" s="7"/>
      <c r="AY22" s="7"/>
      <c r="AZ22" s="7"/>
      <c r="BA22" s="7"/>
      <c r="BB22" s="7"/>
      <c r="BC22" s="7"/>
      <c r="BD22" s="7">
        <v>150</v>
      </c>
      <c r="BE22" s="7">
        <v>20</v>
      </c>
      <c r="BF22" s="7"/>
      <c r="BG22" s="7"/>
      <c r="BH22" s="7">
        <f t="shared" si="10"/>
        <v>0</v>
      </c>
      <c r="BI22" s="14"/>
      <c r="BJ22" s="14"/>
      <c r="BK22" s="14"/>
      <c r="BL22" s="14"/>
      <c r="BM22" s="16"/>
      <c r="BN22" s="16"/>
      <c r="BO22" s="14">
        <v>150</v>
      </c>
      <c r="BP22" s="14">
        <v>20</v>
      </c>
      <c r="BQ22" s="16"/>
      <c r="BR22" s="16"/>
      <c r="BS22" s="14">
        <v>150</v>
      </c>
      <c r="BT22" s="14">
        <v>10</v>
      </c>
      <c r="BU22" s="14">
        <f t="shared" si="11"/>
        <v>0</v>
      </c>
      <c r="BV22" s="7"/>
      <c r="BW22" s="7"/>
      <c r="BX22" s="7"/>
      <c r="BY22" s="7"/>
      <c r="BZ22" s="7"/>
      <c r="CA22" s="7"/>
      <c r="CB22" s="7">
        <v>200</v>
      </c>
      <c r="CC22" s="7">
        <v>20</v>
      </c>
      <c r="CD22" s="7"/>
      <c r="CE22" s="7"/>
      <c r="CF22" s="7">
        <v>200</v>
      </c>
      <c r="CG22" s="7">
        <v>10</v>
      </c>
      <c r="CH22" s="7">
        <f t="shared" si="1"/>
        <v>0</v>
      </c>
      <c r="CI22" s="16"/>
      <c r="CJ22" s="16"/>
      <c r="CK22" s="16"/>
      <c r="CL22" s="16"/>
      <c r="CM22" s="16"/>
      <c r="CN22" s="16"/>
      <c r="CO22" s="16">
        <v>200</v>
      </c>
      <c r="CP22" s="16">
        <v>20</v>
      </c>
      <c r="CQ22" s="16"/>
      <c r="CR22" s="16"/>
      <c r="CS22" s="16">
        <v>200</v>
      </c>
      <c r="CT22" s="16">
        <v>10</v>
      </c>
      <c r="CU22" s="14">
        <f t="shared" si="2"/>
        <v>0</v>
      </c>
      <c r="CV22" s="7"/>
      <c r="CW22" s="7"/>
      <c r="CX22" s="7"/>
      <c r="CY22" s="7"/>
      <c r="CZ22" s="7"/>
      <c r="DA22" s="7"/>
      <c r="DB22" s="7">
        <v>200</v>
      </c>
      <c r="DC22" s="7">
        <f>2/7*30</f>
        <v>8.5714285714285712</v>
      </c>
      <c r="DD22" s="7"/>
      <c r="DE22" s="7"/>
      <c r="DF22" s="7">
        <f t="shared" si="12"/>
        <v>0</v>
      </c>
      <c r="DG22" s="16"/>
      <c r="DH22" s="16"/>
      <c r="DI22" s="16"/>
      <c r="DJ22" s="16"/>
      <c r="DK22" s="16"/>
      <c r="DL22" s="16"/>
      <c r="DM22" s="16">
        <v>200</v>
      </c>
      <c r="DN22" s="16">
        <f>2/7*30</f>
        <v>8.5714285714285712</v>
      </c>
      <c r="DO22" s="16"/>
      <c r="DP22" s="16"/>
      <c r="DQ22" s="14">
        <f t="shared" si="13"/>
        <v>0</v>
      </c>
      <c r="DR22" s="7"/>
      <c r="DS22" s="7"/>
      <c r="DT22" s="7"/>
      <c r="DU22" s="7"/>
      <c r="DV22" s="7"/>
      <c r="DW22" s="7"/>
      <c r="DX22" s="7">
        <v>240</v>
      </c>
      <c r="DY22" s="7">
        <v>20</v>
      </c>
      <c r="DZ22" s="7"/>
      <c r="EA22" s="7"/>
      <c r="EB22" s="7">
        <v>200</v>
      </c>
      <c r="EC22" s="7">
        <v>10</v>
      </c>
      <c r="ED22" s="7">
        <f t="shared" si="3"/>
        <v>0</v>
      </c>
      <c r="EE22" s="9">
        <f t="shared" si="4"/>
        <v>0</v>
      </c>
    </row>
    <row r="23" spans="1:135" x14ac:dyDescent="0.3">
      <c r="A23" s="18" t="str">
        <f t="shared" si="0"/>
        <v>QUESO CAMPESINO</v>
      </c>
      <c r="B23" s="19">
        <f t="shared" si="5"/>
        <v>0</v>
      </c>
      <c r="C23" s="20" t="s">
        <v>102</v>
      </c>
      <c r="E23" s="1" t="s">
        <v>1</v>
      </c>
      <c r="F23" s="7"/>
      <c r="G23" s="7"/>
      <c r="H23" s="7"/>
      <c r="I23" s="7"/>
      <c r="J23" s="8"/>
      <c r="K23" s="8"/>
      <c r="L23" s="7"/>
      <c r="M23" s="7"/>
      <c r="N23" s="7"/>
      <c r="O23" s="7"/>
      <c r="P23" s="7">
        <f t="shared" si="6"/>
        <v>0</v>
      </c>
      <c r="Q23" s="1"/>
      <c r="R23" s="1"/>
      <c r="S23" s="1"/>
      <c r="T23" s="1"/>
      <c r="U23" s="6"/>
      <c r="V23" s="6"/>
      <c r="W23" s="1"/>
      <c r="X23" s="1"/>
      <c r="Y23" s="1"/>
      <c r="Z23" s="1"/>
      <c r="AA23" s="1">
        <f t="shared" si="7"/>
        <v>0</v>
      </c>
      <c r="AB23" s="8">
        <v>30</v>
      </c>
      <c r="AC23" s="8">
        <v>10</v>
      </c>
      <c r="AD23" s="8"/>
      <c r="AE23" s="8"/>
      <c r="AF23" s="8"/>
      <c r="AG23" s="8"/>
      <c r="AH23" s="8">
        <v>30</v>
      </c>
      <c r="AI23" s="8">
        <v>10</v>
      </c>
      <c r="AJ23" s="8"/>
      <c r="AK23" s="8"/>
      <c r="AL23" s="7">
        <f t="shared" si="8"/>
        <v>0</v>
      </c>
      <c r="AM23" s="14">
        <v>30</v>
      </c>
      <c r="AN23" s="14">
        <v>10</v>
      </c>
      <c r="AO23" s="14"/>
      <c r="AP23" s="14"/>
      <c r="AQ23" s="14"/>
      <c r="AR23" s="14"/>
      <c r="AS23" s="14">
        <v>30</v>
      </c>
      <c r="AT23" s="14">
        <v>10</v>
      </c>
      <c r="AU23" s="14"/>
      <c r="AV23" s="14"/>
      <c r="AW23" s="14">
        <f t="shared" si="9"/>
        <v>0</v>
      </c>
      <c r="AX23" s="7">
        <v>50</v>
      </c>
      <c r="AY23" s="7">
        <v>10</v>
      </c>
      <c r="AZ23" s="7"/>
      <c r="BA23" s="7"/>
      <c r="BB23" s="7"/>
      <c r="BC23" s="7"/>
      <c r="BD23" s="7">
        <v>50</v>
      </c>
      <c r="BE23" s="7">
        <v>10</v>
      </c>
      <c r="BF23" s="7"/>
      <c r="BG23" s="7"/>
      <c r="BH23" s="7">
        <f t="shared" si="10"/>
        <v>0</v>
      </c>
      <c r="BI23" s="14">
        <v>50</v>
      </c>
      <c r="BJ23" s="14">
        <v>10</v>
      </c>
      <c r="BK23" s="14"/>
      <c r="BL23" s="14"/>
      <c r="BM23" s="16"/>
      <c r="BN23" s="16"/>
      <c r="BO23" s="14">
        <v>50</v>
      </c>
      <c r="BP23" s="14">
        <v>10</v>
      </c>
      <c r="BQ23" s="16"/>
      <c r="BR23" s="16"/>
      <c r="BS23" s="14"/>
      <c r="BT23" s="14"/>
      <c r="BU23" s="14">
        <f t="shared" si="11"/>
        <v>0</v>
      </c>
      <c r="BV23" s="7">
        <v>60</v>
      </c>
      <c r="BW23" s="7">
        <v>10</v>
      </c>
      <c r="BX23" s="7"/>
      <c r="BY23" s="7"/>
      <c r="BZ23" s="7"/>
      <c r="CA23" s="7"/>
      <c r="CB23" s="7">
        <v>50</v>
      </c>
      <c r="CC23" s="7">
        <v>10</v>
      </c>
      <c r="CD23" s="7"/>
      <c r="CE23" s="7"/>
      <c r="CF23" s="7"/>
      <c r="CG23" s="7"/>
      <c r="CH23" s="7">
        <f t="shared" si="1"/>
        <v>0</v>
      </c>
      <c r="CI23" s="16">
        <v>60</v>
      </c>
      <c r="CJ23" s="16">
        <v>10</v>
      </c>
      <c r="CK23" s="16"/>
      <c r="CL23" s="16"/>
      <c r="CM23" s="16"/>
      <c r="CN23" s="16"/>
      <c r="CO23" s="16">
        <v>60</v>
      </c>
      <c r="CP23" s="16">
        <v>10</v>
      </c>
      <c r="CQ23" s="16"/>
      <c r="CR23" s="16"/>
      <c r="CS23" s="16"/>
      <c r="CT23" s="16"/>
      <c r="CU23" s="14">
        <f t="shared" si="2"/>
        <v>0</v>
      </c>
      <c r="CV23" s="7">
        <v>70</v>
      </c>
      <c r="CW23" s="7">
        <v>10</v>
      </c>
      <c r="CX23" s="7"/>
      <c r="CY23" s="7"/>
      <c r="CZ23" s="7"/>
      <c r="DA23" s="7"/>
      <c r="DB23" s="7"/>
      <c r="DC23" s="7"/>
      <c r="DD23" s="7"/>
      <c r="DE23" s="7"/>
      <c r="DF23" s="7">
        <f t="shared" si="12"/>
        <v>0</v>
      </c>
      <c r="DG23" s="16">
        <v>70</v>
      </c>
      <c r="DH23" s="16">
        <v>10</v>
      </c>
      <c r="DI23" s="16"/>
      <c r="DJ23" s="16"/>
      <c r="DK23" s="16"/>
      <c r="DL23" s="16"/>
      <c r="DM23" s="16"/>
      <c r="DN23" s="16"/>
      <c r="DO23" s="16"/>
      <c r="DP23" s="16"/>
      <c r="DQ23" s="14">
        <f t="shared" si="13"/>
        <v>0</v>
      </c>
      <c r="DR23" s="7">
        <v>70</v>
      </c>
      <c r="DS23" s="7">
        <v>10</v>
      </c>
      <c r="DT23" s="7"/>
      <c r="DU23" s="7"/>
      <c r="DV23" s="7"/>
      <c r="DW23" s="7"/>
      <c r="DX23" s="7">
        <v>60</v>
      </c>
      <c r="DY23" s="7">
        <v>10</v>
      </c>
      <c r="DZ23" s="7"/>
      <c r="EA23" s="7"/>
      <c r="EB23" s="7"/>
      <c r="EC23" s="7"/>
      <c r="ED23" s="7">
        <f t="shared" si="3"/>
        <v>0</v>
      </c>
      <c r="EE23" s="9">
        <f t="shared" si="4"/>
        <v>0</v>
      </c>
    </row>
    <row r="24" spans="1:135" hidden="1" x14ac:dyDescent="0.3">
      <c r="A24" s="18" t="str">
        <f t="shared" si="0"/>
        <v xml:space="preserve">AVENA EN HOJUELAS </v>
      </c>
      <c r="B24" s="19">
        <f t="shared" si="5"/>
        <v>0</v>
      </c>
      <c r="C24" s="20" t="s">
        <v>102</v>
      </c>
      <c r="E24" s="1" t="s">
        <v>2</v>
      </c>
      <c r="F24" s="7"/>
      <c r="G24" s="7"/>
      <c r="H24" s="7"/>
      <c r="I24" s="7"/>
      <c r="J24" s="8"/>
      <c r="K24" s="8"/>
      <c r="L24" s="7"/>
      <c r="M24" s="7"/>
      <c r="N24" s="7"/>
      <c r="O24" s="7"/>
      <c r="P24" s="7">
        <f t="shared" si="6"/>
        <v>0</v>
      </c>
      <c r="Q24" s="1"/>
      <c r="R24" s="1"/>
      <c r="S24" s="1"/>
      <c r="T24" s="1"/>
      <c r="U24" s="6"/>
      <c r="V24" s="6"/>
      <c r="W24" s="1"/>
      <c r="X24" s="1"/>
      <c r="Y24" s="1"/>
      <c r="Z24" s="1"/>
      <c r="AA24" s="1">
        <f t="shared" si="7"/>
        <v>0</v>
      </c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>
        <f t="shared" si="8"/>
        <v>0</v>
      </c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>
        <f t="shared" si="9"/>
        <v>0</v>
      </c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>
        <f t="shared" si="10"/>
        <v>0</v>
      </c>
      <c r="BI24" s="14"/>
      <c r="BJ24" s="14"/>
      <c r="BK24" s="14"/>
      <c r="BL24" s="14"/>
      <c r="BM24" s="16"/>
      <c r="BN24" s="16"/>
      <c r="BO24" s="14"/>
      <c r="BP24" s="14"/>
      <c r="BQ24" s="16"/>
      <c r="BR24" s="16"/>
      <c r="BS24" s="14"/>
      <c r="BT24" s="14"/>
      <c r="BU24" s="14">
        <f t="shared" si="11"/>
        <v>0</v>
      </c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>
        <f t="shared" si="1"/>
        <v>0</v>
      </c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4">
        <f t="shared" si="2"/>
        <v>0</v>
      </c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>
        <f t="shared" si="12"/>
        <v>0</v>
      </c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4">
        <f t="shared" si="13"/>
        <v>0</v>
      </c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>
        <f t="shared" si="3"/>
        <v>0</v>
      </c>
      <c r="EE24" s="9">
        <f t="shared" si="4"/>
        <v>0</v>
      </c>
    </row>
    <row r="25" spans="1:135" ht="16.5" customHeight="1" x14ac:dyDescent="0.3">
      <c r="A25" s="18" t="str">
        <f t="shared" si="0"/>
        <v>CEREALES PARA COLADAS, PAPILLAS Y COMPOTAS</v>
      </c>
      <c r="B25" s="19">
        <f t="shared" si="5"/>
        <v>0</v>
      </c>
      <c r="C25" s="20" t="s">
        <v>102</v>
      </c>
      <c r="E25" s="2" t="s">
        <v>43</v>
      </c>
      <c r="F25" s="7"/>
      <c r="G25" s="7"/>
      <c r="H25" s="7">
        <v>5</v>
      </c>
      <c r="I25" s="7">
        <v>30</v>
      </c>
      <c r="J25" s="8"/>
      <c r="K25" s="8"/>
      <c r="L25" s="7"/>
      <c r="M25" s="7"/>
      <c r="N25" s="7"/>
      <c r="O25" s="7"/>
      <c r="P25" s="7">
        <f t="shared" si="6"/>
        <v>0</v>
      </c>
      <c r="Q25" s="1"/>
      <c r="R25" s="1"/>
      <c r="S25" s="1">
        <v>7</v>
      </c>
      <c r="T25" s="1">
        <v>30</v>
      </c>
      <c r="U25" s="6"/>
      <c r="V25" s="6"/>
      <c r="W25" s="1"/>
      <c r="X25" s="1"/>
      <c r="Y25" s="1"/>
      <c r="Z25" s="1"/>
      <c r="AA25" s="1">
        <f t="shared" si="7"/>
        <v>0</v>
      </c>
      <c r="AB25" s="8">
        <v>10</v>
      </c>
      <c r="AC25" s="8">
        <f>3/7*30</f>
        <v>12.857142857142856</v>
      </c>
      <c r="AD25" s="8">
        <v>10</v>
      </c>
      <c r="AE25" s="8">
        <f>3/7*30</f>
        <v>12.857142857142856</v>
      </c>
      <c r="AF25" s="8"/>
      <c r="AG25" s="8"/>
      <c r="AH25" s="8"/>
      <c r="AI25" s="8"/>
      <c r="AJ25" s="8"/>
      <c r="AK25" s="8"/>
      <c r="AL25" s="7">
        <f t="shared" si="8"/>
        <v>0</v>
      </c>
      <c r="AM25" s="14">
        <v>12</v>
      </c>
      <c r="AN25" s="14">
        <f>3/7*30</f>
        <v>12.857142857142856</v>
      </c>
      <c r="AO25" s="14">
        <v>11</v>
      </c>
      <c r="AP25" s="14">
        <f>3/7*30</f>
        <v>12.857142857142856</v>
      </c>
      <c r="AQ25" s="14"/>
      <c r="AR25" s="14"/>
      <c r="AS25" s="14"/>
      <c r="AT25" s="14"/>
      <c r="AU25" s="14"/>
      <c r="AV25" s="14"/>
      <c r="AW25" s="14">
        <f t="shared" si="9"/>
        <v>0</v>
      </c>
      <c r="AX25" s="7">
        <v>12</v>
      </c>
      <c r="AY25" s="7">
        <f>3/7*30</f>
        <v>12.857142857142856</v>
      </c>
      <c r="AZ25" s="7">
        <v>11</v>
      </c>
      <c r="BA25" s="7">
        <f>3/7*30</f>
        <v>12.857142857142856</v>
      </c>
      <c r="BB25" s="7"/>
      <c r="BC25" s="7"/>
      <c r="BD25" s="7"/>
      <c r="BE25" s="7"/>
      <c r="BF25" s="7"/>
      <c r="BG25" s="7"/>
      <c r="BH25" s="7">
        <f t="shared" si="10"/>
        <v>0</v>
      </c>
      <c r="BI25" s="14">
        <v>13.2</v>
      </c>
      <c r="BJ25" s="14">
        <f>3/7*30</f>
        <v>12.857142857142856</v>
      </c>
      <c r="BK25" s="14">
        <v>13.2</v>
      </c>
      <c r="BL25" s="14">
        <f>3/7*30</f>
        <v>12.857142857142856</v>
      </c>
      <c r="BM25" s="16"/>
      <c r="BN25" s="16"/>
      <c r="BO25" s="14"/>
      <c r="BP25" s="14"/>
      <c r="BQ25" s="16"/>
      <c r="BR25" s="16"/>
      <c r="BS25" s="14"/>
      <c r="BT25" s="14"/>
      <c r="BU25" s="14">
        <f t="shared" si="11"/>
        <v>0</v>
      </c>
      <c r="BV25" s="7">
        <v>14</v>
      </c>
      <c r="BW25" s="7">
        <f>3/7*30</f>
        <v>12.857142857142856</v>
      </c>
      <c r="BX25" s="7">
        <v>14</v>
      </c>
      <c r="BY25" s="7">
        <f>3/7*30</f>
        <v>12.857142857142856</v>
      </c>
      <c r="BZ25" s="7"/>
      <c r="CA25" s="7"/>
      <c r="CB25" s="7"/>
      <c r="CC25" s="7"/>
      <c r="CD25" s="7"/>
      <c r="CE25" s="7"/>
      <c r="CF25" s="7"/>
      <c r="CG25" s="7"/>
      <c r="CH25" s="7">
        <f t="shared" si="1"/>
        <v>0</v>
      </c>
      <c r="CI25" s="16">
        <v>14</v>
      </c>
      <c r="CJ25" s="16">
        <f>3/7*30</f>
        <v>12.857142857142856</v>
      </c>
      <c r="CK25" s="16">
        <v>14</v>
      </c>
      <c r="CL25" s="16">
        <f>3/7*30</f>
        <v>12.857142857142856</v>
      </c>
      <c r="CM25" s="16"/>
      <c r="CN25" s="16"/>
      <c r="CO25" s="16"/>
      <c r="CP25" s="16"/>
      <c r="CQ25" s="16"/>
      <c r="CR25" s="16"/>
      <c r="CS25" s="16"/>
      <c r="CT25" s="16"/>
      <c r="CU25" s="14">
        <f t="shared" si="2"/>
        <v>0</v>
      </c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>
        <f t="shared" si="12"/>
        <v>0</v>
      </c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4">
        <f t="shared" si="13"/>
        <v>0</v>
      </c>
      <c r="DR25" s="7">
        <v>15.6</v>
      </c>
      <c r="DS25" s="7">
        <f>3/7*30</f>
        <v>12.857142857142856</v>
      </c>
      <c r="DT25" s="7">
        <v>15.6</v>
      </c>
      <c r="DU25" s="7">
        <f>3/7*30</f>
        <v>12.857142857142856</v>
      </c>
      <c r="DV25" s="7"/>
      <c r="DW25" s="7"/>
      <c r="DX25" s="7"/>
      <c r="DY25" s="7"/>
      <c r="DZ25" s="7"/>
      <c r="EA25" s="7"/>
      <c r="EB25" s="7"/>
      <c r="EC25" s="7"/>
      <c r="ED25" s="7">
        <f t="shared" si="3"/>
        <v>0</v>
      </c>
      <c r="EE25" s="9">
        <f t="shared" si="4"/>
        <v>0</v>
      </c>
    </row>
    <row r="26" spans="1:135" x14ac:dyDescent="0.3">
      <c r="A26" s="18" t="str">
        <f t="shared" si="0"/>
        <v>CEREALES PARA SOPA</v>
      </c>
      <c r="B26" s="19">
        <f t="shared" si="5"/>
        <v>0</v>
      </c>
      <c r="C26" s="20" t="s">
        <v>102</v>
      </c>
      <c r="E26" s="1" t="s">
        <v>3</v>
      </c>
      <c r="F26" s="7"/>
      <c r="G26" s="7"/>
      <c r="H26" s="7"/>
      <c r="I26" s="7"/>
      <c r="J26" s="8">
        <v>6</v>
      </c>
      <c r="K26" s="8">
        <v>30</v>
      </c>
      <c r="L26" s="7"/>
      <c r="M26" s="7"/>
      <c r="N26" s="8">
        <v>6</v>
      </c>
      <c r="O26" s="8">
        <v>30</v>
      </c>
      <c r="P26" s="7">
        <f t="shared" si="6"/>
        <v>0</v>
      </c>
      <c r="Q26" s="1"/>
      <c r="R26" s="1"/>
      <c r="S26" s="1"/>
      <c r="T26" s="1"/>
      <c r="U26" s="6">
        <v>4</v>
      </c>
      <c r="V26" s="6">
        <v>30</v>
      </c>
      <c r="W26" s="1"/>
      <c r="X26" s="1"/>
      <c r="Y26" s="1">
        <v>4</v>
      </c>
      <c r="Z26" s="1">
        <v>30</v>
      </c>
      <c r="AA26" s="1">
        <f t="shared" si="7"/>
        <v>0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>
        <f t="shared" si="8"/>
        <v>0</v>
      </c>
      <c r="AM26" s="14"/>
      <c r="AN26" s="14"/>
      <c r="AO26" s="14"/>
      <c r="AP26" s="14"/>
      <c r="AQ26" s="14">
        <v>6</v>
      </c>
      <c r="AR26" s="14">
        <v>30</v>
      </c>
      <c r="AS26" s="14"/>
      <c r="AT26" s="14"/>
      <c r="AU26" s="14"/>
      <c r="AV26" s="14"/>
      <c r="AW26" s="14">
        <f t="shared" si="9"/>
        <v>0</v>
      </c>
      <c r="AX26" s="7"/>
      <c r="AY26" s="7"/>
      <c r="AZ26" s="7"/>
      <c r="BA26" s="7"/>
      <c r="BB26" s="7">
        <v>9</v>
      </c>
      <c r="BC26" s="7">
        <v>30</v>
      </c>
      <c r="BD26" s="7"/>
      <c r="BE26" s="7"/>
      <c r="BF26" s="7"/>
      <c r="BG26" s="7"/>
      <c r="BH26" s="7">
        <f t="shared" si="10"/>
        <v>0</v>
      </c>
      <c r="BI26" s="14"/>
      <c r="BJ26" s="14"/>
      <c r="BK26" s="14"/>
      <c r="BL26" s="14"/>
      <c r="BM26" s="16">
        <v>9</v>
      </c>
      <c r="BN26" s="16">
        <v>30</v>
      </c>
      <c r="BO26" s="14"/>
      <c r="BP26" s="14"/>
      <c r="BQ26" s="16"/>
      <c r="BR26" s="16"/>
      <c r="BS26" s="14"/>
      <c r="BT26" s="14"/>
      <c r="BU26" s="14">
        <f t="shared" si="11"/>
        <v>0</v>
      </c>
      <c r="BV26" s="7"/>
      <c r="BW26" s="7"/>
      <c r="BX26" s="7"/>
      <c r="BY26" s="7"/>
      <c r="BZ26" s="7">
        <v>9</v>
      </c>
      <c r="CA26" s="7">
        <v>30</v>
      </c>
      <c r="CB26" s="7"/>
      <c r="CC26" s="7"/>
      <c r="CD26" s="7"/>
      <c r="CE26" s="7"/>
      <c r="CF26" s="7"/>
      <c r="CG26" s="7"/>
      <c r="CH26" s="7">
        <f t="shared" si="1"/>
        <v>0</v>
      </c>
      <c r="CI26" s="16"/>
      <c r="CJ26" s="16"/>
      <c r="CK26" s="16"/>
      <c r="CL26" s="16"/>
      <c r="CM26" s="16">
        <v>9</v>
      </c>
      <c r="CN26" s="16">
        <v>30</v>
      </c>
      <c r="CO26" s="16"/>
      <c r="CP26" s="16"/>
      <c r="CQ26" s="16"/>
      <c r="CR26" s="16"/>
      <c r="CS26" s="16"/>
      <c r="CT26" s="16"/>
      <c r="CU26" s="14">
        <f t="shared" si="2"/>
        <v>0</v>
      </c>
      <c r="CV26" s="7"/>
      <c r="CW26" s="7"/>
      <c r="CX26" s="7"/>
      <c r="CY26" s="7"/>
      <c r="CZ26" s="7">
        <v>15</v>
      </c>
      <c r="DA26" s="7">
        <v>30</v>
      </c>
      <c r="DB26" s="7"/>
      <c r="DC26" s="7"/>
      <c r="DD26" s="7"/>
      <c r="DE26" s="7"/>
      <c r="DF26" s="7">
        <f t="shared" si="12"/>
        <v>0</v>
      </c>
      <c r="DG26" s="16"/>
      <c r="DH26" s="16"/>
      <c r="DI26" s="16"/>
      <c r="DJ26" s="16"/>
      <c r="DK26" s="16">
        <v>10</v>
      </c>
      <c r="DL26" s="16">
        <v>30</v>
      </c>
      <c r="DM26" s="16"/>
      <c r="DN26" s="16"/>
      <c r="DO26" s="16"/>
      <c r="DP26" s="16"/>
      <c r="DQ26" s="14">
        <f t="shared" si="13"/>
        <v>0</v>
      </c>
      <c r="DR26" s="7"/>
      <c r="DS26" s="7"/>
      <c r="DT26" s="7"/>
      <c r="DU26" s="7"/>
      <c r="DV26" s="7">
        <v>9</v>
      </c>
      <c r="DW26" s="7">
        <v>30</v>
      </c>
      <c r="DX26" s="7"/>
      <c r="DY26" s="7"/>
      <c r="DZ26" s="7"/>
      <c r="EA26" s="7"/>
      <c r="EB26" s="7"/>
      <c r="EC26" s="7"/>
      <c r="ED26" s="7">
        <f t="shared" si="3"/>
        <v>0</v>
      </c>
      <c r="EE26" s="9">
        <f t="shared" si="4"/>
        <v>0</v>
      </c>
    </row>
    <row r="27" spans="1:135" hidden="1" x14ac:dyDescent="0.3">
      <c r="A27" s="18" t="str">
        <f t="shared" si="0"/>
        <v>PAPILLAS INDUSTRIALIZADAS</v>
      </c>
      <c r="B27" s="19">
        <f t="shared" si="5"/>
        <v>0</v>
      </c>
      <c r="C27" s="20" t="s">
        <v>102</v>
      </c>
      <c r="E27" s="1" t="s">
        <v>4</v>
      </c>
      <c r="F27" s="7"/>
      <c r="G27" s="7"/>
      <c r="H27" s="7"/>
      <c r="I27" s="7"/>
      <c r="J27" s="8"/>
      <c r="K27" s="8"/>
      <c r="L27" s="7"/>
      <c r="M27" s="7"/>
      <c r="N27" s="7"/>
      <c r="O27" s="7"/>
      <c r="P27" s="7">
        <f t="shared" si="6"/>
        <v>0</v>
      </c>
      <c r="Q27" s="1"/>
      <c r="R27" s="1"/>
      <c r="S27" s="1"/>
      <c r="T27" s="1"/>
      <c r="U27" s="6"/>
      <c r="V27" s="6"/>
      <c r="W27" s="1"/>
      <c r="X27" s="1"/>
      <c r="Y27" s="1"/>
      <c r="Z27" s="1"/>
      <c r="AA27" s="1">
        <f t="shared" si="7"/>
        <v>0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7">
        <f t="shared" si="8"/>
        <v>0</v>
      </c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>
        <f t="shared" si="9"/>
        <v>0</v>
      </c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>
        <f t="shared" si="10"/>
        <v>0</v>
      </c>
      <c r="BI27" s="14"/>
      <c r="BJ27" s="14"/>
      <c r="BK27" s="14"/>
      <c r="BL27" s="14"/>
      <c r="BM27" s="16"/>
      <c r="BN27" s="16"/>
      <c r="BO27" s="14"/>
      <c r="BP27" s="14"/>
      <c r="BQ27" s="16"/>
      <c r="BR27" s="16"/>
      <c r="BS27" s="14"/>
      <c r="BT27" s="14"/>
      <c r="BU27" s="14">
        <f t="shared" si="11"/>
        <v>0</v>
      </c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>
        <f t="shared" si="1"/>
        <v>0</v>
      </c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4">
        <f t="shared" si="2"/>
        <v>0</v>
      </c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>
        <f t="shared" si="12"/>
        <v>0</v>
      </c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4">
        <f t="shared" si="13"/>
        <v>0</v>
      </c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>
        <f t="shared" si="3"/>
        <v>0</v>
      </c>
      <c r="EE27" s="9">
        <f t="shared" si="4"/>
        <v>0</v>
      </c>
    </row>
    <row r="28" spans="1:135" ht="15" hidden="1" customHeight="1" x14ac:dyDescent="0.3">
      <c r="A28" s="18" t="str">
        <f t="shared" si="0"/>
        <v>ALIMENTO INFANTIL DE ARROZ, AVENA Y MAIZ</v>
      </c>
      <c r="B28" s="19">
        <f t="shared" si="5"/>
        <v>0</v>
      </c>
      <c r="C28" s="20" t="s">
        <v>102</v>
      </c>
      <c r="E28" s="2" t="s">
        <v>5</v>
      </c>
      <c r="F28" s="7"/>
      <c r="G28" s="7"/>
      <c r="H28" s="7"/>
      <c r="I28" s="7"/>
      <c r="J28" s="8"/>
      <c r="K28" s="8"/>
      <c r="L28" s="7"/>
      <c r="M28" s="7"/>
      <c r="N28" s="7"/>
      <c r="O28" s="7"/>
      <c r="P28" s="7">
        <f t="shared" si="6"/>
        <v>0</v>
      </c>
      <c r="Q28" s="1"/>
      <c r="R28" s="1"/>
      <c r="S28" s="1"/>
      <c r="T28" s="1"/>
      <c r="U28" s="6"/>
      <c r="V28" s="6"/>
      <c r="W28" s="1"/>
      <c r="X28" s="1"/>
      <c r="Y28" s="1"/>
      <c r="Z28" s="1"/>
      <c r="AA28" s="1">
        <f t="shared" si="7"/>
        <v>0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7">
        <f t="shared" si="8"/>
        <v>0</v>
      </c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>
        <f t="shared" si="9"/>
        <v>0</v>
      </c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>
        <f t="shared" si="10"/>
        <v>0</v>
      </c>
      <c r="BI28" s="14"/>
      <c r="BJ28" s="14"/>
      <c r="BK28" s="14"/>
      <c r="BL28" s="14"/>
      <c r="BM28" s="16"/>
      <c r="BN28" s="16"/>
      <c r="BO28" s="14"/>
      <c r="BP28" s="14"/>
      <c r="BQ28" s="16"/>
      <c r="BR28" s="16"/>
      <c r="BS28" s="14"/>
      <c r="BT28" s="14"/>
      <c r="BU28" s="14">
        <f t="shared" si="11"/>
        <v>0</v>
      </c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>
        <f t="shared" si="1"/>
        <v>0</v>
      </c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4">
        <f t="shared" si="2"/>
        <v>0</v>
      </c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>
        <f t="shared" si="12"/>
        <v>0</v>
      </c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4">
        <f t="shared" si="13"/>
        <v>0</v>
      </c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>
        <f t="shared" si="3"/>
        <v>0</v>
      </c>
      <c r="EE28" s="9">
        <f t="shared" si="4"/>
        <v>0</v>
      </c>
    </row>
    <row r="29" spans="1:135" x14ac:dyDescent="0.3">
      <c r="A29" s="18" t="str">
        <f t="shared" si="0"/>
        <v>ARROZ</v>
      </c>
      <c r="B29" s="19">
        <f t="shared" si="5"/>
        <v>0</v>
      </c>
      <c r="C29" s="20" t="s">
        <v>102</v>
      </c>
      <c r="E29" s="1" t="s">
        <v>6</v>
      </c>
      <c r="F29" s="7"/>
      <c r="G29" s="7"/>
      <c r="H29" s="7"/>
      <c r="I29" s="7"/>
      <c r="J29" s="8"/>
      <c r="K29" s="8"/>
      <c r="L29" s="7"/>
      <c r="M29" s="7"/>
      <c r="N29" s="7"/>
      <c r="O29" s="7"/>
      <c r="P29" s="7">
        <f t="shared" si="6"/>
        <v>0</v>
      </c>
      <c r="Q29" s="1"/>
      <c r="R29" s="1"/>
      <c r="S29" s="1"/>
      <c r="T29" s="1"/>
      <c r="U29" s="6"/>
      <c r="V29" s="6"/>
      <c r="W29" s="1"/>
      <c r="X29" s="1"/>
      <c r="Y29" s="1">
        <v>8</v>
      </c>
      <c r="Z29" s="1">
        <v>25</v>
      </c>
      <c r="AA29" s="1">
        <f t="shared" si="7"/>
        <v>0</v>
      </c>
      <c r="AB29" s="8"/>
      <c r="AC29" s="8"/>
      <c r="AD29" s="8"/>
      <c r="AE29" s="8"/>
      <c r="AF29" s="8">
        <v>10</v>
      </c>
      <c r="AG29" s="8">
        <f>6/7*30</f>
        <v>25.714285714285712</v>
      </c>
      <c r="AH29" s="8"/>
      <c r="AI29" s="8"/>
      <c r="AJ29" s="8">
        <v>15</v>
      </c>
      <c r="AK29" s="8">
        <f>6/7*30</f>
        <v>25.714285714285712</v>
      </c>
      <c r="AL29" s="7">
        <f t="shared" si="8"/>
        <v>0</v>
      </c>
      <c r="AM29" s="14"/>
      <c r="AN29" s="14"/>
      <c r="AO29" s="14"/>
      <c r="AP29" s="14"/>
      <c r="AQ29" s="14">
        <v>23</v>
      </c>
      <c r="AR29" s="14">
        <f>6/7*30</f>
        <v>25.714285714285712</v>
      </c>
      <c r="AS29" s="14"/>
      <c r="AT29" s="14"/>
      <c r="AU29" s="14">
        <v>30</v>
      </c>
      <c r="AV29" s="14">
        <f>6/7*30</f>
        <v>25.714285714285712</v>
      </c>
      <c r="AW29" s="14">
        <f t="shared" si="9"/>
        <v>0</v>
      </c>
      <c r="AX29" s="7"/>
      <c r="AY29" s="7"/>
      <c r="AZ29" s="7"/>
      <c r="BA29" s="7"/>
      <c r="BB29" s="7">
        <v>25</v>
      </c>
      <c r="BC29" s="7">
        <f>6/7*30</f>
        <v>25.714285714285712</v>
      </c>
      <c r="BD29" s="7"/>
      <c r="BE29" s="7"/>
      <c r="BF29" s="7">
        <v>35</v>
      </c>
      <c r="BG29" s="7">
        <f>6/7*30</f>
        <v>25.714285714285712</v>
      </c>
      <c r="BH29" s="7">
        <f t="shared" si="10"/>
        <v>0</v>
      </c>
      <c r="BI29" s="14"/>
      <c r="BJ29" s="14"/>
      <c r="BK29" s="14"/>
      <c r="BL29" s="14"/>
      <c r="BM29" s="16">
        <v>25</v>
      </c>
      <c r="BN29" s="16">
        <f>6/7*30</f>
        <v>25.714285714285712</v>
      </c>
      <c r="BO29" s="14"/>
      <c r="BP29" s="14"/>
      <c r="BQ29" s="16">
        <v>35</v>
      </c>
      <c r="BR29" s="16">
        <f>6/7*30</f>
        <v>25.714285714285712</v>
      </c>
      <c r="BS29" s="14"/>
      <c r="BT29" s="14"/>
      <c r="BU29" s="14">
        <f t="shared" si="11"/>
        <v>0</v>
      </c>
      <c r="BV29" s="7"/>
      <c r="BW29" s="7"/>
      <c r="BX29" s="7"/>
      <c r="BY29" s="7"/>
      <c r="BZ29" s="7">
        <v>25</v>
      </c>
      <c r="CA29" s="7">
        <f>6/7*30</f>
        <v>25.714285714285712</v>
      </c>
      <c r="CB29" s="7"/>
      <c r="CC29" s="7"/>
      <c r="CD29" s="7">
        <v>35</v>
      </c>
      <c r="CE29" s="7">
        <f>6/7*30</f>
        <v>25.714285714285712</v>
      </c>
      <c r="CF29" s="7"/>
      <c r="CG29" s="7"/>
      <c r="CH29" s="7">
        <f t="shared" si="1"/>
        <v>0</v>
      </c>
      <c r="CI29" s="16"/>
      <c r="CJ29" s="16"/>
      <c r="CK29" s="16"/>
      <c r="CL29" s="16"/>
      <c r="CM29" s="16">
        <v>29</v>
      </c>
      <c r="CN29" s="16">
        <f>6/7*30</f>
        <v>25.714285714285712</v>
      </c>
      <c r="CO29" s="16"/>
      <c r="CP29" s="16"/>
      <c r="CQ29" s="16">
        <v>40</v>
      </c>
      <c r="CR29" s="16">
        <f>6/7*30</f>
        <v>25.714285714285712</v>
      </c>
      <c r="CS29" s="16"/>
      <c r="CT29" s="16"/>
      <c r="CU29" s="14">
        <f t="shared" si="2"/>
        <v>0</v>
      </c>
      <c r="CV29" s="7"/>
      <c r="CW29" s="7"/>
      <c r="CX29" s="7"/>
      <c r="CY29" s="7"/>
      <c r="CZ29" s="7">
        <v>50</v>
      </c>
      <c r="DA29" s="7">
        <f>6/7*30</f>
        <v>25.714285714285712</v>
      </c>
      <c r="DB29" s="7"/>
      <c r="DC29" s="7"/>
      <c r="DD29" s="7">
        <v>50</v>
      </c>
      <c r="DE29" s="7">
        <f>6/7*30</f>
        <v>25.714285714285712</v>
      </c>
      <c r="DF29" s="7">
        <f t="shared" si="12"/>
        <v>0</v>
      </c>
      <c r="DG29" s="16"/>
      <c r="DH29" s="16"/>
      <c r="DI29" s="16"/>
      <c r="DJ29" s="16"/>
      <c r="DK29" s="16">
        <v>30</v>
      </c>
      <c r="DL29" s="16">
        <f>6/7*30</f>
        <v>25.714285714285712</v>
      </c>
      <c r="DM29" s="16"/>
      <c r="DN29" s="16"/>
      <c r="DO29" s="16">
        <v>50</v>
      </c>
      <c r="DP29" s="16">
        <f>6/7*30</f>
        <v>25.714285714285712</v>
      </c>
      <c r="DQ29" s="14">
        <f t="shared" si="13"/>
        <v>0</v>
      </c>
      <c r="DR29" s="7"/>
      <c r="DS29" s="7"/>
      <c r="DT29" s="7"/>
      <c r="DU29" s="7"/>
      <c r="DV29" s="7">
        <v>29</v>
      </c>
      <c r="DW29" s="7">
        <f>6/7*30</f>
        <v>25.714285714285712</v>
      </c>
      <c r="DX29" s="7"/>
      <c r="DY29" s="7"/>
      <c r="DZ29" s="7">
        <v>40</v>
      </c>
      <c r="EA29" s="7">
        <f>6/7*30</f>
        <v>25.714285714285712</v>
      </c>
      <c r="EB29" s="7"/>
      <c r="EC29" s="7"/>
      <c r="ED29" s="7">
        <f t="shared" si="3"/>
        <v>0</v>
      </c>
      <c r="EE29" s="9">
        <f t="shared" si="4"/>
        <v>0</v>
      </c>
    </row>
    <row r="30" spans="1:135" x14ac:dyDescent="0.3">
      <c r="A30" s="18" t="str">
        <f t="shared" si="0"/>
        <v>PASTAS ALIMENTICIAS</v>
      </c>
      <c r="B30" s="19">
        <f t="shared" si="5"/>
        <v>0</v>
      </c>
      <c r="C30" s="20" t="s">
        <v>102</v>
      </c>
      <c r="E30" s="1" t="s">
        <v>7</v>
      </c>
      <c r="F30" s="7"/>
      <c r="G30" s="7"/>
      <c r="H30" s="7"/>
      <c r="I30" s="7"/>
      <c r="J30" s="8"/>
      <c r="K30" s="8"/>
      <c r="L30" s="7"/>
      <c r="M30" s="7"/>
      <c r="N30" s="7"/>
      <c r="O30" s="7"/>
      <c r="P30" s="7">
        <f t="shared" si="6"/>
        <v>0</v>
      </c>
      <c r="Q30" s="1"/>
      <c r="R30" s="1"/>
      <c r="S30" s="1"/>
      <c r="T30" s="1"/>
      <c r="U30" s="6">
        <v>8</v>
      </c>
      <c r="V30" s="6">
        <v>25</v>
      </c>
      <c r="W30" s="1"/>
      <c r="X30" s="1"/>
      <c r="Y30" s="1">
        <v>8</v>
      </c>
      <c r="Z30" s="1">
        <v>5</v>
      </c>
      <c r="AA30" s="1">
        <f t="shared" si="7"/>
        <v>0</v>
      </c>
      <c r="AB30" s="8"/>
      <c r="AC30" s="8"/>
      <c r="AD30" s="8"/>
      <c r="AE30" s="8"/>
      <c r="AF30" s="8">
        <v>15</v>
      </c>
      <c r="AG30" s="8">
        <f>1/7*30</f>
        <v>4.2857142857142856</v>
      </c>
      <c r="AH30" s="8"/>
      <c r="AI30" s="8"/>
      <c r="AJ30" s="8">
        <v>15</v>
      </c>
      <c r="AK30" s="8">
        <f>1/7*30</f>
        <v>4.2857142857142856</v>
      </c>
      <c r="AL30" s="7">
        <f t="shared" si="8"/>
        <v>0</v>
      </c>
      <c r="AM30" s="14"/>
      <c r="AN30" s="14"/>
      <c r="AO30" s="14"/>
      <c r="AP30" s="14"/>
      <c r="AQ30" s="14">
        <v>25</v>
      </c>
      <c r="AR30" s="14">
        <f>1/7*30</f>
        <v>4.2857142857142856</v>
      </c>
      <c r="AS30" s="14"/>
      <c r="AT30" s="14"/>
      <c r="AU30" s="14">
        <v>25</v>
      </c>
      <c r="AV30" s="14">
        <f>1/7*30</f>
        <v>4.2857142857142856</v>
      </c>
      <c r="AW30" s="14">
        <f t="shared" si="9"/>
        <v>0</v>
      </c>
      <c r="AX30" s="7"/>
      <c r="AY30" s="7"/>
      <c r="AZ30" s="7"/>
      <c r="BA30" s="7"/>
      <c r="BB30" s="7">
        <v>30</v>
      </c>
      <c r="BC30" s="7">
        <f>1/7*30</f>
        <v>4.2857142857142856</v>
      </c>
      <c r="BD30" s="7"/>
      <c r="BE30" s="7"/>
      <c r="BF30" s="7">
        <v>30</v>
      </c>
      <c r="BG30" s="7">
        <f>1/7*30</f>
        <v>4.2857142857142856</v>
      </c>
      <c r="BH30" s="7">
        <f t="shared" si="10"/>
        <v>0</v>
      </c>
      <c r="BI30" s="14"/>
      <c r="BJ30" s="14"/>
      <c r="BK30" s="14"/>
      <c r="BL30" s="14"/>
      <c r="BM30" s="16">
        <v>30</v>
      </c>
      <c r="BN30" s="16">
        <f>1/7*30</f>
        <v>4.2857142857142856</v>
      </c>
      <c r="BO30" s="14"/>
      <c r="BP30" s="14"/>
      <c r="BQ30" s="16">
        <v>30</v>
      </c>
      <c r="BR30" s="16">
        <f>1/7*30</f>
        <v>4.2857142857142856</v>
      </c>
      <c r="BS30" s="14"/>
      <c r="BT30" s="14"/>
      <c r="BU30" s="14">
        <f t="shared" si="11"/>
        <v>0</v>
      </c>
      <c r="BV30" s="7"/>
      <c r="BW30" s="7"/>
      <c r="BX30" s="7"/>
      <c r="BY30" s="7"/>
      <c r="BZ30" s="7">
        <v>30</v>
      </c>
      <c r="CA30" s="7">
        <f>1/7*30</f>
        <v>4.2857142857142856</v>
      </c>
      <c r="CB30" s="7"/>
      <c r="CC30" s="7"/>
      <c r="CD30" s="7">
        <v>30</v>
      </c>
      <c r="CE30" s="7">
        <f>1/7*30</f>
        <v>4.2857142857142856</v>
      </c>
      <c r="CF30" s="7"/>
      <c r="CG30" s="7"/>
      <c r="CH30" s="7">
        <f t="shared" si="1"/>
        <v>0</v>
      </c>
      <c r="CI30" s="16"/>
      <c r="CJ30" s="16"/>
      <c r="CK30" s="16"/>
      <c r="CL30" s="16"/>
      <c r="CM30" s="16">
        <v>40</v>
      </c>
      <c r="CN30" s="16">
        <f>1/7*30</f>
        <v>4.2857142857142856</v>
      </c>
      <c r="CO30" s="16"/>
      <c r="CP30" s="16"/>
      <c r="CQ30" s="16">
        <v>40</v>
      </c>
      <c r="CR30" s="16">
        <f>1/7*30</f>
        <v>4.2857142857142856</v>
      </c>
      <c r="CS30" s="16"/>
      <c r="CT30" s="16"/>
      <c r="CU30" s="14">
        <f t="shared" si="2"/>
        <v>0</v>
      </c>
      <c r="CV30" s="7"/>
      <c r="CW30" s="7"/>
      <c r="CX30" s="7"/>
      <c r="CY30" s="7"/>
      <c r="CZ30" s="7">
        <v>50</v>
      </c>
      <c r="DA30" s="7">
        <f>1/7*30</f>
        <v>4.2857142857142856</v>
      </c>
      <c r="DB30" s="7"/>
      <c r="DC30" s="7"/>
      <c r="DD30" s="7">
        <v>50</v>
      </c>
      <c r="DE30" s="7">
        <f>1/7*30</f>
        <v>4.2857142857142856</v>
      </c>
      <c r="DF30" s="7">
        <f t="shared" si="12"/>
        <v>0</v>
      </c>
      <c r="DG30" s="16"/>
      <c r="DH30" s="16"/>
      <c r="DI30" s="16"/>
      <c r="DJ30" s="16"/>
      <c r="DK30" s="16">
        <v>30</v>
      </c>
      <c r="DL30" s="16">
        <f>1/7*30</f>
        <v>4.2857142857142856</v>
      </c>
      <c r="DM30" s="16"/>
      <c r="DN30" s="16"/>
      <c r="DO30" s="16">
        <v>50</v>
      </c>
      <c r="DP30" s="16">
        <f>1/7*30</f>
        <v>4.2857142857142856</v>
      </c>
      <c r="DQ30" s="14">
        <f t="shared" si="13"/>
        <v>0</v>
      </c>
      <c r="DR30" s="7"/>
      <c r="DS30" s="7"/>
      <c r="DT30" s="7"/>
      <c r="DU30" s="7"/>
      <c r="DV30" s="7">
        <v>40</v>
      </c>
      <c r="DW30" s="7">
        <f>1/7*30</f>
        <v>4.2857142857142856</v>
      </c>
      <c r="DX30" s="7"/>
      <c r="DY30" s="7"/>
      <c r="DZ30" s="7">
        <v>40</v>
      </c>
      <c r="EA30" s="7">
        <f>1/7*30</f>
        <v>4.2857142857142856</v>
      </c>
      <c r="EB30" s="7"/>
      <c r="EC30" s="7"/>
      <c r="ED30" s="7">
        <f t="shared" si="3"/>
        <v>0</v>
      </c>
      <c r="EE30" s="9">
        <f t="shared" si="4"/>
        <v>0</v>
      </c>
    </row>
    <row r="31" spans="1:135" x14ac:dyDescent="0.3">
      <c r="A31" s="18" t="str">
        <f t="shared" si="0"/>
        <v>HARINA DE MAIZ AMARILLO</v>
      </c>
      <c r="B31" s="19">
        <f t="shared" si="5"/>
        <v>0</v>
      </c>
      <c r="C31" s="20" t="s">
        <v>102</v>
      </c>
      <c r="E31" s="1" t="s">
        <v>8</v>
      </c>
      <c r="F31" s="7"/>
      <c r="G31" s="7"/>
      <c r="H31" s="7"/>
      <c r="I31" s="7"/>
      <c r="J31" s="8"/>
      <c r="K31" s="8"/>
      <c r="L31" s="7"/>
      <c r="M31" s="7"/>
      <c r="N31" s="7"/>
      <c r="O31" s="7"/>
      <c r="P31" s="7">
        <f t="shared" si="6"/>
        <v>0</v>
      </c>
      <c r="Q31" s="1"/>
      <c r="R31" s="1"/>
      <c r="S31" s="1"/>
      <c r="T31" s="1"/>
      <c r="U31" s="6">
        <v>8</v>
      </c>
      <c r="V31" s="6">
        <v>5</v>
      </c>
      <c r="W31" s="1"/>
      <c r="X31" s="1"/>
      <c r="Y31" s="1"/>
      <c r="Z31" s="1"/>
      <c r="AA31" s="1">
        <f t="shared" si="7"/>
        <v>0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7">
        <f t="shared" si="8"/>
        <v>0</v>
      </c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>
        <f t="shared" si="9"/>
        <v>0</v>
      </c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>
        <f t="shared" si="10"/>
        <v>0</v>
      </c>
      <c r="BI31" s="14"/>
      <c r="BJ31" s="14"/>
      <c r="BK31" s="14"/>
      <c r="BL31" s="14"/>
      <c r="BM31" s="16"/>
      <c r="BN31" s="16"/>
      <c r="BO31" s="14"/>
      <c r="BP31" s="14"/>
      <c r="BQ31" s="16"/>
      <c r="BR31" s="16"/>
      <c r="BS31" s="14"/>
      <c r="BT31" s="14"/>
      <c r="BU31" s="14">
        <f t="shared" si="11"/>
        <v>0</v>
      </c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>
        <f t="shared" si="1"/>
        <v>0</v>
      </c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4">
        <f t="shared" si="2"/>
        <v>0</v>
      </c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>
        <f t="shared" si="12"/>
        <v>0</v>
      </c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4">
        <f t="shared" si="13"/>
        <v>0</v>
      </c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>
        <f t="shared" si="3"/>
        <v>0</v>
      </c>
      <c r="EE31" s="9">
        <f t="shared" si="4"/>
        <v>0</v>
      </c>
    </row>
    <row r="32" spans="1:135" ht="15" customHeight="1" x14ac:dyDescent="0.3">
      <c r="A32" s="18" t="str">
        <f t="shared" si="0"/>
        <v>PANIFICADOS (PAN, PASTELERÍA Y  HOJALDRES)</v>
      </c>
      <c r="B32" s="19">
        <f t="shared" si="5"/>
        <v>0</v>
      </c>
      <c r="C32" s="20" t="s">
        <v>102</v>
      </c>
      <c r="E32" s="2" t="s">
        <v>9</v>
      </c>
      <c r="F32" s="7"/>
      <c r="G32" s="7"/>
      <c r="H32" s="7"/>
      <c r="I32" s="7"/>
      <c r="J32" s="8"/>
      <c r="K32" s="8"/>
      <c r="L32" s="7"/>
      <c r="M32" s="7"/>
      <c r="N32" s="7"/>
      <c r="O32" s="7"/>
      <c r="P32" s="7">
        <f t="shared" si="6"/>
        <v>0</v>
      </c>
      <c r="Q32" s="1">
        <v>10</v>
      </c>
      <c r="R32" s="1">
        <v>10</v>
      </c>
      <c r="S32" s="1"/>
      <c r="T32" s="1"/>
      <c r="U32" s="6"/>
      <c r="V32" s="6"/>
      <c r="W32" s="1"/>
      <c r="X32" s="1"/>
      <c r="Y32" s="1"/>
      <c r="Z32" s="1"/>
      <c r="AA32" s="1">
        <f t="shared" si="7"/>
        <v>0</v>
      </c>
      <c r="AB32" s="8">
        <v>25</v>
      </c>
      <c r="AC32" s="8">
        <v>20</v>
      </c>
      <c r="AD32" s="8">
        <v>10</v>
      </c>
      <c r="AE32" s="8">
        <v>20</v>
      </c>
      <c r="AF32" s="8"/>
      <c r="AG32" s="8"/>
      <c r="AH32" s="8">
        <v>10</v>
      </c>
      <c r="AI32" s="8">
        <v>10</v>
      </c>
      <c r="AJ32" s="8"/>
      <c r="AK32" s="8"/>
      <c r="AL32" s="7">
        <f t="shared" si="8"/>
        <v>0</v>
      </c>
      <c r="AM32" s="14">
        <v>40</v>
      </c>
      <c r="AN32" s="14">
        <v>20</v>
      </c>
      <c r="AO32" s="14">
        <v>20</v>
      </c>
      <c r="AP32" s="14">
        <v>20</v>
      </c>
      <c r="AQ32" s="14"/>
      <c r="AR32" s="14"/>
      <c r="AS32" s="14">
        <v>20</v>
      </c>
      <c r="AT32" s="14">
        <v>10</v>
      </c>
      <c r="AU32" s="14"/>
      <c r="AV32" s="14"/>
      <c r="AW32" s="14">
        <f t="shared" si="9"/>
        <v>0</v>
      </c>
      <c r="AX32" s="7">
        <v>50</v>
      </c>
      <c r="AY32" s="7">
        <v>20</v>
      </c>
      <c r="AZ32" s="7">
        <v>50</v>
      </c>
      <c r="BA32" s="7">
        <v>20</v>
      </c>
      <c r="BB32" s="7"/>
      <c r="BC32" s="7"/>
      <c r="BD32" s="7">
        <v>20</v>
      </c>
      <c r="BE32" s="7">
        <f>2/7*30</f>
        <v>8.5714285714285712</v>
      </c>
      <c r="BF32" s="7"/>
      <c r="BG32" s="7"/>
      <c r="BH32" s="7">
        <f t="shared" si="10"/>
        <v>0</v>
      </c>
      <c r="BI32" s="14">
        <v>50</v>
      </c>
      <c r="BJ32" s="14">
        <v>20</v>
      </c>
      <c r="BK32" s="14">
        <v>50</v>
      </c>
      <c r="BL32" s="14">
        <v>20</v>
      </c>
      <c r="BM32" s="16"/>
      <c r="BN32" s="16"/>
      <c r="BO32" s="14">
        <v>20</v>
      </c>
      <c r="BP32" s="14">
        <f>2/7*30</f>
        <v>8.5714285714285712</v>
      </c>
      <c r="BQ32" s="16"/>
      <c r="BR32" s="16"/>
      <c r="BS32" s="14">
        <v>30</v>
      </c>
      <c r="BT32" s="14">
        <v>20</v>
      </c>
      <c r="BU32" s="14">
        <f t="shared" si="11"/>
        <v>0</v>
      </c>
      <c r="BV32" s="7">
        <v>50</v>
      </c>
      <c r="BW32" s="7">
        <v>20</v>
      </c>
      <c r="BX32" s="7">
        <v>50</v>
      </c>
      <c r="BY32" s="7">
        <v>20</v>
      </c>
      <c r="BZ32" s="7"/>
      <c r="CA32" s="7"/>
      <c r="CB32" s="7">
        <v>20</v>
      </c>
      <c r="CC32" s="7">
        <f>2/7*30</f>
        <v>8.5714285714285712</v>
      </c>
      <c r="CD32" s="7"/>
      <c r="CE32" s="7"/>
      <c r="CF32" s="7">
        <v>30</v>
      </c>
      <c r="CG32" s="7">
        <v>20</v>
      </c>
      <c r="CH32" s="7">
        <f t="shared" si="1"/>
        <v>0</v>
      </c>
      <c r="CI32" s="16">
        <v>70</v>
      </c>
      <c r="CJ32" s="16">
        <v>20</v>
      </c>
      <c r="CK32" s="16">
        <v>50</v>
      </c>
      <c r="CL32" s="16">
        <v>20</v>
      </c>
      <c r="CM32" s="16"/>
      <c r="CN32" s="16"/>
      <c r="CO32" s="16">
        <v>50</v>
      </c>
      <c r="CP32" s="16">
        <f>2/7*30</f>
        <v>8.5714285714285712</v>
      </c>
      <c r="CQ32" s="16"/>
      <c r="CR32" s="16"/>
      <c r="CS32" s="16">
        <v>30</v>
      </c>
      <c r="CT32" s="16">
        <v>20</v>
      </c>
      <c r="CU32" s="14">
        <f t="shared" si="2"/>
        <v>0</v>
      </c>
      <c r="CV32" s="7">
        <v>70</v>
      </c>
      <c r="CW32" s="7">
        <v>20</v>
      </c>
      <c r="CX32" s="7">
        <v>60</v>
      </c>
      <c r="CY32" s="7">
        <v>20</v>
      </c>
      <c r="CZ32" s="7"/>
      <c r="DA32" s="7"/>
      <c r="DB32" s="7">
        <v>60</v>
      </c>
      <c r="DC32" s="7">
        <v>20</v>
      </c>
      <c r="DD32" s="7"/>
      <c r="DE32" s="7"/>
      <c r="DF32" s="7">
        <f t="shared" si="12"/>
        <v>0</v>
      </c>
      <c r="DG32" s="16">
        <v>30</v>
      </c>
      <c r="DH32" s="16">
        <v>20</v>
      </c>
      <c r="DI32" s="16">
        <v>30</v>
      </c>
      <c r="DJ32" s="16">
        <v>20</v>
      </c>
      <c r="DK32" s="16"/>
      <c r="DL32" s="16"/>
      <c r="DM32" s="16">
        <v>30</v>
      </c>
      <c r="DN32" s="16">
        <v>20</v>
      </c>
      <c r="DO32" s="16"/>
      <c r="DP32" s="16"/>
      <c r="DQ32" s="14">
        <f t="shared" si="13"/>
        <v>0</v>
      </c>
      <c r="DR32" s="7">
        <v>70</v>
      </c>
      <c r="DS32" s="7">
        <v>20</v>
      </c>
      <c r="DT32" s="7">
        <v>60</v>
      </c>
      <c r="DU32" s="7">
        <v>20</v>
      </c>
      <c r="DV32" s="7"/>
      <c r="DW32" s="7"/>
      <c r="DX32" s="7">
        <v>50</v>
      </c>
      <c r="DY32" s="7">
        <f>2/7*30</f>
        <v>8.5714285714285712</v>
      </c>
      <c r="DZ32" s="7"/>
      <c r="EA32" s="7"/>
      <c r="EB32" s="7">
        <v>50</v>
      </c>
      <c r="EC32" s="7">
        <v>20</v>
      </c>
      <c r="ED32" s="7">
        <f t="shared" si="3"/>
        <v>0</v>
      </c>
      <c r="EE32" s="9">
        <f t="shared" si="4"/>
        <v>0</v>
      </c>
    </row>
    <row r="33" spans="1:135" x14ac:dyDescent="0.3">
      <c r="A33" s="18" t="str">
        <f t="shared" si="0"/>
        <v>GALLETERÍA</v>
      </c>
      <c r="B33" s="19">
        <f t="shared" si="5"/>
        <v>0</v>
      </c>
      <c r="C33" s="20" t="s">
        <v>102</v>
      </c>
      <c r="E33" s="1" t="s">
        <v>10</v>
      </c>
      <c r="F33" s="7"/>
      <c r="G33" s="7"/>
      <c r="H33" s="7"/>
      <c r="I33" s="7"/>
      <c r="J33" s="8"/>
      <c r="K33" s="8"/>
      <c r="L33" s="7"/>
      <c r="M33" s="7"/>
      <c r="N33" s="7"/>
      <c r="O33" s="7"/>
      <c r="P33" s="7">
        <f t="shared" si="6"/>
        <v>0</v>
      </c>
      <c r="Q33" s="1">
        <v>14</v>
      </c>
      <c r="R33" s="1">
        <v>10</v>
      </c>
      <c r="S33" s="1"/>
      <c r="T33" s="1"/>
      <c r="U33" s="6"/>
      <c r="V33" s="6"/>
      <c r="W33" s="1"/>
      <c r="X33" s="1"/>
      <c r="Y33" s="1"/>
      <c r="Z33" s="1"/>
      <c r="AA33" s="1">
        <f t="shared" si="7"/>
        <v>0</v>
      </c>
      <c r="AB33" s="8"/>
      <c r="AC33" s="8"/>
      <c r="AD33" s="8">
        <v>7</v>
      </c>
      <c r="AE33" s="8">
        <v>10</v>
      </c>
      <c r="AF33" s="8"/>
      <c r="AG33" s="8"/>
      <c r="AH33" s="8">
        <v>7</v>
      </c>
      <c r="AI33" s="8">
        <v>20</v>
      </c>
      <c r="AJ33" s="8"/>
      <c r="AK33" s="8"/>
      <c r="AL33" s="7">
        <f t="shared" si="8"/>
        <v>0</v>
      </c>
      <c r="AM33" s="14"/>
      <c r="AN33" s="14"/>
      <c r="AO33" s="14">
        <v>14</v>
      </c>
      <c r="AP33" s="14">
        <v>10</v>
      </c>
      <c r="AQ33" s="14"/>
      <c r="AR33" s="14"/>
      <c r="AS33" s="14">
        <v>14</v>
      </c>
      <c r="AT33" s="14">
        <v>20</v>
      </c>
      <c r="AU33" s="14"/>
      <c r="AV33" s="14"/>
      <c r="AW33" s="14">
        <f t="shared" si="9"/>
        <v>0</v>
      </c>
      <c r="AX33" s="7"/>
      <c r="AY33" s="7"/>
      <c r="AZ33" s="7">
        <v>14</v>
      </c>
      <c r="BA33" s="7">
        <v>10</v>
      </c>
      <c r="BB33" s="7"/>
      <c r="BC33" s="7"/>
      <c r="BD33" s="7">
        <v>14</v>
      </c>
      <c r="BE33" s="7">
        <f>3/7*30</f>
        <v>12.857142857142856</v>
      </c>
      <c r="BF33" s="7"/>
      <c r="BG33" s="7"/>
      <c r="BH33" s="7">
        <f t="shared" si="10"/>
        <v>0</v>
      </c>
      <c r="BI33" s="14"/>
      <c r="BJ33" s="14"/>
      <c r="BK33" s="14">
        <v>14</v>
      </c>
      <c r="BL33" s="14">
        <v>10</v>
      </c>
      <c r="BM33" s="16"/>
      <c r="BN33" s="16"/>
      <c r="BO33" s="14">
        <v>14</v>
      </c>
      <c r="BP33" s="14">
        <f>3/7*30</f>
        <v>12.857142857142856</v>
      </c>
      <c r="BQ33" s="16"/>
      <c r="BR33" s="16"/>
      <c r="BS33" s="14">
        <v>14</v>
      </c>
      <c r="BT33" s="14">
        <v>10</v>
      </c>
      <c r="BU33" s="14">
        <f t="shared" si="11"/>
        <v>0</v>
      </c>
      <c r="BV33" s="7"/>
      <c r="BW33" s="7"/>
      <c r="BX33" s="7">
        <v>14</v>
      </c>
      <c r="BY33" s="7">
        <v>10</v>
      </c>
      <c r="BZ33" s="7"/>
      <c r="CA33" s="7"/>
      <c r="CB33" s="7">
        <v>14</v>
      </c>
      <c r="CC33" s="7">
        <f>3/7*30</f>
        <v>12.857142857142856</v>
      </c>
      <c r="CD33" s="7"/>
      <c r="CE33" s="7"/>
      <c r="CF33" s="7">
        <v>14</v>
      </c>
      <c r="CG33" s="7">
        <v>10</v>
      </c>
      <c r="CH33" s="7">
        <f t="shared" si="1"/>
        <v>0</v>
      </c>
      <c r="CI33" s="16"/>
      <c r="CJ33" s="16"/>
      <c r="CK33" s="16">
        <v>21</v>
      </c>
      <c r="CL33" s="16">
        <v>10</v>
      </c>
      <c r="CM33" s="16"/>
      <c r="CN33" s="16"/>
      <c r="CO33" s="16">
        <v>21</v>
      </c>
      <c r="CP33" s="16">
        <f>3/7*30</f>
        <v>12.857142857142856</v>
      </c>
      <c r="CQ33" s="16"/>
      <c r="CR33" s="16"/>
      <c r="CS33" s="16">
        <v>14</v>
      </c>
      <c r="CT33" s="16">
        <v>10</v>
      </c>
      <c r="CU33" s="14">
        <f t="shared" si="2"/>
        <v>0</v>
      </c>
      <c r="CV33" s="7"/>
      <c r="CW33" s="7"/>
      <c r="CX33" s="7">
        <v>21</v>
      </c>
      <c r="CY33" s="7">
        <v>10</v>
      </c>
      <c r="CZ33" s="7"/>
      <c r="DA33" s="7"/>
      <c r="DB33" s="7">
        <v>21</v>
      </c>
      <c r="DC33" s="7">
        <v>10</v>
      </c>
      <c r="DD33" s="7"/>
      <c r="DE33" s="7"/>
      <c r="DF33" s="7">
        <f t="shared" si="12"/>
        <v>0</v>
      </c>
      <c r="DG33" s="16"/>
      <c r="DH33" s="16"/>
      <c r="DI33" s="16">
        <v>21</v>
      </c>
      <c r="DJ33" s="16">
        <v>10</v>
      </c>
      <c r="DK33" s="16"/>
      <c r="DL33" s="16"/>
      <c r="DM33" s="16">
        <v>21</v>
      </c>
      <c r="DN33" s="16">
        <v>10</v>
      </c>
      <c r="DO33" s="16"/>
      <c r="DP33" s="16"/>
      <c r="DQ33" s="14">
        <f t="shared" si="13"/>
        <v>0</v>
      </c>
      <c r="DR33" s="7"/>
      <c r="DS33" s="7"/>
      <c r="DT33" s="7">
        <v>21</v>
      </c>
      <c r="DU33" s="7">
        <v>10</v>
      </c>
      <c r="DV33" s="7"/>
      <c r="DW33" s="7"/>
      <c r="DX33" s="7">
        <v>21</v>
      </c>
      <c r="DY33" s="7">
        <f>3/7*30</f>
        <v>12.857142857142856</v>
      </c>
      <c r="DZ33" s="7"/>
      <c r="EA33" s="7"/>
      <c r="EB33" s="7">
        <v>21</v>
      </c>
      <c r="EC33" s="7">
        <v>10</v>
      </c>
      <c r="ED33" s="7">
        <f t="shared" si="3"/>
        <v>0</v>
      </c>
      <c r="EE33" s="9">
        <f t="shared" si="4"/>
        <v>0</v>
      </c>
    </row>
    <row r="34" spans="1:135" x14ac:dyDescent="0.3">
      <c r="A34" s="18" t="str">
        <f t="shared" si="0"/>
        <v>AREPA O  ENVUELTOS DE MAZORCA</v>
      </c>
      <c r="B34" s="19">
        <f t="shared" si="5"/>
        <v>0</v>
      </c>
      <c r="C34" s="20" t="s">
        <v>102</v>
      </c>
      <c r="E34" s="2" t="s">
        <v>11</v>
      </c>
      <c r="F34" s="7"/>
      <c r="G34" s="7"/>
      <c r="H34" s="7"/>
      <c r="I34" s="7"/>
      <c r="J34" s="8"/>
      <c r="K34" s="8"/>
      <c r="L34" s="7"/>
      <c r="M34" s="7"/>
      <c r="N34" s="7"/>
      <c r="O34" s="7"/>
      <c r="P34" s="7">
        <f t="shared" si="6"/>
        <v>0</v>
      </c>
      <c r="Q34" s="1">
        <v>10</v>
      </c>
      <c r="R34" s="1">
        <v>10</v>
      </c>
      <c r="S34" s="1"/>
      <c r="T34" s="1"/>
      <c r="U34" s="6">
        <v>15</v>
      </c>
      <c r="V34" s="6">
        <v>10</v>
      </c>
      <c r="W34" s="1"/>
      <c r="X34" s="1"/>
      <c r="Y34" s="1">
        <v>15</v>
      </c>
      <c r="Z34" s="1">
        <v>10</v>
      </c>
      <c r="AA34" s="1">
        <f t="shared" si="7"/>
        <v>0</v>
      </c>
      <c r="AB34" s="8">
        <v>25</v>
      </c>
      <c r="AC34" s="8">
        <v>10</v>
      </c>
      <c r="AD34" s="8"/>
      <c r="AE34" s="8"/>
      <c r="AF34" s="8">
        <v>20</v>
      </c>
      <c r="AG34" s="8">
        <f>2/7*30</f>
        <v>8.5714285714285712</v>
      </c>
      <c r="AH34" s="8"/>
      <c r="AI34" s="8"/>
      <c r="AJ34" s="8">
        <v>20</v>
      </c>
      <c r="AK34" s="8">
        <f>2/7*30</f>
        <v>8.5714285714285712</v>
      </c>
      <c r="AL34" s="7">
        <f t="shared" si="8"/>
        <v>0</v>
      </c>
      <c r="AM34" s="14">
        <v>40</v>
      </c>
      <c r="AN34" s="14">
        <v>10</v>
      </c>
      <c r="AO34" s="14"/>
      <c r="AP34" s="14"/>
      <c r="AQ34" s="14">
        <v>35</v>
      </c>
      <c r="AR34" s="14">
        <f>2/7*30</f>
        <v>8.5714285714285712</v>
      </c>
      <c r="AS34" s="14"/>
      <c r="AT34" s="14"/>
      <c r="AU34" s="14">
        <v>35</v>
      </c>
      <c r="AV34" s="14">
        <f>2/7*30</f>
        <v>8.5714285714285712</v>
      </c>
      <c r="AW34" s="14">
        <f t="shared" si="9"/>
        <v>0</v>
      </c>
      <c r="AX34" s="7">
        <v>50</v>
      </c>
      <c r="AY34" s="7">
        <v>10</v>
      </c>
      <c r="AZ34" s="7"/>
      <c r="BA34" s="7"/>
      <c r="BB34" s="7">
        <v>40</v>
      </c>
      <c r="BC34" s="7">
        <f>2/7*30</f>
        <v>8.5714285714285712</v>
      </c>
      <c r="BD34" s="7"/>
      <c r="BE34" s="7"/>
      <c r="BF34" s="7">
        <v>40</v>
      </c>
      <c r="BG34" s="7">
        <f>2/7*30</f>
        <v>8.5714285714285712</v>
      </c>
      <c r="BH34" s="7">
        <f t="shared" si="10"/>
        <v>0</v>
      </c>
      <c r="BI34" s="14">
        <v>50</v>
      </c>
      <c r="BJ34" s="14">
        <v>10</v>
      </c>
      <c r="BK34" s="14"/>
      <c r="BL34" s="14"/>
      <c r="BM34" s="16">
        <v>40</v>
      </c>
      <c r="BN34" s="16">
        <f>2/7*30</f>
        <v>8.5714285714285712</v>
      </c>
      <c r="BO34" s="14"/>
      <c r="BP34" s="14"/>
      <c r="BQ34" s="16">
        <v>40</v>
      </c>
      <c r="BR34" s="16">
        <f>2/7*30</f>
        <v>8.5714285714285712</v>
      </c>
      <c r="BS34" s="14"/>
      <c r="BT34" s="14"/>
      <c r="BU34" s="14">
        <f t="shared" si="11"/>
        <v>0</v>
      </c>
      <c r="BV34" s="7">
        <v>50</v>
      </c>
      <c r="BW34" s="7">
        <v>10</v>
      </c>
      <c r="BX34" s="7"/>
      <c r="BY34" s="7"/>
      <c r="BZ34" s="7">
        <v>40</v>
      </c>
      <c r="CA34" s="7">
        <f>2/7*30</f>
        <v>8.5714285714285712</v>
      </c>
      <c r="CB34" s="7"/>
      <c r="CC34" s="7"/>
      <c r="CD34" s="7">
        <v>40</v>
      </c>
      <c r="CE34" s="7">
        <f>2/7*30</f>
        <v>8.5714285714285712</v>
      </c>
      <c r="CF34" s="7"/>
      <c r="CG34" s="7"/>
      <c r="CH34" s="7">
        <f t="shared" si="1"/>
        <v>0</v>
      </c>
      <c r="CI34" s="16">
        <v>50</v>
      </c>
      <c r="CJ34" s="16">
        <v>10</v>
      </c>
      <c r="CK34" s="16"/>
      <c r="CL34" s="16"/>
      <c r="CM34" s="16">
        <v>50</v>
      </c>
      <c r="CN34" s="16">
        <f>2/7*30</f>
        <v>8.5714285714285712</v>
      </c>
      <c r="CO34" s="16"/>
      <c r="CP34" s="16"/>
      <c r="CQ34" s="16">
        <v>50</v>
      </c>
      <c r="CR34" s="16">
        <f>2/7*30</f>
        <v>8.5714285714285712</v>
      </c>
      <c r="CS34" s="16"/>
      <c r="CT34" s="16"/>
      <c r="CU34" s="14">
        <f t="shared" si="2"/>
        <v>0</v>
      </c>
      <c r="CV34" s="7">
        <v>70</v>
      </c>
      <c r="CW34" s="7">
        <v>10</v>
      </c>
      <c r="CX34" s="7"/>
      <c r="CY34" s="7"/>
      <c r="CZ34" s="7">
        <v>60</v>
      </c>
      <c r="DA34" s="7">
        <f>2/7*30</f>
        <v>8.5714285714285712</v>
      </c>
      <c r="DB34" s="7"/>
      <c r="DC34" s="7"/>
      <c r="DD34" s="7">
        <v>50</v>
      </c>
      <c r="DE34" s="7">
        <f>2/7*30</f>
        <v>8.5714285714285712</v>
      </c>
      <c r="DF34" s="7">
        <f t="shared" si="12"/>
        <v>0</v>
      </c>
      <c r="DG34" s="16">
        <v>30</v>
      </c>
      <c r="DH34" s="16">
        <v>10</v>
      </c>
      <c r="DI34" s="16"/>
      <c r="DJ34" s="16"/>
      <c r="DK34" s="16">
        <v>50</v>
      </c>
      <c r="DL34" s="16">
        <f>2/7*30</f>
        <v>8.5714285714285712</v>
      </c>
      <c r="DM34" s="16"/>
      <c r="DN34" s="16"/>
      <c r="DO34" s="16">
        <v>50</v>
      </c>
      <c r="DP34" s="16">
        <f>2/7*30</f>
        <v>8.5714285714285712</v>
      </c>
      <c r="DQ34" s="14">
        <f t="shared" si="13"/>
        <v>0</v>
      </c>
      <c r="DR34" s="7">
        <v>70</v>
      </c>
      <c r="DS34" s="7">
        <v>10</v>
      </c>
      <c r="DT34" s="7"/>
      <c r="DU34" s="7"/>
      <c r="DV34" s="7">
        <v>50</v>
      </c>
      <c r="DW34" s="7">
        <f>2/7*30</f>
        <v>8.5714285714285712</v>
      </c>
      <c r="DX34" s="7"/>
      <c r="DY34" s="7"/>
      <c r="DZ34" s="7">
        <v>50</v>
      </c>
      <c r="EA34" s="7">
        <f>2/7*30</f>
        <v>8.5714285714285712</v>
      </c>
      <c r="EB34" s="7"/>
      <c r="EC34" s="7"/>
      <c r="ED34" s="7">
        <f t="shared" si="3"/>
        <v>0</v>
      </c>
      <c r="EE34" s="9">
        <f t="shared" si="4"/>
        <v>0</v>
      </c>
    </row>
    <row r="35" spans="1:135" x14ac:dyDescent="0.3">
      <c r="A35" s="18" t="str">
        <f t="shared" si="0"/>
        <v>TUBÉRCULOS Y PLÁTANOS</v>
      </c>
      <c r="B35" s="19">
        <f t="shared" si="5"/>
        <v>0</v>
      </c>
      <c r="C35" s="20" t="s">
        <v>102</v>
      </c>
      <c r="E35" s="2" t="s">
        <v>12</v>
      </c>
      <c r="F35" s="7"/>
      <c r="G35" s="7"/>
      <c r="H35" s="7"/>
      <c r="I35" s="7"/>
      <c r="J35" s="8">
        <f>+(19+25)/2</f>
        <v>22</v>
      </c>
      <c r="K35" s="8">
        <v>30</v>
      </c>
      <c r="L35" s="7"/>
      <c r="M35" s="7"/>
      <c r="N35" s="8">
        <f>+(19+25)/2</f>
        <v>22</v>
      </c>
      <c r="O35" s="8">
        <v>30</v>
      </c>
      <c r="P35" s="7">
        <f t="shared" si="6"/>
        <v>0</v>
      </c>
      <c r="Q35" s="1"/>
      <c r="R35" s="1"/>
      <c r="S35" s="1"/>
      <c r="T35" s="1"/>
      <c r="U35" s="6">
        <f>+(12+20)/2+(18+25)/(2*30)*20</f>
        <v>30.333333333333336</v>
      </c>
      <c r="V35" s="6">
        <v>30</v>
      </c>
      <c r="W35" s="1"/>
      <c r="X35" s="1"/>
      <c r="Y35" s="1">
        <f>+(12+20)/2+ (18+25)/(2*30)*20</f>
        <v>30.333333333333336</v>
      </c>
      <c r="Z35" s="1">
        <v>30</v>
      </c>
      <c r="AA35" s="1">
        <f t="shared" si="7"/>
        <v>0</v>
      </c>
      <c r="AB35" s="8"/>
      <c r="AC35" s="8"/>
      <c r="AD35" s="8"/>
      <c r="AE35" s="8"/>
      <c r="AF35" s="8">
        <f>+(12+17)/2+(24+46)/(2*30)*(5/7)</f>
        <v>15.333333333333334</v>
      </c>
      <c r="AG35" s="8">
        <v>30</v>
      </c>
      <c r="AH35" s="8"/>
      <c r="AI35" s="8"/>
      <c r="AJ35" s="8">
        <f>+(40+77)/2</f>
        <v>58.5</v>
      </c>
      <c r="AK35" s="8">
        <f>5/7*30</f>
        <v>21.428571428571431</v>
      </c>
      <c r="AL35" s="7">
        <f t="shared" si="8"/>
        <v>0</v>
      </c>
      <c r="AM35" s="14"/>
      <c r="AN35" s="14"/>
      <c r="AO35" s="14"/>
      <c r="AP35" s="14"/>
      <c r="AQ35" s="17">
        <f>+(12+17)/2+(46+60)/(2*30)*(5/7)</f>
        <v>15.761904761904763</v>
      </c>
      <c r="AR35" s="17">
        <v>30</v>
      </c>
      <c r="AS35" s="14"/>
      <c r="AT35" s="14"/>
      <c r="AU35" s="14">
        <f>+(62+83)/2</f>
        <v>72.5</v>
      </c>
      <c r="AV35" s="14">
        <f>5/7*30</f>
        <v>21.428571428571431</v>
      </c>
      <c r="AW35" s="14">
        <f t="shared" si="9"/>
        <v>0</v>
      </c>
      <c r="AX35" s="7"/>
      <c r="AY35" s="7"/>
      <c r="AZ35" s="7"/>
      <c r="BA35" s="7"/>
      <c r="BB35" s="7">
        <f>+(17+25)/2+(46+65)/2*5/7</f>
        <v>60.642857142857146</v>
      </c>
      <c r="BC35" s="7">
        <v>30</v>
      </c>
      <c r="BD35" s="7"/>
      <c r="BE35" s="7"/>
      <c r="BF35" s="7">
        <f>+(71+100)/2</f>
        <v>85.5</v>
      </c>
      <c r="BG35" s="7">
        <f>5/7*30</f>
        <v>21.428571428571431</v>
      </c>
      <c r="BH35" s="7">
        <f t="shared" si="10"/>
        <v>0</v>
      </c>
      <c r="BI35" s="14"/>
      <c r="BJ35" s="14"/>
      <c r="BK35" s="14"/>
      <c r="BL35" s="14"/>
      <c r="BM35" s="16">
        <f>+(17+25)/2+(46+65)/2*5/7</f>
        <v>60.642857142857146</v>
      </c>
      <c r="BN35" s="16">
        <v>30</v>
      </c>
      <c r="BO35" s="14"/>
      <c r="BP35" s="14"/>
      <c r="BQ35" s="16">
        <f>+(71+100)/2</f>
        <v>85.5</v>
      </c>
      <c r="BR35" s="16">
        <f>5/7*30</f>
        <v>21.428571428571431</v>
      </c>
      <c r="BS35" s="14"/>
      <c r="BT35" s="14"/>
      <c r="BU35" s="14">
        <f t="shared" si="11"/>
        <v>0</v>
      </c>
      <c r="BV35" s="7"/>
      <c r="BW35" s="7"/>
      <c r="BX35" s="7"/>
      <c r="BY35" s="7"/>
      <c r="BZ35" s="7">
        <f>+(17+25)/2+(58+82)/2*5/7</f>
        <v>71</v>
      </c>
      <c r="CA35" s="7">
        <v>30</v>
      </c>
      <c r="CB35" s="7"/>
      <c r="CC35" s="7"/>
      <c r="CD35" s="7">
        <f>+(82+117)/2</f>
        <v>99.5</v>
      </c>
      <c r="CE35" s="7">
        <f>5/7*30</f>
        <v>21.428571428571431</v>
      </c>
      <c r="CF35" s="7"/>
      <c r="CG35" s="7"/>
      <c r="CH35" s="7">
        <f t="shared" si="1"/>
        <v>0</v>
      </c>
      <c r="CI35" s="16"/>
      <c r="CJ35" s="16"/>
      <c r="CK35" s="16"/>
      <c r="CL35" s="16"/>
      <c r="CM35" s="16">
        <f>+(17+25)/2+(70+98)/2*5/7</f>
        <v>81</v>
      </c>
      <c r="CN35" s="16">
        <v>30</v>
      </c>
      <c r="CO35" s="16"/>
      <c r="CP35" s="16"/>
      <c r="CQ35" s="16">
        <f>+(94+134)/2</f>
        <v>114</v>
      </c>
      <c r="CR35" s="16">
        <f>5/7*30</f>
        <v>21.428571428571431</v>
      </c>
      <c r="CS35" s="16"/>
      <c r="CT35" s="16"/>
      <c r="CU35" s="14">
        <f t="shared" si="2"/>
        <v>0</v>
      </c>
      <c r="CV35" s="7"/>
      <c r="CW35" s="7"/>
      <c r="CX35" s="7"/>
      <c r="CY35" s="7"/>
      <c r="CZ35" s="7">
        <f>+(57+80)/2+(70+98)/2*5/7</f>
        <v>128.5</v>
      </c>
      <c r="DA35" s="7">
        <v>30</v>
      </c>
      <c r="DB35" s="7"/>
      <c r="DC35" s="7"/>
      <c r="DD35" s="7">
        <f>+(94+134)/2</f>
        <v>114</v>
      </c>
      <c r="DE35" s="7">
        <f>5/7*30</f>
        <v>21.428571428571431</v>
      </c>
      <c r="DF35" s="7">
        <f t="shared" si="12"/>
        <v>0</v>
      </c>
      <c r="DG35" s="16"/>
      <c r="DH35" s="16"/>
      <c r="DI35" s="16"/>
      <c r="DJ35" s="16"/>
      <c r="DK35" s="16">
        <f>+(57+80)/2+(58+82)/2*5/7</f>
        <v>118.5</v>
      </c>
      <c r="DL35" s="16">
        <v>30</v>
      </c>
      <c r="DM35" s="16"/>
      <c r="DN35" s="16"/>
      <c r="DO35" s="16">
        <f>+(94+134)/2</f>
        <v>114</v>
      </c>
      <c r="DP35" s="16">
        <f>5/7*30</f>
        <v>21.428571428571431</v>
      </c>
      <c r="DQ35" s="14">
        <f t="shared" si="13"/>
        <v>0</v>
      </c>
      <c r="DR35" s="7"/>
      <c r="DS35" s="7"/>
      <c r="DT35" s="7"/>
      <c r="DU35" s="7"/>
      <c r="DV35" s="7">
        <f>+(17+25)/2+(81+115)/2*5/7</f>
        <v>91</v>
      </c>
      <c r="DW35" s="7">
        <v>30</v>
      </c>
      <c r="DX35" s="7"/>
      <c r="DY35" s="7"/>
      <c r="DZ35" s="7">
        <f>+(106+154)/2</f>
        <v>130</v>
      </c>
      <c r="EA35" s="7">
        <f>5/7*30</f>
        <v>21.428571428571431</v>
      </c>
      <c r="EB35" s="7"/>
      <c r="EC35" s="7"/>
      <c r="ED35" s="7">
        <f t="shared" si="3"/>
        <v>0</v>
      </c>
      <c r="EE35" s="9">
        <f t="shared" si="4"/>
        <v>0</v>
      </c>
    </row>
    <row r="36" spans="1:135" x14ac:dyDescent="0.3">
      <c r="A36" s="18" t="str">
        <f t="shared" si="0"/>
        <v>FRUTA ENTERA O EN JUGO</v>
      </c>
      <c r="B36" s="19">
        <f t="shared" si="5"/>
        <v>0</v>
      </c>
      <c r="C36" s="20" t="s">
        <v>102</v>
      </c>
      <c r="E36" s="1" t="s">
        <v>13</v>
      </c>
      <c r="F36" s="7"/>
      <c r="G36" s="7"/>
      <c r="H36" s="7"/>
      <c r="I36" s="7"/>
      <c r="J36" s="8"/>
      <c r="K36" s="8"/>
      <c r="L36" s="7"/>
      <c r="M36" s="7"/>
      <c r="N36" s="7"/>
      <c r="O36" s="7"/>
      <c r="P36" s="7">
        <f t="shared" si="6"/>
        <v>0</v>
      </c>
      <c r="Q36" s="1"/>
      <c r="R36" s="1"/>
      <c r="S36" s="1"/>
      <c r="T36" s="1"/>
      <c r="U36" s="6"/>
      <c r="V36" s="6"/>
      <c r="W36" s="1"/>
      <c r="X36" s="1"/>
      <c r="Y36" s="1"/>
      <c r="Z36" s="1"/>
      <c r="AA36" s="1">
        <f t="shared" si="7"/>
        <v>0</v>
      </c>
      <c r="AB36" s="8">
        <f>+(73+155)/2</f>
        <v>114</v>
      </c>
      <c r="AC36" s="8">
        <v>30</v>
      </c>
      <c r="AD36" s="8">
        <f>+(73+155)/2</f>
        <v>114</v>
      </c>
      <c r="AE36" s="8">
        <f>3/7*30</f>
        <v>12.857142857142856</v>
      </c>
      <c r="AF36" s="8">
        <f>+(29+62)/2</f>
        <v>45.5</v>
      </c>
      <c r="AG36" s="8">
        <v>30</v>
      </c>
      <c r="AH36" s="8"/>
      <c r="AI36" s="8"/>
      <c r="AJ36" s="8">
        <f>+(29+62)/2</f>
        <v>45.5</v>
      </c>
      <c r="AK36" s="8">
        <v>30</v>
      </c>
      <c r="AL36" s="7">
        <f t="shared" si="8"/>
        <v>0</v>
      </c>
      <c r="AM36" s="14">
        <f>+(84+177)/2</f>
        <v>130.5</v>
      </c>
      <c r="AN36" s="14">
        <v>30</v>
      </c>
      <c r="AO36" s="14">
        <f>+(73+155)/2</f>
        <v>114</v>
      </c>
      <c r="AP36" s="14">
        <v>30</v>
      </c>
      <c r="AQ36" s="17">
        <f>+(36+75)/2</f>
        <v>55.5</v>
      </c>
      <c r="AR36" s="16">
        <v>30</v>
      </c>
      <c r="AS36" s="14"/>
      <c r="AT36" s="14"/>
      <c r="AU36" s="14">
        <f>+(36+75)/2</f>
        <v>55.5</v>
      </c>
      <c r="AV36" s="14">
        <v>30</v>
      </c>
      <c r="AW36" s="14">
        <f t="shared" si="9"/>
        <v>0</v>
      </c>
      <c r="AX36" s="7">
        <f>+(105+222)/2</f>
        <v>163.5</v>
      </c>
      <c r="AY36" s="7">
        <v>30</v>
      </c>
      <c r="AZ36" s="7">
        <f>+(84+177)/2</f>
        <v>130.5</v>
      </c>
      <c r="BA36" s="7">
        <v>30</v>
      </c>
      <c r="BB36" s="7">
        <f>+(38+82)/2</f>
        <v>60</v>
      </c>
      <c r="BC36" s="7">
        <v>30</v>
      </c>
      <c r="BD36" s="7"/>
      <c r="BE36" s="7"/>
      <c r="BF36" s="7"/>
      <c r="BG36" s="7"/>
      <c r="BH36" s="7">
        <f t="shared" si="10"/>
        <v>0</v>
      </c>
      <c r="BI36" s="14">
        <f>+(105+222)/2</f>
        <v>163.5</v>
      </c>
      <c r="BJ36" s="14">
        <v>30</v>
      </c>
      <c r="BK36" s="14">
        <f>+(84+177)/2</f>
        <v>130.5</v>
      </c>
      <c r="BL36" s="14">
        <v>30</v>
      </c>
      <c r="BM36" s="16">
        <f>+(43+91)/2</f>
        <v>67</v>
      </c>
      <c r="BN36" s="16">
        <v>30</v>
      </c>
      <c r="BO36" s="14"/>
      <c r="BP36" s="14"/>
      <c r="BQ36" s="16">
        <f>+(43+91)/2</f>
        <v>67</v>
      </c>
      <c r="BR36" s="16">
        <v>30</v>
      </c>
      <c r="BS36" s="14">
        <f>+(43+91)/2</f>
        <v>67</v>
      </c>
      <c r="BT36" s="14">
        <f>4/7*30</f>
        <v>17.142857142857142</v>
      </c>
      <c r="BU36" s="14">
        <f t="shared" si="11"/>
        <v>0</v>
      </c>
      <c r="BV36" s="7">
        <f>+(105+222)/2</f>
        <v>163.5</v>
      </c>
      <c r="BW36" s="7">
        <v>30</v>
      </c>
      <c r="BX36" s="7">
        <f>+(84+177)/2</f>
        <v>130.5</v>
      </c>
      <c r="BY36" s="7">
        <v>30</v>
      </c>
      <c r="BZ36" s="7">
        <f>+(47+100)/2</f>
        <v>73.5</v>
      </c>
      <c r="CA36" s="7">
        <v>30</v>
      </c>
      <c r="CB36" s="7"/>
      <c r="CC36" s="7"/>
      <c r="CD36" s="7">
        <f>+(47+100)/2</f>
        <v>73.5</v>
      </c>
      <c r="CE36" s="7">
        <v>30</v>
      </c>
      <c r="CF36" s="7">
        <f>+(47+100)/2</f>
        <v>73.5</v>
      </c>
      <c r="CG36" s="7">
        <f>4/7*30</f>
        <v>17.142857142857142</v>
      </c>
      <c r="CH36" s="7">
        <f t="shared" si="1"/>
        <v>0</v>
      </c>
      <c r="CI36" s="16">
        <f>+(126+266)/2</f>
        <v>196</v>
      </c>
      <c r="CJ36" s="16">
        <v>30</v>
      </c>
      <c r="CK36" s="16">
        <f>+(105+222)/2</f>
        <v>163.5</v>
      </c>
      <c r="CL36" s="16">
        <v>30</v>
      </c>
      <c r="CM36" s="16">
        <f>+(47+100)/2</f>
        <v>73.5</v>
      </c>
      <c r="CN36" s="16">
        <v>30</v>
      </c>
      <c r="CO36" s="16"/>
      <c r="CP36" s="16"/>
      <c r="CQ36" s="16">
        <f>+(47+100)/2</f>
        <v>73.5</v>
      </c>
      <c r="CR36" s="16">
        <v>30</v>
      </c>
      <c r="CS36" s="16">
        <f>+(47+100)/2</f>
        <v>73.5</v>
      </c>
      <c r="CT36" s="16">
        <f>4/7*30</f>
        <v>17.142857142857142</v>
      </c>
      <c r="CU36" s="14">
        <f t="shared" si="2"/>
        <v>0</v>
      </c>
      <c r="CV36" s="7">
        <f>+(100+63+123+145+100+120+87.5)/7</f>
        <v>105.5</v>
      </c>
      <c r="CW36" s="7">
        <v>30</v>
      </c>
      <c r="CX36" s="7">
        <f>+(100+123+145+100+120+87.5)/6</f>
        <v>112.58333333333333</v>
      </c>
      <c r="CY36" s="7">
        <v>30</v>
      </c>
      <c r="CZ36" s="7">
        <f>+(80+100)/2</f>
        <v>90</v>
      </c>
      <c r="DA36" s="7">
        <v>30</v>
      </c>
      <c r="DB36" s="7">
        <f>+(100+123+145+100+120+87.5)/6</f>
        <v>112.58333333333333</v>
      </c>
      <c r="DC36" s="7">
        <v>30</v>
      </c>
      <c r="DD36" s="7">
        <f>+(80+100)/2</f>
        <v>90</v>
      </c>
      <c r="DE36" s="7">
        <v>30</v>
      </c>
      <c r="DF36" s="7">
        <f t="shared" si="12"/>
        <v>0</v>
      </c>
      <c r="DG36" s="16">
        <f>+(100+63+123+145+100+120+87.5)/7</f>
        <v>105.5</v>
      </c>
      <c r="DH36" s="16">
        <v>30</v>
      </c>
      <c r="DI36" s="16">
        <f>+(100+92+109+80+120+75)/6</f>
        <v>96</v>
      </c>
      <c r="DJ36" s="16">
        <v>30</v>
      </c>
      <c r="DK36" s="16">
        <f>+(80+100)/2</f>
        <v>90</v>
      </c>
      <c r="DL36" s="16">
        <v>30</v>
      </c>
      <c r="DM36" s="16">
        <f>+(100+92+109+80+120+75)/6</f>
        <v>96</v>
      </c>
      <c r="DN36" s="16">
        <v>30</v>
      </c>
      <c r="DO36" s="16">
        <f>+(80+100)/2</f>
        <v>90</v>
      </c>
      <c r="DP36" s="16">
        <v>30</v>
      </c>
      <c r="DQ36" s="14">
        <f t="shared" si="13"/>
        <v>0</v>
      </c>
      <c r="DR36" s="7">
        <f>+(126+266)/2</f>
        <v>196</v>
      </c>
      <c r="DS36" s="7">
        <v>30</v>
      </c>
      <c r="DT36" s="7">
        <f>+(105+222)/2</f>
        <v>163.5</v>
      </c>
      <c r="DU36" s="7">
        <v>30</v>
      </c>
      <c r="DV36" s="7">
        <f>+(51+109)/2</f>
        <v>80</v>
      </c>
      <c r="DW36" s="7">
        <v>30</v>
      </c>
      <c r="DX36" s="7"/>
      <c r="DY36" s="7"/>
      <c r="DZ36" s="7">
        <f>+(51+109)/2</f>
        <v>80</v>
      </c>
      <c r="EA36" s="7">
        <v>30</v>
      </c>
      <c r="EB36" s="7">
        <f>+(51+109)/2</f>
        <v>80</v>
      </c>
      <c r="EC36" s="7">
        <f>4/7*30</f>
        <v>17.142857142857142</v>
      </c>
      <c r="ED36" s="7">
        <f t="shared" si="3"/>
        <v>0</v>
      </c>
      <c r="EE36" s="9">
        <f t="shared" si="4"/>
        <v>0</v>
      </c>
    </row>
    <row r="37" spans="1:135" x14ac:dyDescent="0.3">
      <c r="A37" s="18" t="str">
        <f t="shared" si="0"/>
        <v>FRUTA EN COMPOTA</v>
      </c>
      <c r="B37" s="19">
        <f t="shared" si="5"/>
        <v>0</v>
      </c>
      <c r="C37" s="20" t="s">
        <v>102</v>
      </c>
      <c r="E37" s="2" t="s">
        <v>14</v>
      </c>
      <c r="F37" s="7">
        <f>(59+120)/2</f>
        <v>89.5</v>
      </c>
      <c r="G37" s="7">
        <v>30</v>
      </c>
      <c r="H37" s="7">
        <f>+(42+89)/2</f>
        <v>65.5</v>
      </c>
      <c r="I37" s="7">
        <v>30</v>
      </c>
      <c r="J37" s="8">
        <f>+(59+120)/2</f>
        <v>89.5</v>
      </c>
      <c r="K37" s="8">
        <v>30</v>
      </c>
      <c r="L37" s="7">
        <f>+(42+89)/2</f>
        <v>65.5</v>
      </c>
      <c r="M37" s="7">
        <v>30</v>
      </c>
      <c r="N37" s="8">
        <f>+(59+120)/2</f>
        <v>89.5</v>
      </c>
      <c r="O37" s="8">
        <v>30</v>
      </c>
      <c r="P37" s="7">
        <f t="shared" si="6"/>
        <v>0</v>
      </c>
      <c r="Q37" s="1">
        <f>+(59+120)/2</f>
        <v>89.5</v>
      </c>
      <c r="R37" s="1">
        <v>30</v>
      </c>
      <c r="S37" s="1">
        <f>+(42+89)/2</f>
        <v>65.5</v>
      </c>
      <c r="T37" s="1">
        <v>30</v>
      </c>
      <c r="U37" s="6">
        <f>+(59+120)/2</f>
        <v>89.5</v>
      </c>
      <c r="V37" s="6">
        <v>30</v>
      </c>
      <c r="W37" s="1">
        <f>+(42+89)/2</f>
        <v>65.5</v>
      </c>
      <c r="X37" s="1">
        <v>30</v>
      </c>
      <c r="Y37" s="1">
        <f>+(59+120)/2</f>
        <v>89.5</v>
      </c>
      <c r="Z37" s="1">
        <v>30</v>
      </c>
      <c r="AA37" s="1">
        <f t="shared" si="7"/>
        <v>0</v>
      </c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7">
        <f t="shared" si="8"/>
        <v>0</v>
      </c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>
        <f t="shared" si="9"/>
        <v>0</v>
      </c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>
        <f t="shared" si="10"/>
        <v>0</v>
      </c>
      <c r="BI37" s="14"/>
      <c r="BJ37" s="14"/>
      <c r="BK37" s="14"/>
      <c r="BL37" s="14"/>
      <c r="BM37" s="16"/>
      <c r="BN37" s="16"/>
      <c r="BO37" s="14"/>
      <c r="BP37" s="14"/>
      <c r="BQ37" s="16"/>
      <c r="BR37" s="16"/>
      <c r="BS37" s="14"/>
      <c r="BT37" s="14"/>
      <c r="BU37" s="14">
        <f t="shared" si="11"/>
        <v>0</v>
      </c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>
        <f t="shared" si="1"/>
        <v>0</v>
      </c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4">
        <f t="shared" si="2"/>
        <v>0</v>
      </c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>
        <f t="shared" si="12"/>
        <v>0</v>
      </c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4">
        <f t="shared" si="13"/>
        <v>0</v>
      </c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>
        <f t="shared" si="3"/>
        <v>0</v>
      </c>
      <c r="EE37" s="9">
        <f t="shared" si="4"/>
        <v>0</v>
      </c>
    </row>
    <row r="38" spans="1:135" hidden="1" x14ac:dyDescent="0.3">
      <c r="A38" s="18" t="str">
        <f t="shared" si="0"/>
        <v>COMPOTA INDUSTRIALIZADA</v>
      </c>
      <c r="B38" s="19">
        <f t="shared" si="5"/>
        <v>0</v>
      </c>
      <c r="C38" s="20" t="s">
        <v>102</v>
      </c>
      <c r="E38" s="1" t="s">
        <v>15</v>
      </c>
      <c r="F38" s="7"/>
      <c r="G38" s="7"/>
      <c r="H38" s="7"/>
      <c r="I38" s="7"/>
      <c r="J38" s="8"/>
      <c r="K38" s="8"/>
      <c r="L38" s="7"/>
      <c r="M38" s="7"/>
      <c r="N38" s="7"/>
      <c r="O38" s="7"/>
      <c r="P38" s="7">
        <f t="shared" si="6"/>
        <v>0</v>
      </c>
      <c r="Q38" s="1"/>
      <c r="R38" s="1"/>
      <c r="S38" s="1"/>
      <c r="T38" s="1"/>
      <c r="U38" s="6"/>
      <c r="V38" s="6"/>
      <c r="W38" s="1"/>
      <c r="X38" s="1"/>
      <c r="Y38" s="1"/>
      <c r="Z38" s="1"/>
      <c r="AA38" s="1">
        <f t="shared" si="7"/>
        <v>0</v>
      </c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7">
        <f t="shared" si="8"/>
        <v>0</v>
      </c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>
        <f t="shared" si="9"/>
        <v>0</v>
      </c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>
        <f t="shared" si="10"/>
        <v>0</v>
      </c>
      <c r="BI38" s="14"/>
      <c r="BJ38" s="14"/>
      <c r="BK38" s="14"/>
      <c r="BL38" s="14"/>
      <c r="BM38" s="16"/>
      <c r="BN38" s="16"/>
      <c r="BO38" s="14"/>
      <c r="BP38" s="14"/>
      <c r="BQ38" s="16"/>
      <c r="BR38" s="16"/>
      <c r="BS38" s="14"/>
      <c r="BT38" s="14"/>
      <c r="BU38" s="14">
        <f t="shared" si="11"/>
        <v>0</v>
      </c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>
        <f t="shared" si="1"/>
        <v>0</v>
      </c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4">
        <f t="shared" si="2"/>
        <v>0</v>
      </c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>
        <f t="shared" si="12"/>
        <v>0</v>
      </c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4">
        <f t="shared" si="13"/>
        <v>0</v>
      </c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>
        <f t="shared" si="3"/>
        <v>0</v>
      </c>
      <c r="EE38" s="9">
        <f t="shared" si="4"/>
        <v>0</v>
      </c>
    </row>
    <row r="39" spans="1:135" x14ac:dyDescent="0.3">
      <c r="A39" s="18" t="str">
        <f t="shared" si="0"/>
        <v>VERDURAS Y HORTALIZAS</v>
      </c>
      <c r="B39" s="19">
        <f t="shared" si="5"/>
        <v>0</v>
      </c>
      <c r="C39" s="20" t="s">
        <v>102</v>
      </c>
      <c r="E39" s="2" t="s">
        <v>16</v>
      </c>
      <c r="F39" s="7"/>
      <c r="G39" s="7"/>
      <c r="H39" s="7"/>
      <c r="I39" s="7"/>
      <c r="J39" s="8">
        <f>+(45+70)/2</f>
        <v>57.5</v>
      </c>
      <c r="K39" s="8">
        <v>30</v>
      </c>
      <c r="L39" s="7"/>
      <c r="M39" s="7"/>
      <c r="N39" s="7"/>
      <c r="O39" s="7"/>
      <c r="P39" s="7">
        <f t="shared" si="6"/>
        <v>0</v>
      </c>
      <c r="Q39" s="1"/>
      <c r="R39" s="1"/>
      <c r="S39" s="1"/>
      <c r="T39" s="1"/>
      <c r="U39" s="6">
        <f>+(45+70)/2</f>
        <v>57.5</v>
      </c>
      <c r="V39" s="6">
        <v>30</v>
      </c>
      <c r="W39" s="1"/>
      <c r="X39" s="1"/>
      <c r="Y39" s="1">
        <f>+(45+70)/2</f>
        <v>57.5</v>
      </c>
      <c r="Z39" s="1">
        <v>30</v>
      </c>
      <c r="AA39" s="1">
        <f t="shared" si="7"/>
        <v>0</v>
      </c>
      <c r="AB39" s="8"/>
      <c r="AC39" s="8"/>
      <c r="AD39" s="8"/>
      <c r="AE39" s="8"/>
      <c r="AF39" s="8">
        <f>+(9+15)/2+(31+46)/2</f>
        <v>50.5</v>
      </c>
      <c r="AG39" s="8">
        <v>30</v>
      </c>
      <c r="AH39" s="8"/>
      <c r="AI39" s="8"/>
      <c r="AJ39" s="8">
        <f>+(40+60)/2</f>
        <v>50</v>
      </c>
      <c r="AK39" s="8">
        <v>30</v>
      </c>
      <c r="AL39" s="7">
        <f t="shared" si="8"/>
        <v>0</v>
      </c>
      <c r="AM39" s="14"/>
      <c r="AN39" s="14"/>
      <c r="AO39" s="14"/>
      <c r="AP39" s="14"/>
      <c r="AQ39" s="14">
        <f>+(9+15)/2+ (36+54)/2</f>
        <v>57</v>
      </c>
      <c r="AR39" s="14">
        <v>30</v>
      </c>
      <c r="AS39" s="14"/>
      <c r="AT39" s="14"/>
      <c r="AU39" s="14">
        <f>+(46+68)/2</f>
        <v>57</v>
      </c>
      <c r="AV39" s="14">
        <v>30</v>
      </c>
      <c r="AW39" s="14">
        <f t="shared" si="9"/>
        <v>0</v>
      </c>
      <c r="AX39" s="7"/>
      <c r="AY39" s="7"/>
      <c r="AZ39" s="7"/>
      <c r="BA39" s="7"/>
      <c r="BB39" s="7">
        <f>+(14+20)/2+(43+65)/2</f>
        <v>71</v>
      </c>
      <c r="BC39" s="7">
        <v>30</v>
      </c>
      <c r="BD39" s="7"/>
      <c r="BE39" s="7"/>
      <c r="BF39" s="7">
        <f>+(57+85)/2</f>
        <v>71</v>
      </c>
      <c r="BG39" s="7">
        <v>30</v>
      </c>
      <c r="BH39" s="7">
        <f t="shared" si="10"/>
        <v>0</v>
      </c>
      <c r="BI39" s="14"/>
      <c r="BJ39" s="14"/>
      <c r="BK39" s="14"/>
      <c r="BL39" s="14"/>
      <c r="BM39" s="16">
        <f>+(14+20)/2+(43+65)/2</f>
        <v>71</v>
      </c>
      <c r="BN39" s="16">
        <v>30</v>
      </c>
      <c r="BO39" s="14"/>
      <c r="BP39" s="14"/>
      <c r="BQ39" s="16">
        <f>+(57+85)/2</f>
        <v>71</v>
      </c>
      <c r="BR39" s="16">
        <v>30</v>
      </c>
      <c r="BS39" s="14"/>
      <c r="BT39" s="14"/>
      <c r="BU39" s="14">
        <f t="shared" si="11"/>
        <v>0</v>
      </c>
      <c r="BV39" s="7"/>
      <c r="BW39" s="7"/>
      <c r="BX39" s="7"/>
      <c r="BY39" s="7"/>
      <c r="BZ39" s="7">
        <f>+(14+20)/2+(55+82)/2</f>
        <v>85.5</v>
      </c>
      <c r="CA39" s="7">
        <v>30</v>
      </c>
      <c r="CB39" s="7"/>
      <c r="CC39" s="7"/>
      <c r="CD39" s="7">
        <f>+(68+103)/2</f>
        <v>85.5</v>
      </c>
      <c r="CE39" s="7">
        <v>30</v>
      </c>
      <c r="CF39" s="7"/>
      <c r="CG39" s="7"/>
      <c r="CH39" s="7">
        <f t="shared" si="1"/>
        <v>0</v>
      </c>
      <c r="CI39" s="16"/>
      <c r="CJ39" s="16"/>
      <c r="CK39" s="16"/>
      <c r="CL39" s="16"/>
      <c r="CM39" s="16">
        <f>+(14+20)/2+(43+65)/2</f>
        <v>71</v>
      </c>
      <c r="CN39" s="16">
        <v>30</v>
      </c>
      <c r="CO39" s="16"/>
      <c r="CP39" s="16"/>
      <c r="CQ39" s="16">
        <f>+(57+85)/2</f>
        <v>71</v>
      </c>
      <c r="CR39" s="16">
        <v>30</v>
      </c>
      <c r="CS39" s="16"/>
      <c r="CT39" s="16"/>
      <c r="CU39" s="14">
        <f t="shared" si="2"/>
        <v>0</v>
      </c>
      <c r="CV39" s="7"/>
      <c r="CW39" s="7"/>
      <c r="CX39" s="7"/>
      <c r="CY39" s="7"/>
      <c r="CZ39" s="7">
        <f>+(14+20)/2+((70+27+75+71+18+25+18+50+108)/9/((70+15+60+70+15+15+15+20+80)/9))*50</f>
        <v>81.166666666666671</v>
      </c>
      <c r="DA39" s="7">
        <v>30</v>
      </c>
      <c r="DB39" s="7"/>
      <c r="DC39" s="7"/>
      <c r="DD39" s="7">
        <f>+((70+27+75+71+18+25+18+50+108)/9/((70+15+60+70+15+15+15+20+80)/9))*50</f>
        <v>64.166666666666671</v>
      </c>
      <c r="DE39" s="7">
        <v>30</v>
      </c>
      <c r="DF39" s="7">
        <f t="shared" si="12"/>
        <v>0</v>
      </c>
      <c r="DG39" s="16"/>
      <c r="DH39" s="16"/>
      <c r="DI39" s="16"/>
      <c r="DJ39" s="16"/>
      <c r="DK39" s="16">
        <f>+(14+20)/2+((70+27+75+71+18+80+60+50+108)/9/((70+15+60+70+15+50+50+20+80)/9))*50</f>
        <v>82</v>
      </c>
      <c r="DL39" s="16">
        <v>30</v>
      </c>
      <c r="DM39" s="16"/>
      <c r="DN39" s="16"/>
      <c r="DO39" s="16">
        <f>+((70+27+75+71+18+80+60+50+108)/9/((70+15+60+70+15+50+50+20+80)/9))*50</f>
        <v>65</v>
      </c>
      <c r="DP39" s="16">
        <v>30</v>
      </c>
      <c r="DQ39" s="14">
        <f t="shared" si="13"/>
        <v>0</v>
      </c>
      <c r="DR39" s="7"/>
      <c r="DS39" s="7"/>
      <c r="DT39" s="7"/>
      <c r="DU39" s="7"/>
      <c r="DV39" s="7">
        <f>+(14+20)/2+(54+82)/2</f>
        <v>85</v>
      </c>
      <c r="DW39" s="7">
        <v>30</v>
      </c>
      <c r="DX39" s="7"/>
      <c r="DY39" s="7"/>
      <c r="DZ39" s="7">
        <f>+(68+103)/2</f>
        <v>85.5</v>
      </c>
      <c r="EA39" s="7">
        <v>30</v>
      </c>
      <c r="EB39" s="7"/>
      <c r="EC39" s="7"/>
      <c r="ED39" s="7">
        <f t="shared" si="3"/>
        <v>0</v>
      </c>
      <c r="EE39" s="9">
        <f t="shared" si="4"/>
        <v>0</v>
      </c>
    </row>
    <row r="40" spans="1:135" x14ac:dyDescent="0.3">
      <c r="A40" s="18" t="str">
        <f t="shared" si="0"/>
        <v>LEGUMINOSAS FRESCAS O SECAS</v>
      </c>
      <c r="B40" s="19">
        <f t="shared" si="5"/>
        <v>0</v>
      </c>
      <c r="C40" s="20" t="s">
        <v>102</v>
      </c>
      <c r="E40" s="2" t="s">
        <v>17</v>
      </c>
      <c r="F40" s="7"/>
      <c r="G40" s="7"/>
      <c r="H40" s="7"/>
      <c r="I40" s="7"/>
      <c r="J40" s="8"/>
      <c r="K40" s="8"/>
      <c r="L40" s="7"/>
      <c r="M40" s="7"/>
      <c r="N40" s="7"/>
      <c r="O40" s="7"/>
      <c r="P40" s="7">
        <f t="shared" si="6"/>
        <v>0</v>
      </c>
      <c r="Q40" s="1"/>
      <c r="R40" s="1"/>
      <c r="S40" s="1"/>
      <c r="T40" s="1"/>
      <c r="U40" s="6"/>
      <c r="V40" s="6"/>
      <c r="W40" s="1"/>
      <c r="X40" s="1"/>
      <c r="Y40" s="1"/>
      <c r="Z40" s="1"/>
      <c r="AA40" s="1">
        <f t="shared" si="7"/>
        <v>0</v>
      </c>
      <c r="AB40" s="8"/>
      <c r="AC40" s="8"/>
      <c r="AD40" s="8"/>
      <c r="AE40" s="8"/>
      <c r="AF40" s="8">
        <f>2+10*2/(7*30)</f>
        <v>2.0952380952380953</v>
      </c>
      <c r="AG40" s="8">
        <v>30</v>
      </c>
      <c r="AH40" s="8"/>
      <c r="AI40" s="8"/>
      <c r="AJ40" s="8"/>
      <c r="AK40" s="8"/>
      <c r="AL40" s="7">
        <f t="shared" si="8"/>
        <v>0</v>
      </c>
      <c r="AM40" s="14"/>
      <c r="AN40" s="14"/>
      <c r="AO40" s="14"/>
      <c r="AP40" s="14"/>
      <c r="AQ40" s="14">
        <f>2+15*2/7</f>
        <v>6.2857142857142856</v>
      </c>
      <c r="AR40" s="14">
        <v>30</v>
      </c>
      <c r="AS40" s="14"/>
      <c r="AT40" s="14"/>
      <c r="AU40" s="14"/>
      <c r="AV40" s="14"/>
      <c r="AW40" s="14">
        <f t="shared" si="9"/>
        <v>0</v>
      </c>
      <c r="AX40" s="7"/>
      <c r="AY40" s="7"/>
      <c r="AZ40" s="7"/>
      <c r="BA40" s="7"/>
      <c r="BB40" s="7">
        <f>2+15*2/7</f>
        <v>6.2857142857142856</v>
      </c>
      <c r="BC40" s="7">
        <v>30</v>
      </c>
      <c r="BD40" s="7"/>
      <c r="BE40" s="7"/>
      <c r="BF40" s="7"/>
      <c r="BG40" s="7"/>
      <c r="BH40" s="7">
        <f t="shared" si="10"/>
        <v>0</v>
      </c>
      <c r="BI40" s="14"/>
      <c r="BJ40" s="14"/>
      <c r="BK40" s="14"/>
      <c r="BL40" s="14"/>
      <c r="BM40" s="16">
        <f>2+15*2/7</f>
        <v>6.2857142857142856</v>
      </c>
      <c r="BN40" s="16">
        <v>30</v>
      </c>
      <c r="BO40" s="14"/>
      <c r="BP40" s="14"/>
      <c r="BQ40" s="16"/>
      <c r="BR40" s="16"/>
      <c r="BS40" s="14"/>
      <c r="BT40" s="14"/>
      <c r="BU40" s="14">
        <f t="shared" si="11"/>
        <v>0</v>
      </c>
      <c r="BV40" s="7"/>
      <c r="BW40" s="7"/>
      <c r="BX40" s="7"/>
      <c r="BY40" s="7"/>
      <c r="BZ40" s="7">
        <f>2+15*2/7</f>
        <v>6.2857142857142856</v>
      </c>
      <c r="CA40" s="7">
        <v>30</v>
      </c>
      <c r="CB40" s="7"/>
      <c r="CC40" s="7"/>
      <c r="CD40" s="7"/>
      <c r="CE40" s="7"/>
      <c r="CF40" s="7"/>
      <c r="CG40" s="7"/>
      <c r="CH40" s="7">
        <f t="shared" ref="CH40:CH54" si="14">(BV40*BW40+BX40*BY40+BZ40*CA40+CB40*CC40+CD40*CE40+CF40*CG40)*BV$17</f>
        <v>0</v>
      </c>
      <c r="CI40" s="16"/>
      <c r="CJ40" s="16"/>
      <c r="CK40" s="16"/>
      <c r="CL40" s="16"/>
      <c r="CM40" s="16">
        <f>2+15*2/7</f>
        <v>6.2857142857142856</v>
      </c>
      <c r="CN40" s="16">
        <v>30</v>
      </c>
      <c r="CO40" s="16"/>
      <c r="CP40" s="16"/>
      <c r="CQ40" s="16"/>
      <c r="CR40" s="16"/>
      <c r="CS40" s="16"/>
      <c r="CT40" s="16"/>
      <c r="CU40" s="14">
        <f t="shared" si="2"/>
        <v>0</v>
      </c>
      <c r="CV40" s="7"/>
      <c r="CW40" s="7"/>
      <c r="CX40" s="7"/>
      <c r="CY40" s="7"/>
      <c r="CZ40" s="7">
        <f>2+30*2/7</f>
        <v>10.571428571428571</v>
      </c>
      <c r="DA40" s="7">
        <v>30</v>
      </c>
      <c r="DB40" s="7"/>
      <c r="DC40" s="7"/>
      <c r="DD40" s="7">
        <v>30</v>
      </c>
      <c r="DE40" s="7">
        <f>2/7*30</f>
        <v>8.5714285714285712</v>
      </c>
      <c r="DF40" s="7">
        <f t="shared" si="12"/>
        <v>0</v>
      </c>
      <c r="DG40" s="16"/>
      <c r="DH40" s="16"/>
      <c r="DI40" s="16"/>
      <c r="DJ40" s="16"/>
      <c r="DK40" s="16">
        <f>2+30*2/7</f>
        <v>10.571428571428571</v>
      </c>
      <c r="DL40" s="16">
        <v>30</v>
      </c>
      <c r="DM40" s="16"/>
      <c r="DN40" s="16"/>
      <c r="DO40" s="16">
        <v>30</v>
      </c>
      <c r="DP40" s="16">
        <f>2/7*30</f>
        <v>8.5714285714285712</v>
      </c>
      <c r="DQ40" s="16">
        <f t="shared" ref="DQ40:DQ54" si="15">(+DG40*DH40+DI40*DJ40+DK40*DL40+DM40*DN40+DO40*DP40)*DG$17</f>
        <v>0</v>
      </c>
      <c r="DR40" s="7"/>
      <c r="DS40" s="7"/>
      <c r="DT40" s="7"/>
      <c r="DU40" s="7"/>
      <c r="DV40" s="7">
        <f>2+20*2/7</f>
        <v>7.7142857142857144</v>
      </c>
      <c r="DW40" s="7">
        <v>30</v>
      </c>
      <c r="DX40" s="7"/>
      <c r="DY40" s="7"/>
      <c r="DZ40" s="7"/>
      <c r="EA40" s="7"/>
      <c r="EB40" s="7"/>
      <c r="EC40" s="7"/>
      <c r="ED40" s="7">
        <f t="shared" si="3"/>
        <v>0</v>
      </c>
      <c r="EE40" s="9">
        <f t="shared" si="4"/>
        <v>0</v>
      </c>
    </row>
    <row r="41" spans="1:135" hidden="1" x14ac:dyDescent="0.3">
      <c r="A41" s="18" t="str">
        <f t="shared" si="0"/>
        <v>FRIJOL EMPACADO</v>
      </c>
      <c r="B41" s="19">
        <f t="shared" si="5"/>
        <v>0</v>
      </c>
      <c r="C41" s="20" t="s">
        <v>102</v>
      </c>
      <c r="E41" s="2" t="s">
        <v>30</v>
      </c>
      <c r="F41" s="7"/>
      <c r="G41" s="7"/>
      <c r="H41" s="7"/>
      <c r="I41" s="7"/>
      <c r="J41" s="8"/>
      <c r="K41" s="8"/>
      <c r="L41" s="7"/>
      <c r="M41" s="7"/>
      <c r="N41" s="7"/>
      <c r="O41" s="7"/>
      <c r="P41" s="7">
        <f t="shared" si="6"/>
        <v>0</v>
      </c>
      <c r="Q41" s="1"/>
      <c r="R41" s="1"/>
      <c r="S41" s="1"/>
      <c r="T41" s="1"/>
      <c r="U41" s="6"/>
      <c r="V41" s="6"/>
      <c r="W41" s="1"/>
      <c r="X41" s="1"/>
      <c r="Y41" s="1"/>
      <c r="Z41" s="1"/>
      <c r="AA41" s="1">
        <f t="shared" si="7"/>
        <v>0</v>
      </c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7">
        <f t="shared" si="8"/>
        <v>0</v>
      </c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>
        <f t="shared" si="9"/>
        <v>0</v>
      </c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>
        <f t="shared" si="10"/>
        <v>0</v>
      </c>
      <c r="BI41" s="14"/>
      <c r="BJ41" s="14"/>
      <c r="BK41" s="14"/>
      <c r="BL41" s="14"/>
      <c r="BM41" s="16"/>
      <c r="BN41" s="16"/>
      <c r="BO41" s="14"/>
      <c r="BP41" s="14"/>
      <c r="BQ41" s="16"/>
      <c r="BR41" s="16"/>
      <c r="BS41" s="14"/>
      <c r="BT41" s="14"/>
      <c r="BU41" s="14">
        <f t="shared" si="11"/>
        <v>0</v>
      </c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>
        <f t="shared" si="14"/>
        <v>0</v>
      </c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4">
        <f t="shared" si="2"/>
        <v>0</v>
      </c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>
        <f t="shared" si="12"/>
        <v>0</v>
      </c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>
        <f t="shared" si="15"/>
        <v>0</v>
      </c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>
        <f t="shared" si="3"/>
        <v>0</v>
      </c>
      <c r="EE41" s="9">
        <f t="shared" si="4"/>
        <v>0</v>
      </c>
    </row>
    <row r="42" spans="1:135" hidden="1" x14ac:dyDescent="0.3">
      <c r="A42" s="18" t="str">
        <f t="shared" si="0"/>
        <v>LENTEJA EMPACADA</v>
      </c>
      <c r="B42" s="19">
        <f t="shared" si="5"/>
        <v>0</v>
      </c>
      <c r="C42" s="20" t="s">
        <v>102</v>
      </c>
      <c r="E42" s="1" t="s">
        <v>31</v>
      </c>
      <c r="F42" s="7"/>
      <c r="G42" s="7"/>
      <c r="H42" s="7"/>
      <c r="I42" s="7"/>
      <c r="J42" s="8"/>
      <c r="K42" s="8"/>
      <c r="L42" s="7"/>
      <c r="M42" s="7"/>
      <c r="N42" s="7"/>
      <c r="O42" s="7"/>
      <c r="P42" s="7">
        <f t="shared" si="6"/>
        <v>0</v>
      </c>
      <c r="Q42" s="1"/>
      <c r="R42" s="1"/>
      <c r="S42" s="1"/>
      <c r="T42" s="1"/>
      <c r="U42" s="6"/>
      <c r="V42" s="6"/>
      <c r="W42" s="1"/>
      <c r="X42" s="1"/>
      <c r="Y42" s="1"/>
      <c r="Z42" s="1"/>
      <c r="AA42" s="1">
        <f t="shared" si="7"/>
        <v>0</v>
      </c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7">
        <f t="shared" si="8"/>
        <v>0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>
        <f t="shared" si="9"/>
        <v>0</v>
      </c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>
        <f t="shared" si="10"/>
        <v>0</v>
      </c>
      <c r="BI42" s="14"/>
      <c r="BJ42" s="14"/>
      <c r="BK42" s="14"/>
      <c r="BL42" s="14"/>
      <c r="BM42" s="16"/>
      <c r="BN42" s="16"/>
      <c r="BO42" s="14"/>
      <c r="BP42" s="14"/>
      <c r="BQ42" s="16"/>
      <c r="BR42" s="16"/>
      <c r="BS42" s="14"/>
      <c r="BT42" s="14"/>
      <c r="BU42" s="14">
        <f t="shared" si="11"/>
        <v>0</v>
      </c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>
        <f t="shared" si="14"/>
        <v>0</v>
      </c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4">
        <f t="shared" si="2"/>
        <v>0</v>
      </c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>
        <f t="shared" si="12"/>
        <v>0</v>
      </c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>
        <f t="shared" si="15"/>
        <v>0</v>
      </c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>
        <f t="shared" si="3"/>
        <v>0</v>
      </c>
      <c r="EE42" s="9">
        <f t="shared" si="4"/>
        <v>0</v>
      </c>
    </row>
    <row r="43" spans="1:135" x14ac:dyDescent="0.3">
      <c r="A43" s="18" t="str">
        <f t="shared" si="0"/>
        <v>CARNES ROJAS</v>
      </c>
      <c r="B43" s="19">
        <f t="shared" si="5"/>
        <v>0</v>
      </c>
      <c r="C43" s="20" t="s">
        <v>102</v>
      </c>
      <c r="E43" s="2" t="s">
        <v>18</v>
      </c>
      <c r="F43" s="7"/>
      <c r="G43" s="7"/>
      <c r="H43" s="7"/>
      <c r="I43" s="7"/>
      <c r="J43" s="8">
        <v>30</v>
      </c>
      <c r="K43" s="8">
        <v>10</v>
      </c>
      <c r="L43" s="7"/>
      <c r="M43" s="7"/>
      <c r="N43" s="8">
        <v>30</v>
      </c>
      <c r="O43" s="8">
        <v>20</v>
      </c>
      <c r="P43" s="7">
        <f t="shared" si="6"/>
        <v>0</v>
      </c>
      <c r="Q43" s="1">
        <v>15</v>
      </c>
      <c r="R43" s="1">
        <v>12</v>
      </c>
      <c r="S43" s="1"/>
      <c r="T43" s="1"/>
      <c r="U43" s="6">
        <v>35</v>
      </c>
      <c r="V43" s="6">
        <v>12</v>
      </c>
      <c r="W43" s="1"/>
      <c r="X43" s="1"/>
      <c r="Y43" s="1">
        <v>30</v>
      </c>
      <c r="Z43" s="1">
        <v>10</v>
      </c>
      <c r="AA43" s="1">
        <f t="shared" si="7"/>
        <v>0</v>
      </c>
      <c r="AB43" s="8"/>
      <c r="AC43" s="8"/>
      <c r="AD43" s="8"/>
      <c r="AE43" s="8"/>
      <c r="AF43" s="8">
        <v>40</v>
      </c>
      <c r="AG43" s="8">
        <f>3/7*30</f>
        <v>12.857142857142856</v>
      </c>
      <c r="AH43" s="8"/>
      <c r="AI43" s="8"/>
      <c r="AJ43" s="8">
        <v>40</v>
      </c>
      <c r="AK43" s="8">
        <f>3/7*30</f>
        <v>12.857142857142856</v>
      </c>
      <c r="AL43" s="7">
        <f t="shared" si="8"/>
        <v>0</v>
      </c>
      <c r="AM43" s="14"/>
      <c r="AN43" s="14"/>
      <c r="AO43" s="14"/>
      <c r="AP43" s="14"/>
      <c r="AQ43" s="14">
        <v>55</v>
      </c>
      <c r="AR43" s="14">
        <f>3/7*30</f>
        <v>12.857142857142856</v>
      </c>
      <c r="AS43" s="14"/>
      <c r="AT43" s="14"/>
      <c r="AU43" s="14">
        <v>55</v>
      </c>
      <c r="AV43" s="14">
        <f>3/7*30</f>
        <v>12.857142857142856</v>
      </c>
      <c r="AW43" s="14">
        <f t="shared" si="9"/>
        <v>0</v>
      </c>
      <c r="AX43" s="7"/>
      <c r="AY43" s="7"/>
      <c r="AZ43" s="7"/>
      <c r="BA43" s="7"/>
      <c r="BB43" s="7">
        <v>70</v>
      </c>
      <c r="BC43" s="7">
        <f>3/7*30</f>
        <v>12.857142857142856</v>
      </c>
      <c r="BD43" s="7"/>
      <c r="BE43" s="7"/>
      <c r="BF43" s="7">
        <v>70</v>
      </c>
      <c r="BG43" s="7">
        <f>3/7*30</f>
        <v>12.857142857142856</v>
      </c>
      <c r="BH43" s="7">
        <f t="shared" si="10"/>
        <v>0</v>
      </c>
      <c r="BI43" s="14"/>
      <c r="BJ43" s="14"/>
      <c r="BK43" s="14"/>
      <c r="BL43" s="14"/>
      <c r="BM43" s="16">
        <v>90</v>
      </c>
      <c r="BN43" s="16">
        <f>3/7*30</f>
        <v>12.857142857142856</v>
      </c>
      <c r="BO43" s="14"/>
      <c r="BP43" s="14"/>
      <c r="BQ43" s="16">
        <v>90</v>
      </c>
      <c r="BR43" s="16">
        <f>3/7*30</f>
        <v>12.857142857142856</v>
      </c>
      <c r="BS43" s="14"/>
      <c r="BT43" s="14"/>
      <c r="BU43" s="14">
        <f t="shared" si="11"/>
        <v>0</v>
      </c>
      <c r="BV43" s="7"/>
      <c r="BW43" s="7"/>
      <c r="BX43" s="7"/>
      <c r="BY43" s="7"/>
      <c r="BZ43" s="7">
        <v>90</v>
      </c>
      <c r="CA43" s="7">
        <f>3/7*30</f>
        <v>12.857142857142856</v>
      </c>
      <c r="CB43" s="7"/>
      <c r="CC43" s="7"/>
      <c r="CD43" s="7">
        <v>90</v>
      </c>
      <c r="CE43" s="7">
        <f>3/7*30</f>
        <v>12.857142857142856</v>
      </c>
      <c r="CF43" s="7"/>
      <c r="CG43" s="7"/>
      <c r="CH43" s="7">
        <f t="shared" si="14"/>
        <v>0</v>
      </c>
      <c r="CI43" s="16"/>
      <c r="CJ43" s="16"/>
      <c r="CK43" s="16"/>
      <c r="CL43" s="16"/>
      <c r="CM43" s="16">
        <v>100</v>
      </c>
      <c r="CN43" s="16">
        <f>3/7*30</f>
        <v>12.857142857142856</v>
      </c>
      <c r="CO43" s="16"/>
      <c r="CP43" s="16"/>
      <c r="CQ43" s="16">
        <v>100</v>
      </c>
      <c r="CR43" s="16">
        <f>3/7*30</f>
        <v>12.857142857142856</v>
      </c>
      <c r="CS43" s="16"/>
      <c r="CT43" s="16"/>
      <c r="CU43" s="14">
        <f t="shared" si="2"/>
        <v>0</v>
      </c>
      <c r="CV43" s="7"/>
      <c r="CW43" s="7"/>
      <c r="CX43" s="7"/>
      <c r="CY43" s="7"/>
      <c r="CZ43" s="7">
        <v>90</v>
      </c>
      <c r="DA43" s="7">
        <f>3/7*30</f>
        <v>12.857142857142856</v>
      </c>
      <c r="DB43" s="7"/>
      <c r="DC43" s="7"/>
      <c r="DD43" s="7">
        <v>90</v>
      </c>
      <c r="DE43" s="7">
        <f>3/7*30</f>
        <v>12.857142857142856</v>
      </c>
      <c r="DF43" s="7">
        <f t="shared" si="12"/>
        <v>0</v>
      </c>
      <c r="DG43" s="16"/>
      <c r="DH43" s="16"/>
      <c r="DI43" s="16"/>
      <c r="DJ43" s="16"/>
      <c r="DK43" s="16">
        <v>70</v>
      </c>
      <c r="DL43" s="16">
        <f>3/7*30</f>
        <v>12.857142857142856</v>
      </c>
      <c r="DM43" s="16"/>
      <c r="DN43" s="16"/>
      <c r="DO43" s="16">
        <v>70</v>
      </c>
      <c r="DP43" s="16">
        <f>3/7*30</f>
        <v>12.857142857142856</v>
      </c>
      <c r="DQ43" s="16">
        <f t="shared" si="15"/>
        <v>0</v>
      </c>
      <c r="DR43" s="7"/>
      <c r="DS43" s="7"/>
      <c r="DT43" s="7"/>
      <c r="DU43" s="7"/>
      <c r="DV43" s="7">
        <v>110</v>
      </c>
      <c r="DW43" s="7">
        <f>3/7*30</f>
        <v>12.857142857142856</v>
      </c>
      <c r="DX43" s="7"/>
      <c r="DY43" s="7"/>
      <c r="DZ43" s="7">
        <v>110</v>
      </c>
      <c r="EA43" s="7">
        <f>3/7*30</f>
        <v>12.857142857142856</v>
      </c>
      <c r="EB43" s="7"/>
      <c r="EC43" s="7"/>
      <c r="ED43" s="7">
        <f t="shared" si="3"/>
        <v>0</v>
      </c>
      <c r="EE43" s="9">
        <f t="shared" si="4"/>
        <v>0</v>
      </c>
    </row>
    <row r="44" spans="1:135" x14ac:dyDescent="0.3">
      <c r="A44" s="18" t="str">
        <f t="shared" si="0"/>
        <v>POLLO</v>
      </c>
      <c r="B44" s="19">
        <f t="shared" si="5"/>
        <v>0</v>
      </c>
      <c r="C44" s="20" t="s">
        <v>102</v>
      </c>
      <c r="E44" s="1" t="s">
        <v>19</v>
      </c>
      <c r="F44" s="7"/>
      <c r="G44" s="7"/>
      <c r="H44" s="7"/>
      <c r="I44" s="7"/>
      <c r="J44" s="8">
        <v>40</v>
      </c>
      <c r="K44" s="8">
        <v>20</v>
      </c>
      <c r="L44" s="7"/>
      <c r="M44" s="7"/>
      <c r="N44" s="8">
        <v>40</v>
      </c>
      <c r="O44" s="8">
        <v>10</v>
      </c>
      <c r="P44" s="7">
        <f t="shared" si="6"/>
        <v>0</v>
      </c>
      <c r="Q44" s="1">
        <v>17</v>
      </c>
      <c r="R44" s="1">
        <v>12</v>
      </c>
      <c r="S44" s="1"/>
      <c r="T44" s="1"/>
      <c r="U44" s="6">
        <v>47</v>
      </c>
      <c r="V44" s="6">
        <v>12</v>
      </c>
      <c r="W44" s="1"/>
      <c r="X44" s="1"/>
      <c r="Y44" s="1">
        <v>40</v>
      </c>
      <c r="Z44" s="1">
        <v>20</v>
      </c>
      <c r="AA44" s="1">
        <f t="shared" si="7"/>
        <v>0</v>
      </c>
      <c r="AB44" s="8"/>
      <c r="AC44" s="8"/>
      <c r="AD44" s="8"/>
      <c r="AE44" s="8"/>
      <c r="AF44" s="8">
        <f>+(54+57+60)/3</f>
        <v>57</v>
      </c>
      <c r="AG44" s="8">
        <f>2.5/7*30</f>
        <v>10.714285714285715</v>
      </c>
      <c r="AH44" s="8"/>
      <c r="AI44" s="8"/>
      <c r="AJ44" s="8">
        <f>+(54+57+60)/3</f>
        <v>57</v>
      </c>
      <c r="AK44" s="8">
        <f>2.5/7*30</f>
        <v>10.714285714285715</v>
      </c>
      <c r="AL44" s="7">
        <f t="shared" si="8"/>
        <v>0</v>
      </c>
      <c r="AM44" s="14"/>
      <c r="AN44" s="14"/>
      <c r="AO44" s="14"/>
      <c r="AP44" s="14"/>
      <c r="AQ44" s="14">
        <f>+(75+79+82)/3</f>
        <v>78.666666666666671</v>
      </c>
      <c r="AR44" s="14">
        <f>2.5/7*30</f>
        <v>10.714285714285715</v>
      </c>
      <c r="AS44" s="14"/>
      <c r="AT44" s="14"/>
      <c r="AU44" s="14">
        <f>+(75+79+82)/3</f>
        <v>78.666666666666671</v>
      </c>
      <c r="AV44" s="14">
        <f>2.5/7*30</f>
        <v>10.714285714285715</v>
      </c>
      <c r="AW44" s="14">
        <f t="shared" si="9"/>
        <v>0</v>
      </c>
      <c r="AX44" s="7"/>
      <c r="AY44" s="7"/>
      <c r="AZ44" s="7"/>
      <c r="BA44" s="7"/>
      <c r="BB44" s="7">
        <f>+(95+100+105)/3</f>
        <v>100</v>
      </c>
      <c r="BC44" s="7">
        <f>2.5/7*30</f>
        <v>10.714285714285715</v>
      </c>
      <c r="BD44" s="7"/>
      <c r="BE44" s="7"/>
      <c r="BF44" s="7">
        <f>+(95+100+105)/3</f>
        <v>100</v>
      </c>
      <c r="BG44" s="7">
        <f>3/7*30</f>
        <v>12.857142857142856</v>
      </c>
      <c r="BH44" s="7">
        <f t="shared" si="10"/>
        <v>0</v>
      </c>
      <c r="BI44" s="14"/>
      <c r="BJ44" s="14"/>
      <c r="BK44" s="14"/>
      <c r="BL44" s="14"/>
      <c r="BM44" s="16">
        <f>+(122+129+135)/3</f>
        <v>128.66666666666666</v>
      </c>
      <c r="BN44" s="16">
        <f>2.5/7*30</f>
        <v>10.714285714285715</v>
      </c>
      <c r="BO44" s="14"/>
      <c r="BP44" s="14"/>
      <c r="BQ44" s="16">
        <f>+(122+129+135)/3</f>
        <v>128.66666666666666</v>
      </c>
      <c r="BR44" s="16">
        <f>3/7*30</f>
        <v>12.857142857142856</v>
      </c>
      <c r="BS44" s="14"/>
      <c r="BT44" s="14"/>
      <c r="BU44" s="14">
        <f t="shared" si="11"/>
        <v>0</v>
      </c>
      <c r="BV44" s="7"/>
      <c r="BW44" s="7"/>
      <c r="BX44" s="7"/>
      <c r="BY44" s="7"/>
      <c r="BZ44" s="7">
        <f>+(122+129+135)/3</f>
        <v>128.66666666666666</v>
      </c>
      <c r="CA44" s="7">
        <f>2.5/7*30</f>
        <v>10.714285714285715</v>
      </c>
      <c r="CB44" s="7"/>
      <c r="CC44" s="7"/>
      <c r="CD44" s="7">
        <f>+(122+129+135)/3</f>
        <v>128.66666666666666</v>
      </c>
      <c r="CE44" s="7">
        <f>3/7*30</f>
        <v>12.857142857142856</v>
      </c>
      <c r="CF44" s="7"/>
      <c r="CG44" s="7"/>
      <c r="CH44" s="7">
        <f t="shared" si="14"/>
        <v>0</v>
      </c>
      <c r="CI44" s="16"/>
      <c r="CJ44" s="16"/>
      <c r="CK44" s="16"/>
      <c r="CL44" s="16"/>
      <c r="CM44" s="16">
        <f>+(136+143+150)/3</f>
        <v>143</v>
      </c>
      <c r="CN44" s="16">
        <f>2.5/7*30</f>
        <v>10.714285714285715</v>
      </c>
      <c r="CO44" s="16"/>
      <c r="CP44" s="16"/>
      <c r="CQ44" s="16">
        <f>+(136+143+150)/3</f>
        <v>143</v>
      </c>
      <c r="CR44" s="16">
        <f>2.5/7*30</f>
        <v>10.714285714285715</v>
      </c>
      <c r="CS44" s="16"/>
      <c r="CT44" s="16"/>
      <c r="CU44" s="14">
        <f t="shared" si="2"/>
        <v>0</v>
      </c>
      <c r="CV44" s="7"/>
      <c r="CW44" s="7"/>
      <c r="CX44" s="7"/>
      <c r="CY44" s="7"/>
      <c r="CZ44" s="7">
        <f>+(122+129+135)/3</f>
        <v>128.66666666666666</v>
      </c>
      <c r="DA44" s="7">
        <f>2.5/7*30</f>
        <v>10.714285714285715</v>
      </c>
      <c r="DB44" s="7"/>
      <c r="DC44" s="7"/>
      <c r="DD44" s="7">
        <f>+(122+129+135)/3</f>
        <v>128.66666666666666</v>
      </c>
      <c r="DE44" s="7">
        <f>2.5/7*30</f>
        <v>10.714285714285715</v>
      </c>
      <c r="DF44" s="7">
        <f t="shared" si="12"/>
        <v>0</v>
      </c>
      <c r="DG44" s="16"/>
      <c r="DH44" s="16"/>
      <c r="DI44" s="16"/>
      <c r="DJ44" s="16"/>
      <c r="DK44" s="16">
        <f>+(95+100+105)/3</f>
        <v>100</v>
      </c>
      <c r="DL44" s="16">
        <f>2.5/7*30</f>
        <v>10.714285714285715</v>
      </c>
      <c r="DM44" s="16"/>
      <c r="DN44" s="16"/>
      <c r="DO44" s="16">
        <f>+(95+100+105)/3</f>
        <v>100</v>
      </c>
      <c r="DP44" s="16">
        <f>2.5/7*30</f>
        <v>10.714285714285715</v>
      </c>
      <c r="DQ44" s="16">
        <f t="shared" si="15"/>
        <v>0</v>
      </c>
      <c r="DR44" s="7"/>
      <c r="DS44" s="7"/>
      <c r="DT44" s="7"/>
      <c r="DU44" s="7"/>
      <c r="DV44" s="7">
        <f>+(150+157+165)/3</f>
        <v>157.33333333333334</v>
      </c>
      <c r="DW44" s="7">
        <f>2.5/7*30</f>
        <v>10.714285714285715</v>
      </c>
      <c r="DX44" s="7"/>
      <c r="DY44" s="7"/>
      <c r="DZ44" s="7">
        <f>+(150+157+165)/3</f>
        <v>157.33333333333334</v>
      </c>
      <c r="EA44" s="7">
        <f>2.5/7*30</f>
        <v>10.714285714285715</v>
      </c>
      <c r="EB44" s="7"/>
      <c r="EC44" s="7"/>
      <c r="ED44" s="7">
        <f t="shared" si="3"/>
        <v>0</v>
      </c>
      <c r="EE44" s="9">
        <f t="shared" si="4"/>
        <v>0</v>
      </c>
    </row>
    <row r="45" spans="1:135" x14ac:dyDescent="0.3">
      <c r="A45" s="18" t="str">
        <f t="shared" si="0"/>
        <v xml:space="preserve">HUEVO </v>
      </c>
      <c r="B45" s="19">
        <f t="shared" si="5"/>
        <v>0</v>
      </c>
      <c r="C45" s="20" t="s">
        <v>104</v>
      </c>
      <c r="E45" s="2" t="s">
        <v>20</v>
      </c>
      <c r="F45" s="7"/>
      <c r="G45" s="7"/>
      <c r="H45" s="7"/>
      <c r="I45" s="7"/>
      <c r="J45" s="8"/>
      <c r="K45" s="8"/>
      <c r="L45" s="7"/>
      <c r="M45" s="7"/>
      <c r="N45" s="7"/>
      <c r="O45" s="7"/>
      <c r="P45" s="7">
        <f t="shared" si="6"/>
        <v>0</v>
      </c>
      <c r="Q45" s="1">
        <v>1</v>
      </c>
      <c r="R45" s="1">
        <v>6</v>
      </c>
      <c r="S45" s="1"/>
      <c r="T45" s="1"/>
      <c r="U45" s="6">
        <v>1</v>
      </c>
      <c r="V45" s="6">
        <v>6</v>
      </c>
      <c r="W45" s="1"/>
      <c r="X45" s="1"/>
      <c r="Y45" s="1"/>
      <c r="Z45" s="1"/>
      <c r="AA45" s="1">
        <f t="shared" si="7"/>
        <v>0</v>
      </c>
      <c r="AB45" s="8">
        <v>1</v>
      </c>
      <c r="AC45" s="8">
        <v>20</v>
      </c>
      <c r="AD45" s="8"/>
      <c r="AE45" s="8"/>
      <c r="AF45" s="8">
        <v>1</v>
      </c>
      <c r="AG45" s="8">
        <f>1/7*30</f>
        <v>4.2857142857142856</v>
      </c>
      <c r="AH45" s="8"/>
      <c r="AI45" s="8"/>
      <c r="AJ45" s="8">
        <v>1</v>
      </c>
      <c r="AK45" s="8">
        <f>1/7*30</f>
        <v>4.2857142857142856</v>
      </c>
      <c r="AL45" s="7">
        <f t="shared" si="8"/>
        <v>0</v>
      </c>
      <c r="AM45" s="14">
        <v>1</v>
      </c>
      <c r="AN45" s="14">
        <v>20</v>
      </c>
      <c r="AO45" s="14"/>
      <c r="AP45" s="14"/>
      <c r="AQ45" s="14">
        <v>1</v>
      </c>
      <c r="AR45" s="14">
        <f>1/7*30</f>
        <v>4.2857142857142856</v>
      </c>
      <c r="AS45" s="14"/>
      <c r="AT45" s="14"/>
      <c r="AU45" s="14">
        <v>1</v>
      </c>
      <c r="AV45" s="14">
        <f>1/7*30</f>
        <v>4.2857142857142856</v>
      </c>
      <c r="AW45" s="14">
        <f t="shared" si="9"/>
        <v>0</v>
      </c>
      <c r="AX45" s="7">
        <v>1</v>
      </c>
      <c r="AY45" s="7">
        <v>20</v>
      </c>
      <c r="AZ45" s="7"/>
      <c r="BA45" s="7"/>
      <c r="BB45" s="7">
        <v>1</v>
      </c>
      <c r="BC45" s="7">
        <f>1/7*30</f>
        <v>4.2857142857142856</v>
      </c>
      <c r="BD45" s="7"/>
      <c r="BE45" s="7"/>
      <c r="BF45" s="7">
        <v>1</v>
      </c>
      <c r="BG45" s="7">
        <f>1/7*30</f>
        <v>4.2857142857142856</v>
      </c>
      <c r="BH45" s="7">
        <f t="shared" si="10"/>
        <v>0</v>
      </c>
      <c r="BI45" s="14">
        <v>1</v>
      </c>
      <c r="BJ45" s="14">
        <v>20</v>
      </c>
      <c r="BK45" s="14"/>
      <c r="BL45" s="14"/>
      <c r="BM45" s="16">
        <v>1</v>
      </c>
      <c r="BN45" s="16">
        <f>1/7*30</f>
        <v>4.2857142857142856</v>
      </c>
      <c r="BO45" s="14"/>
      <c r="BP45" s="14"/>
      <c r="BQ45" s="16">
        <v>1</v>
      </c>
      <c r="BR45" s="16">
        <f>1/7*30</f>
        <v>4.2857142857142856</v>
      </c>
      <c r="BS45" s="14"/>
      <c r="BT45" s="14"/>
      <c r="BU45" s="14">
        <f t="shared" si="11"/>
        <v>0</v>
      </c>
      <c r="BV45" s="7">
        <v>1</v>
      </c>
      <c r="BW45" s="7">
        <v>20</v>
      </c>
      <c r="BX45" s="7"/>
      <c r="BY45" s="7"/>
      <c r="BZ45" s="7">
        <v>1</v>
      </c>
      <c r="CA45" s="7">
        <f>1/7*30</f>
        <v>4.2857142857142856</v>
      </c>
      <c r="CB45" s="7"/>
      <c r="CC45" s="7"/>
      <c r="CD45" s="7">
        <v>1</v>
      </c>
      <c r="CE45" s="7">
        <f>1/7*30</f>
        <v>4.2857142857142856</v>
      </c>
      <c r="CF45" s="7"/>
      <c r="CG45" s="7"/>
      <c r="CH45" s="7">
        <f t="shared" si="14"/>
        <v>0</v>
      </c>
      <c r="CI45" s="16">
        <v>1</v>
      </c>
      <c r="CJ45" s="16">
        <v>20</v>
      </c>
      <c r="CK45" s="16"/>
      <c r="CL45" s="16"/>
      <c r="CM45" s="16">
        <v>1</v>
      </c>
      <c r="CN45" s="16">
        <f>1/7*30</f>
        <v>4.2857142857142856</v>
      </c>
      <c r="CO45" s="16"/>
      <c r="CP45" s="16"/>
      <c r="CQ45" s="16">
        <v>1</v>
      </c>
      <c r="CR45" s="16">
        <f>1/7*30</f>
        <v>4.2857142857142856</v>
      </c>
      <c r="CS45" s="16"/>
      <c r="CT45" s="16"/>
      <c r="CU45" s="14">
        <f t="shared" si="2"/>
        <v>0</v>
      </c>
      <c r="CV45" s="7">
        <v>1</v>
      </c>
      <c r="CW45" s="7">
        <v>20</v>
      </c>
      <c r="CX45" s="7"/>
      <c r="CY45" s="7"/>
      <c r="CZ45" s="7">
        <v>1</v>
      </c>
      <c r="DA45" s="7">
        <f>1/7*30</f>
        <v>4.2857142857142856</v>
      </c>
      <c r="DB45" s="7"/>
      <c r="DC45" s="7"/>
      <c r="DD45" s="7">
        <v>1</v>
      </c>
      <c r="DE45" s="7">
        <f>1/7*30</f>
        <v>4.2857142857142856</v>
      </c>
      <c r="DF45" s="7">
        <f t="shared" si="12"/>
        <v>0</v>
      </c>
      <c r="DG45" s="16">
        <v>1</v>
      </c>
      <c r="DH45" s="16">
        <v>20</v>
      </c>
      <c r="DI45" s="16"/>
      <c r="DJ45" s="16"/>
      <c r="DK45" s="16">
        <v>1</v>
      </c>
      <c r="DL45" s="16">
        <f>1/7*30</f>
        <v>4.2857142857142856</v>
      </c>
      <c r="DM45" s="16"/>
      <c r="DN45" s="16"/>
      <c r="DO45" s="16">
        <v>1</v>
      </c>
      <c r="DP45" s="16">
        <f>1/7*30</f>
        <v>4.2857142857142856</v>
      </c>
      <c r="DQ45" s="16">
        <f t="shared" si="15"/>
        <v>0</v>
      </c>
      <c r="DR45" s="7">
        <v>1</v>
      </c>
      <c r="DS45" s="7">
        <v>20</v>
      </c>
      <c r="DT45" s="7"/>
      <c r="DU45" s="7"/>
      <c r="DV45" s="7">
        <v>1</v>
      </c>
      <c r="DW45" s="7">
        <f>1/7*30</f>
        <v>4.2857142857142856</v>
      </c>
      <c r="DX45" s="7"/>
      <c r="DY45" s="7"/>
      <c r="DZ45" s="7">
        <v>1</v>
      </c>
      <c r="EA45" s="7">
        <f>1/7*30</f>
        <v>4.2857142857142856</v>
      </c>
      <c r="EB45" s="7"/>
      <c r="EC45" s="7"/>
      <c r="ED45" s="7">
        <f t="shared" si="3"/>
        <v>0</v>
      </c>
      <c r="EE45" s="9">
        <f t="shared" si="4"/>
        <v>0</v>
      </c>
    </row>
    <row r="46" spans="1:135" x14ac:dyDescent="0.3">
      <c r="A46" s="18" t="str">
        <f t="shared" si="0"/>
        <v>ATUN EN ACEITE</v>
      </c>
      <c r="B46" s="19">
        <f t="shared" si="5"/>
        <v>0</v>
      </c>
      <c r="C46" s="20" t="s">
        <v>102</v>
      </c>
      <c r="E46" s="1" t="s">
        <v>21</v>
      </c>
      <c r="F46" s="7"/>
      <c r="G46" s="7"/>
      <c r="H46" s="7"/>
      <c r="I46" s="7"/>
      <c r="J46" s="8"/>
      <c r="K46" s="8"/>
      <c r="L46" s="7"/>
      <c r="M46" s="7"/>
      <c r="N46" s="7"/>
      <c r="O46" s="7"/>
      <c r="P46" s="7">
        <f t="shared" si="6"/>
        <v>0</v>
      </c>
      <c r="Q46" s="1"/>
      <c r="R46" s="1"/>
      <c r="S46" s="1"/>
      <c r="T46" s="1"/>
      <c r="U46" s="6"/>
      <c r="V46" s="6"/>
      <c r="W46" s="1"/>
      <c r="X46" s="1"/>
      <c r="Y46" s="1"/>
      <c r="Z46" s="1"/>
      <c r="AA46" s="1">
        <f t="shared" si="7"/>
        <v>0</v>
      </c>
      <c r="AB46" s="8"/>
      <c r="AC46" s="8"/>
      <c r="AD46" s="8"/>
      <c r="AE46" s="8"/>
      <c r="AF46" s="8">
        <v>50</v>
      </c>
      <c r="AG46" s="8">
        <f>0.5/7*30</f>
        <v>2.1428571428571428</v>
      </c>
      <c r="AH46" s="8"/>
      <c r="AI46" s="8"/>
      <c r="AJ46" s="8">
        <v>50</v>
      </c>
      <c r="AK46" s="8">
        <f>0.5/7*30</f>
        <v>2.1428571428571428</v>
      </c>
      <c r="AL46" s="7">
        <f t="shared" si="8"/>
        <v>0</v>
      </c>
      <c r="AM46" s="14"/>
      <c r="AN46" s="14"/>
      <c r="AO46" s="14"/>
      <c r="AP46" s="14"/>
      <c r="AQ46" s="14">
        <v>55</v>
      </c>
      <c r="AR46" s="14">
        <f>0.5/7*30</f>
        <v>2.1428571428571428</v>
      </c>
      <c r="AS46" s="14"/>
      <c r="AT46" s="14"/>
      <c r="AU46" s="14">
        <v>55</v>
      </c>
      <c r="AV46" s="14">
        <f>0.5/7*30</f>
        <v>2.1428571428571428</v>
      </c>
      <c r="AW46" s="14">
        <f t="shared" si="9"/>
        <v>0</v>
      </c>
      <c r="AX46" s="7"/>
      <c r="AY46" s="7"/>
      <c r="AZ46" s="7"/>
      <c r="BA46" s="7"/>
      <c r="BB46" s="7">
        <v>70</v>
      </c>
      <c r="BC46" s="7">
        <f>0.5/7*30</f>
        <v>2.1428571428571428</v>
      </c>
      <c r="BD46" s="7"/>
      <c r="BE46" s="7"/>
      <c r="BF46" s="7"/>
      <c r="BG46" s="7"/>
      <c r="BH46" s="7">
        <f t="shared" si="10"/>
        <v>0</v>
      </c>
      <c r="BI46" s="14"/>
      <c r="BJ46" s="14"/>
      <c r="BK46" s="14"/>
      <c r="BL46" s="14"/>
      <c r="BM46" s="16">
        <v>90</v>
      </c>
      <c r="BN46" s="16">
        <f>0.5/7*30</f>
        <v>2.1428571428571428</v>
      </c>
      <c r="BO46" s="14"/>
      <c r="BP46" s="14"/>
      <c r="BQ46" s="16"/>
      <c r="BR46" s="16"/>
      <c r="BS46" s="14"/>
      <c r="BT46" s="14"/>
      <c r="BU46" s="14">
        <f t="shared" si="11"/>
        <v>0</v>
      </c>
      <c r="BV46" s="7"/>
      <c r="BW46" s="7"/>
      <c r="BX46" s="7"/>
      <c r="BY46" s="7"/>
      <c r="BZ46" s="7">
        <v>90</v>
      </c>
      <c r="CA46" s="7">
        <f>0.5/7*30</f>
        <v>2.1428571428571428</v>
      </c>
      <c r="CB46" s="7"/>
      <c r="CC46" s="7"/>
      <c r="CD46" s="7"/>
      <c r="CE46" s="7"/>
      <c r="CF46" s="7"/>
      <c r="CG46" s="7"/>
      <c r="CH46" s="7">
        <f t="shared" si="14"/>
        <v>0</v>
      </c>
      <c r="CI46" s="16"/>
      <c r="CJ46" s="16"/>
      <c r="CK46" s="16"/>
      <c r="CL46" s="16"/>
      <c r="CM46" s="16">
        <v>100</v>
      </c>
      <c r="CN46" s="16">
        <f>0.5/7*30</f>
        <v>2.1428571428571428</v>
      </c>
      <c r="CO46" s="16"/>
      <c r="CP46" s="16"/>
      <c r="CQ46" s="16">
        <v>100</v>
      </c>
      <c r="CR46" s="16">
        <f>0.5/7*30</f>
        <v>2.1428571428571428</v>
      </c>
      <c r="CS46" s="16"/>
      <c r="CT46" s="16"/>
      <c r="CU46" s="14">
        <f t="shared" si="2"/>
        <v>0</v>
      </c>
      <c r="CV46" s="7"/>
      <c r="CW46" s="7"/>
      <c r="CX46" s="7"/>
      <c r="CY46" s="7"/>
      <c r="CZ46" s="7">
        <v>90</v>
      </c>
      <c r="DA46" s="7">
        <f>0.5/7*30</f>
        <v>2.1428571428571428</v>
      </c>
      <c r="DB46" s="7"/>
      <c r="DC46" s="7"/>
      <c r="DD46" s="7">
        <v>90</v>
      </c>
      <c r="DE46" s="7">
        <f>0.5/7*30</f>
        <v>2.1428571428571428</v>
      </c>
      <c r="DF46" s="7">
        <f t="shared" si="12"/>
        <v>0</v>
      </c>
      <c r="DG46" s="16"/>
      <c r="DH46" s="16"/>
      <c r="DI46" s="16"/>
      <c r="DJ46" s="16"/>
      <c r="DK46" s="16">
        <v>70</v>
      </c>
      <c r="DL46" s="16">
        <f>0.5/7*30</f>
        <v>2.1428571428571428</v>
      </c>
      <c r="DM46" s="16"/>
      <c r="DN46" s="16"/>
      <c r="DO46" s="16">
        <v>70</v>
      </c>
      <c r="DP46" s="16">
        <f>0.5/7*30</f>
        <v>2.1428571428571428</v>
      </c>
      <c r="DQ46" s="16">
        <f t="shared" si="15"/>
        <v>0</v>
      </c>
      <c r="DR46" s="7"/>
      <c r="DS46" s="7"/>
      <c r="DT46" s="7"/>
      <c r="DU46" s="7"/>
      <c r="DV46" s="7">
        <v>110</v>
      </c>
      <c r="DW46" s="7">
        <f>0.5/7*30</f>
        <v>2.1428571428571428</v>
      </c>
      <c r="DX46" s="7"/>
      <c r="DY46" s="7"/>
      <c r="DZ46" s="7">
        <v>110</v>
      </c>
      <c r="EA46" s="7">
        <f>0.5/7*30</f>
        <v>2.1428571428571428</v>
      </c>
      <c r="EB46" s="7"/>
      <c r="EC46" s="7"/>
      <c r="ED46" s="7">
        <f t="shared" si="3"/>
        <v>0</v>
      </c>
      <c r="EE46" s="9">
        <f t="shared" si="4"/>
        <v>0</v>
      </c>
    </row>
    <row r="47" spans="1:135" hidden="1" x14ac:dyDescent="0.3">
      <c r="A47" s="18" t="str">
        <f t="shared" si="0"/>
        <v>ATUN EN AGUA</v>
      </c>
      <c r="B47" s="19">
        <f t="shared" si="5"/>
        <v>0</v>
      </c>
      <c r="C47" s="20" t="s">
        <v>102</v>
      </c>
      <c r="E47" s="2" t="s">
        <v>22</v>
      </c>
      <c r="F47" s="7"/>
      <c r="G47" s="7"/>
      <c r="H47" s="7"/>
      <c r="I47" s="7"/>
      <c r="J47" s="8"/>
      <c r="K47" s="8"/>
      <c r="L47" s="7"/>
      <c r="M47" s="7"/>
      <c r="N47" s="7"/>
      <c r="O47" s="7"/>
      <c r="P47" s="7">
        <f t="shared" si="6"/>
        <v>0</v>
      </c>
      <c r="Q47" s="1"/>
      <c r="R47" s="1"/>
      <c r="S47" s="1"/>
      <c r="T47" s="1"/>
      <c r="U47" s="6"/>
      <c r="V47" s="6"/>
      <c r="W47" s="1"/>
      <c r="X47" s="1"/>
      <c r="Y47" s="1"/>
      <c r="Z47" s="1"/>
      <c r="AA47" s="1">
        <f t="shared" si="7"/>
        <v>0</v>
      </c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7">
        <f t="shared" si="8"/>
        <v>0</v>
      </c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>
        <f t="shared" si="9"/>
        <v>0</v>
      </c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>
        <f t="shared" si="10"/>
        <v>0</v>
      </c>
      <c r="BI47" s="14"/>
      <c r="BJ47" s="14"/>
      <c r="BK47" s="14"/>
      <c r="BL47" s="14"/>
      <c r="BM47" s="16"/>
      <c r="BN47" s="16"/>
      <c r="BO47" s="14"/>
      <c r="BP47" s="14"/>
      <c r="BQ47" s="16"/>
      <c r="BR47" s="16"/>
      <c r="BS47" s="14"/>
      <c r="BT47" s="14"/>
      <c r="BU47" s="14">
        <f t="shared" si="11"/>
        <v>0</v>
      </c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>
        <f t="shared" si="14"/>
        <v>0</v>
      </c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4">
        <f t="shared" si="2"/>
        <v>0</v>
      </c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>
        <f t="shared" si="12"/>
        <v>0</v>
      </c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>
        <f t="shared" si="15"/>
        <v>0</v>
      </c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>
        <f t="shared" si="3"/>
        <v>0</v>
      </c>
      <c r="EE47" s="9">
        <f t="shared" si="4"/>
        <v>0</v>
      </c>
    </row>
    <row r="48" spans="1:135" x14ac:dyDescent="0.3">
      <c r="A48" s="18" t="str">
        <f t="shared" si="0"/>
        <v>ACEITES Y GRASAS</v>
      </c>
      <c r="B48" s="19">
        <f t="shared" si="5"/>
        <v>0</v>
      </c>
      <c r="C48" s="20" t="s">
        <v>103</v>
      </c>
      <c r="E48" s="1" t="s">
        <v>23</v>
      </c>
      <c r="F48" s="7">
        <v>2</v>
      </c>
      <c r="G48" s="7">
        <v>30</v>
      </c>
      <c r="H48" s="7"/>
      <c r="I48" s="7"/>
      <c r="J48" s="8">
        <v>4</v>
      </c>
      <c r="K48" s="8">
        <v>30</v>
      </c>
      <c r="L48" s="7"/>
      <c r="M48" s="7"/>
      <c r="N48" s="8">
        <v>4</v>
      </c>
      <c r="O48" s="8">
        <v>30</v>
      </c>
      <c r="P48" s="7">
        <f t="shared" si="6"/>
        <v>0</v>
      </c>
      <c r="Q48" s="1">
        <v>2</v>
      </c>
      <c r="R48" s="1">
        <v>30</v>
      </c>
      <c r="S48" s="1"/>
      <c r="T48" s="1"/>
      <c r="U48" s="6">
        <v>5</v>
      </c>
      <c r="V48" s="6">
        <v>30</v>
      </c>
      <c r="W48" s="1"/>
      <c r="X48" s="1"/>
      <c r="Y48" s="1">
        <v>5</v>
      </c>
      <c r="Z48" s="1">
        <v>30</v>
      </c>
      <c r="AA48" s="1">
        <f t="shared" si="7"/>
        <v>0</v>
      </c>
      <c r="AB48" s="8">
        <v>4</v>
      </c>
      <c r="AC48" s="8">
        <v>30</v>
      </c>
      <c r="AD48" s="8"/>
      <c r="AE48" s="8"/>
      <c r="AF48" s="8">
        <v>8</v>
      </c>
      <c r="AG48" s="8">
        <v>30</v>
      </c>
      <c r="AH48" s="8"/>
      <c r="AI48" s="8"/>
      <c r="AJ48" s="8">
        <v>8</v>
      </c>
      <c r="AK48" s="8">
        <v>30</v>
      </c>
      <c r="AL48" s="7">
        <f t="shared" si="8"/>
        <v>0</v>
      </c>
      <c r="AM48" s="14">
        <v>4</v>
      </c>
      <c r="AN48" s="14">
        <v>30</v>
      </c>
      <c r="AO48" s="14"/>
      <c r="AP48" s="14"/>
      <c r="AQ48" s="14">
        <v>12</v>
      </c>
      <c r="AR48" s="14">
        <v>30</v>
      </c>
      <c r="AS48" s="14"/>
      <c r="AT48" s="14"/>
      <c r="AU48" s="14">
        <v>11</v>
      </c>
      <c r="AV48" s="14">
        <v>30</v>
      </c>
      <c r="AW48" s="14">
        <f t="shared" si="9"/>
        <v>0</v>
      </c>
      <c r="AX48" s="7">
        <v>5</v>
      </c>
      <c r="AY48" s="7">
        <v>30</v>
      </c>
      <c r="AZ48" s="7"/>
      <c r="BA48" s="7"/>
      <c r="BB48" s="7">
        <v>12</v>
      </c>
      <c r="BC48" s="7">
        <v>30</v>
      </c>
      <c r="BD48" s="7"/>
      <c r="BE48" s="7"/>
      <c r="BF48" s="7">
        <v>12</v>
      </c>
      <c r="BG48" s="7">
        <v>30</v>
      </c>
      <c r="BH48" s="7">
        <f t="shared" si="10"/>
        <v>0</v>
      </c>
      <c r="BI48" s="14">
        <v>5</v>
      </c>
      <c r="BJ48" s="14">
        <v>30</v>
      </c>
      <c r="BK48" s="14"/>
      <c r="BL48" s="14"/>
      <c r="BM48" s="16">
        <v>14</v>
      </c>
      <c r="BN48" s="16">
        <v>30</v>
      </c>
      <c r="BO48" s="14"/>
      <c r="BP48" s="14"/>
      <c r="BQ48" s="16">
        <v>13</v>
      </c>
      <c r="BR48" s="16">
        <v>30</v>
      </c>
      <c r="BS48" s="14"/>
      <c r="BT48" s="14"/>
      <c r="BU48" s="14">
        <f t="shared" si="11"/>
        <v>0</v>
      </c>
      <c r="BV48" s="7">
        <v>5</v>
      </c>
      <c r="BW48" s="7">
        <v>30</v>
      </c>
      <c r="BX48" s="7"/>
      <c r="BY48" s="7"/>
      <c r="BZ48" s="7">
        <v>16</v>
      </c>
      <c r="CA48" s="7">
        <v>30</v>
      </c>
      <c r="CB48" s="7"/>
      <c r="CC48" s="7"/>
      <c r="CD48" s="7">
        <v>14</v>
      </c>
      <c r="CE48" s="7">
        <v>30</v>
      </c>
      <c r="CF48" s="7"/>
      <c r="CG48" s="7"/>
      <c r="CH48" s="7">
        <f t="shared" si="14"/>
        <v>0</v>
      </c>
      <c r="CI48" s="16">
        <v>6</v>
      </c>
      <c r="CJ48" s="16">
        <v>30</v>
      </c>
      <c r="CK48" s="16"/>
      <c r="CL48" s="16"/>
      <c r="CM48" s="16">
        <v>19</v>
      </c>
      <c r="CN48" s="16">
        <v>30</v>
      </c>
      <c r="CO48" s="16"/>
      <c r="CP48" s="16"/>
      <c r="CQ48" s="16">
        <v>18</v>
      </c>
      <c r="CR48" s="16">
        <v>30</v>
      </c>
      <c r="CS48" s="16"/>
      <c r="CT48" s="16"/>
      <c r="CU48" s="14">
        <f t="shared" si="2"/>
        <v>0</v>
      </c>
      <c r="CV48" s="7"/>
      <c r="CW48" s="7"/>
      <c r="CX48" s="7"/>
      <c r="CY48" s="7"/>
      <c r="CZ48" s="7">
        <v>12</v>
      </c>
      <c r="DA48" s="7">
        <v>30</v>
      </c>
      <c r="DB48" s="7"/>
      <c r="DC48" s="7"/>
      <c r="DD48" s="7">
        <v>12</v>
      </c>
      <c r="DE48" s="7">
        <v>30</v>
      </c>
      <c r="DF48" s="7">
        <f t="shared" si="12"/>
        <v>0</v>
      </c>
      <c r="DG48" s="16"/>
      <c r="DH48" s="16"/>
      <c r="DI48" s="16"/>
      <c r="DJ48" s="16"/>
      <c r="DK48" s="16">
        <v>10</v>
      </c>
      <c r="DL48" s="16">
        <v>30</v>
      </c>
      <c r="DM48" s="16"/>
      <c r="DN48" s="16"/>
      <c r="DO48" s="16">
        <v>10</v>
      </c>
      <c r="DP48" s="16">
        <v>30</v>
      </c>
      <c r="DQ48" s="16">
        <f t="shared" si="15"/>
        <v>0</v>
      </c>
      <c r="DR48" s="7">
        <v>7</v>
      </c>
      <c r="DS48" s="7">
        <v>30</v>
      </c>
      <c r="DT48" s="7"/>
      <c r="DU48" s="7"/>
      <c r="DV48" s="7">
        <v>18</v>
      </c>
      <c r="DW48" s="7">
        <v>30</v>
      </c>
      <c r="DX48" s="7"/>
      <c r="DY48" s="7"/>
      <c r="DZ48" s="7">
        <v>19</v>
      </c>
      <c r="EA48" s="7">
        <v>30</v>
      </c>
      <c r="EB48" s="7"/>
      <c r="EC48" s="7"/>
      <c r="ED48" s="7">
        <f t="shared" si="3"/>
        <v>0</v>
      </c>
      <c r="EE48" s="9">
        <f t="shared" si="4"/>
        <v>0</v>
      </c>
    </row>
    <row r="49" spans="1:136" x14ac:dyDescent="0.3">
      <c r="A49" s="18" t="str">
        <f t="shared" si="0"/>
        <v xml:space="preserve">AZUCAR </v>
      </c>
      <c r="B49" s="19">
        <f t="shared" si="5"/>
        <v>0</v>
      </c>
      <c r="C49" s="20" t="s">
        <v>102</v>
      </c>
      <c r="E49" s="2" t="s">
        <v>24</v>
      </c>
      <c r="F49" s="7"/>
      <c r="G49" s="7"/>
      <c r="H49" s="7"/>
      <c r="I49" s="7"/>
      <c r="J49" s="8"/>
      <c r="K49" s="8"/>
      <c r="L49" s="7"/>
      <c r="M49" s="7"/>
      <c r="N49" s="7"/>
      <c r="O49" s="7"/>
      <c r="P49" s="7">
        <f t="shared" si="6"/>
        <v>0</v>
      </c>
      <c r="Q49" s="1"/>
      <c r="R49" s="1"/>
      <c r="S49" s="1"/>
      <c r="T49" s="1"/>
      <c r="U49" s="6"/>
      <c r="V49" s="6"/>
      <c r="W49" s="1"/>
      <c r="X49" s="1"/>
      <c r="Y49" s="1"/>
      <c r="Z49" s="1"/>
      <c r="AA49" s="1">
        <f t="shared" si="7"/>
        <v>0</v>
      </c>
      <c r="AB49" s="8">
        <v>10</v>
      </c>
      <c r="AC49" s="8">
        <v>20</v>
      </c>
      <c r="AD49" s="8">
        <v>10</v>
      </c>
      <c r="AE49" s="8">
        <v>20</v>
      </c>
      <c r="AF49" s="8">
        <v>10</v>
      </c>
      <c r="AG49" s="8">
        <v>30</v>
      </c>
      <c r="AH49" s="8"/>
      <c r="AI49" s="8"/>
      <c r="AJ49" s="8">
        <v>10</v>
      </c>
      <c r="AK49" s="8">
        <v>20</v>
      </c>
      <c r="AL49" s="7">
        <f t="shared" si="8"/>
        <v>0</v>
      </c>
      <c r="AM49" s="14">
        <v>12</v>
      </c>
      <c r="AN49" s="14">
        <v>20</v>
      </c>
      <c r="AO49" s="14">
        <v>12</v>
      </c>
      <c r="AP49" s="14">
        <v>20</v>
      </c>
      <c r="AQ49" s="14">
        <v>12</v>
      </c>
      <c r="AR49" s="14">
        <v>30</v>
      </c>
      <c r="AS49" s="14"/>
      <c r="AT49" s="14"/>
      <c r="AU49" s="14">
        <v>12</v>
      </c>
      <c r="AV49" s="14">
        <v>20</v>
      </c>
      <c r="AW49" s="14">
        <f t="shared" si="9"/>
        <v>0</v>
      </c>
      <c r="AX49" s="7">
        <v>13</v>
      </c>
      <c r="AY49" s="7">
        <v>20</v>
      </c>
      <c r="AZ49" s="7">
        <v>13</v>
      </c>
      <c r="BA49" s="7">
        <v>30</v>
      </c>
      <c r="BB49" s="7">
        <v>13</v>
      </c>
      <c r="BC49" s="7">
        <v>30</v>
      </c>
      <c r="BD49" s="7"/>
      <c r="BE49" s="7"/>
      <c r="BF49" s="7">
        <v>13</v>
      </c>
      <c r="BG49" s="7">
        <v>20</v>
      </c>
      <c r="BH49" s="7">
        <f t="shared" si="10"/>
        <v>0</v>
      </c>
      <c r="BI49" s="14">
        <v>15</v>
      </c>
      <c r="BJ49" s="14">
        <v>20</v>
      </c>
      <c r="BK49" s="14">
        <v>15</v>
      </c>
      <c r="BL49" s="14">
        <v>30</v>
      </c>
      <c r="BM49" s="16">
        <v>15</v>
      </c>
      <c r="BN49" s="16">
        <v>30</v>
      </c>
      <c r="BO49" s="14"/>
      <c r="BP49" s="14"/>
      <c r="BQ49" s="16">
        <v>15</v>
      </c>
      <c r="BR49" s="16">
        <v>20</v>
      </c>
      <c r="BS49" s="14">
        <v>13</v>
      </c>
      <c r="BT49" s="14">
        <v>20</v>
      </c>
      <c r="BU49" s="14">
        <f t="shared" si="11"/>
        <v>0</v>
      </c>
      <c r="BV49" s="7">
        <v>16</v>
      </c>
      <c r="BW49" s="7">
        <v>20</v>
      </c>
      <c r="BX49" s="7">
        <v>16</v>
      </c>
      <c r="BY49" s="7">
        <v>30</v>
      </c>
      <c r="BZ49" s="7">
        <v>16</v>
      </c>
      <c r="CA49" s="7">
        <v>30</v>
      </c>
      <c r="CB49" s="7"/>
      <c r="CC49" s="7"/>
      <c r="CD49" s="7">
        <v>16</v>
      </c>
      <c r="CE49" s="7">
        <v>20</v>
      </c>
      <c r="CF49" s="7">
        <v>13</v>
      </c>
      <c r="CG49" s="7">
        <v>20</v>
      </c>
      <c r="CH49" s="7">
        <f t="shared" si="14"/>
        <v>0</v>
      </c>
      <c r="CI49" s="16">
        <v>16</v>
      </c>
      <c r="CJ49" s="16">
        <v>20</v>
      </c>
      <c r="CK49" s="16">
        <v>16</v>
      </c>
      <c r="CL49" s="16">
        <v>30</v>
      </c>
      <c r="CM49" s="16">
        <v>16</v>
      </c>
      <c r="CN49" s="16">
        <v>30</v>
      </c>
      <c r="CO49" s="16"/>
      <c r="CP49" s="16"/>
      <c r="CQ49" s="16">
        <v>16</v>
      </c>
      <c r="CR49" s="16">
        <v>20</v>
      </c>
      <c r="CS49" s="16">
        <v>13</v>
      </c>
      <c r="CT49" s="16">
        <v>20</v>
      </c>
      <c r="CU49" s="14">
        <f t="shared" si="2"/>
        <v>0</v>
      </c>
      <c r="CV49" s="7">
        <v>10</v>
      </c>
      <c r="CW49" s="7">
        <v>10</v>
      </c>
      <c r="CX49" s="7">
        <v>7</v>
      </c>
      <c r="CY49" s="7">
        <v>30</v>
      </c>
      <c r="CZ49" s="7">
        <v>7</v>
      </c>
      <c r="DA49" s="7">
        <v>30</v>
      </c>
      <c r="DB49" s="7">
        <v>7</v>
      </c>
      <c r="DC49" s="7">
        <v>30</v>
      </c>
      <c r="DD49" s="7">
        <v>7</v>
      </c>
      <c r="DE49" s="7">
        <v>30</v>
      </c>
      <c r="DF49" s="7">
        <f t="shared" si="12"/>
        <v>0</v>
      </c>
      <c r="DG49" s="16">
        <v>10</v>
      </c>
      <c r="DH49" s="16">
        <v>10</v>
      </c>
      <c r="DI49" s="16">
        <v>7</v>
      </c>
      <c r="DJ49" s="16">
        <v>30</v>
      </c>
      <c r="DK49" s="16">
        <v>7</v>
      </c>
      <c r="DL49" s="16">
        <v>30</v>
      </c>
      <c r="DM49" s="16">
        <v>7</v>
      </c>
      <c r="DN49" s="16">
        <v>30</v>
      </c>
      <c r="DO49" s="16">
        <v>7</v>
      </c>
      <c r="DP49" s="16">
        <v>30</v>
      </c>
      <c r="DQ49" s="16">
        <f t="shared" si="15"/>
        <v>0</v>
      </c>
      <c r="DR49" s="7">
        <v>17</v>
      </c>
      <c r="DS49" s="7">
        <v>20</v>
      </c>
      <c r="DT49" s="7">
        <v>17</v>
      </c>
      <c r="DU49" s="7">
        <v>30</v>
      </c>
      <c r="DV49" s="7">
        <v>17</v>
      </c>
      <c r="DW49" s="7">
        <v>30</v>
      </c>
      <c r="DX49" s="7"/>
      <c r="DY49" s="7"/>
      <c r="DZ49" s="7">
        <v>17</v>
      </c>
      <c r="EA49" s="7">
        <v>20</v>
      </c>
      <c r="EB49" s="7">
        <v>16</v>
      </c>
      <c r="EC49" s="7">
        <v>20</v>
      </c>
      <c r="ED49" s="7">
        <f t="shared" si="3"/>
        <v>0</v>
      </c>
      <c r="EE49" s="9">
        <f t="shared" si="4"/>
        <v>0</v>
      </c>
    </row>
    <row r="50" spans="1:136" x14ac:dyDescent="0.3">
      <c r="A50" s="18" t="str">
        <f t="shared" si="0"/>
        <v>PANELA</v>
      </c>
      <c r="B50" s="19">
        <f t="shared" si="5"/>
        <v>0</v>
      </c>
      <c r="C50" s="20" t="s">
        <v>102</v>
      </c>
      <c r="E50" s="1" t="s">
        <v>25</v>
      </c>
      <c r="F50" s="7"/>
      <c r="G50" s="7"/>
      <c r="H50" s="7"/>
      <c r="I50" s="7"/>
      <c r="J50" s="8"/>
      <c r="K50" s="8"/>
      <c r="L50" s="7"/>
      <c r="M50" s="7"/>
      <c r="N50" s="7"/>
      <c r="O50" s="7"/>
      <c r="P50" s="7">
        <f t="shared" si="6"/>
        <v>0</v>
      </c>
      <c r="Q50" s="1"/>
      <c r="R50" s="1"/>
      <c r="S50" s="1"/>
      <c r="T50" s="1"/>
      <c r="U50" s="6"/>
      <c r="V50" s="6"/>
      <c r="W50" s="1"/>
      <c r="X50" s="1"/>
      <c r="Y50" s="1"/>
      <c r="Z50" s="1"/>
      <c r="AA50" s="1">
        <f t="shared" si="7"/>
        <v>0</v>
      </c>
      <c r="AB50" s="8">
        <v>11</v>
      </c>
      <c r="AC50" s="8">
        <v>6</v>
      </c>
      <c r="AD50" s="8">
        <v>11</v>
      </c>
      <c r="AE50" s="8">
        <v>10</v>
      </c>
      <c r="AF50" s="8">
        <v>11</v>
      </c>
      <c r="AG50" s="8">
        <v>0</v>
      </c>
      <c r="AH50" s="8"/>
      <c r="AI50" s="8"/>
      <c r="AJ50" s="8">
        <v>11</v>
      </c>
      <c r="AK50" s="8">
        <v>10</v>
      </c>
      <c r="AL50" s="7">
        <f t="shared" si="8"/>
        <v>0</v>
      </c>
      <c r="AM50" s="14">
        <v>13</v>
      </c>
      <c r="AN50" s="14">
        <v>6</v>
      </c>
      <c r="AO50" s="14">
        <v>13</v>
      </c>
      <c r="AP50" s="14">
        <v>10</v>
      </c>
      <c r="AQ50" s="14">
        <v>13</v>
      </c>
      <c r="AR50" s="14">
        <v>0</v>
      </c>
      <c r="AS50" s="14"/>
      <c r="AT50" s="14"/>
      <c r="AU50" s="14">
        <v>13</v>
      </c>
      <c r="AV50" s="14">
        <v>10</v>
      </c>
      <c r="AW50" s="14">
        <f t="shared" si="9"/>
        <v>0</v>
      </c>
      <c r="AX50" s="7">
        <v>14</v>
      </c>
      <c r="AY50" s="7">
        <v>6</v>
      </c>
      <c r="AZ50" s="7"/>
      <c r="BA50" s="7"/>
      <c r="BB50" s="7">
        <v>14</v>
      </c>
      <c r="BC50" s="7">
        <v>0</v>
      </c>
      <c r="BD50" s="7"/>
      <c r="BE50" s="7"/>
      <c r="BF50" s="7">
        <v>14</v>
      </c>
      <c r="BG50" s="7">
        <v>10</v>
      </c>
      <c r="BH50" s="7">
        <f t="shared" si="10"/>
        <v>0</v>
      </c>
      <c r="BI50" s="14">
        <v>16</v>
      </c>
      <c r="BJ50" s="14">
        <v>6</v>
      </c>
      <c r="BK50" s="14">
        <v>16</v>
      </c>
      <c r="BL50" s="14">
        <v>0</v>
      </c>
      <c r="BM50" s="16">
        <v>16</v>
      </c>
      <c r="BN50" s="16">
        <v>0</v>
      </c>
      <c r="BO50" s="14"/>
      <c r="BP50" s="14"/>
      <c r="BQ50" s="16">
        <v>16</v>
      </c>
      <c r="BR50" s="16">
        <v>10</v>
      </c>
      <c r="BS50" s="14">
        <v>14</v>
      </c>
      <c r="BT50" s="14">
        <v>10</v>
      </c>
      <c r="BU50" s="14">
        <f t="shared" si="11"/>
        <v>0</v>
      </c>
      <c r="BV50" s="7">
        <v>17</v>
      </c>
      <c r="BW50" s="7">
        <v>6</v>
      </c>
      <c r="BX50" s="7">
        <v>17</v>
      </c>
      <c r="BY50" s="7">
        <v>0</v>
      </c>
      <c r="BZ50" s="7">
        <v>17</v>
      </c>
      <c r="CA50" s="7">
        <v>0</v>
      </c>
      <c r="CB50" s="7"/>
      <c r="CC50" s="7"/>
      <c r="CD50" s="7">
        <v>17</v>
      </c>
      <c r="CE50" s="7">
        <v>10</v>
      </c>
      <c r="CF50" s="7">
        <v>14</v>
      </c>
      <c r="CG50" s="7">
        <v>10</v>
      </c>
      <c r="CH50" s="7">
        <f t="shared" si="14"/>
        <v>0</v>
      </c>
      <c r="CI50" s="16">
        <v>17</v>
      </c>
      <c r="CJ50" s="16">
        <v>6</v>
      </c>
      <c r="CK50" s="16">
        <v>17</v>
      </c>
      <c r="CL50" s="16">
        <v>0</v>
      </c>
      <c r="CM50" s="16">
        <v>17</v>
      </c>
      <c r="CN50" s="16">
        <v>0</v>
      </c>
      <c r="CO50" s="16"/>
      <c r="CP50" s="16"/>
      <c r="CQ50" s="16">
        <v>17</v>
      </c>
      <c r="CR50" s="16">
        <v>10</v>
      </c>
      <c r="CS50" s="16">
        <v>14</v>
      </c>
      <c r="CT50" s="16">
        <v>10</v>
      </c>
      <c r="CU50" s="14">
        <f t="shared" si="2"/>
        <v>0</v>
      </c>
      <c r="CV50" s="7">
        <v>35</v>
      </c>
      <c r="CW50" s="7">
        <v>10</v>
      </c>
      <c r="CX50" s="7"/>
      <c r="CY50" s="7"/>
      <c r="CZ50" s="7"/>
      <c r="DA50" s="7"/>
      <c r="DB50" s="7"/>
      <c r="DC50" s="7"/>
      <c r="DD50" s="7"/>
      <c r="DE50" s="7"/>
      <c r="DF50" s="7">
        <f t="shared" si="12"/>
        <v>0</v>
      </c>
      <c r="DG50" s="16">
        <v>35</v>
      </c>
      <c r="DH50" s="16">
        <v>10</v>
      </c>
      <c r="DI50" s="16"/>
      <c r="DJ50" s="16"/>
      <c r="DK50" s="16"/>
      <c r="DL50" s="16"/>
      <c r="DM50" s="16"/>
      <c r="DN50" s="16"/>
      <c r="DO50" s="16"/>
      <c r="DP50" s="16"/>
      <c r="DQ50" s="16">
        <f t="shared" si="15"/>
        <v>0</v>
      </c>
      <c r="DR50" s="7">
        <v>19</v>
      </c>
      <c r="DS50" s="7">
        <v>6</v>
      </c>
      <c r="DT50" s="7">
        <v>19</v>
      </c>
      <c r="DU50" s="7">
        <v>0</v>
      </c>
      <c r="DV50" s="7">
        <v>19</v>
      </c>
      <c r="DW50" s="7">
        <v>0</v>
      </c>
      <c r="DX50" s="7"/>
      <c r="DY50" s="7"/>
      <c r="DZ50" s="7">
        <v>16</v>
      </c>
      <c r="EA50" s="7">
        <v>10</v>
      </c>
      <c r="EB50" s="7">
        <v>17</v>
      </c>
      <c r="EC50" s="7">
        <v>10</v>
      </c>
      <c r="ED50" s="7">
        <f t="shared" si="3"/>
        <v>0</v>
      </c>
      <c r="EE50" s="9">
        <f t="shared" si="4"/>
        <v>0</v>
      </c>
    </row>
    <row r="51" spans="1:136" x14ac:dyDescent="0.3">
      <c r="A51" s="18" t="str">
        <f t="shared" si="0"/>
        <v>CHOCOLATE</v>
      </c>
      <c r="B51" s="19">
        <f t="shared" si="5"/>
        <v>0</v>
      </c>
      <c r="C51" s="20" t="s">
        <v>102</v>
      </c>
      <c r="E51" s="2" t="s">
        <v>26</v>
      </c>
      <c r="F51" s="7"/>
      <c r="G51" s="7"/>
      <c r="H51" s="7"/>
      <c r="I51" s="7"/>
      <c r="J51" s="8"/>
      <c r="K51" s="8"/>
      <c r="L51" s="7"/>
      <c r="M51" s="7"/>
      <c r="N51" s="7"/>
      <c r="O51" s="7"/>
      <c r="P51" s="7">
        <f t="shared" si="6"/>
        <v>0</v>
      </c>
      <c r="Q51" s="1"/>
      <c r="R51" s="1"/>
      <c r="S51" s="1"/>
      <c r="T51" s="1"/>
      <c r="U51" s="6"/>
      <c r="V51" s="6"/>
      <c r="W51" s="1"/>
      <c r="X51" s="1"/>
      <c r="Y51" s="1"/>
      <c r="Z51" s="1"/>
      <c r="AA51" s="1">
        <f t="shared" si="7"/>
        <v>0</v>
      </c>
      <c r="AB51" s="8">
        <v>9</v>
      </c>
      <c r="AC51" s="8">
        <v>4</v>
      </c>
      <c r="AD51" s="8"/>
      <c r="AE51" s="8"/>
      <c r="AF51" s="8"/>
      <c r="AG51" s="8"/>
      <c r="AH51" s="8"/>
      <c r="AI51" s="8"/>
      <c r="AJ51" s="8"/>
      <c r="AK51" s="8"/>
      <c r="AL51" s="7">
        <f t="shared" si="8"/>
        <v>0</v>
      </c>
      <c r="AM51" s="14">
        <v>11</v>
      </c>
      <c r="AN51" s="14">
        <v>4</v>
      </c>
      <c r="AO51" s="14"/>
      <c r="AP51" s="14"/>
      <c r="AQ51" s="14"/>
      <c r="AR51" s="14"/>
      <c r="AS51" s="14"/>
      <c r="AT51" s="14"/>
      <c r="AU51" s="14"/>
      <c r="AV51" s="14"/>
      <c r="AW51" s="14">
        <f t="shared" si="9"/>
        <v>0</v>
      </c>
      <c r="AX51" s="7">
        <v>12</v>
      </c>
      <c r="AY51" s="7">
        <v>4</v>
      </c>
      <c r="AZ51" s="7"/>
      <c r="BA51" s="7"/>
      <c r="BB51" s="7"/>
      <c r="BC51" s="7"/>
      <c r="BD51" s="7">
        <v>20</v>
      </c>
      <c r="BE51" s="7">
        <v>5</v>
      </c>
      <c r="BF51" s="7"/>
      <c r="BG51" s="7"/>
      <c r="BH51" s="7">
        <f t="shared" si="10"/>
        <v>0</v>
      </c>
      <c r="BI51" s="14">
        <v>13</v>
      </c>
      <c r="BJ51" s="14">
        <v>4</v>
      </c>
      <c r="BK51" s="14"/>
      <c r="BL51" s="14"/>
      <c r="BM51" s="16"/>
      <c r="BN51" s="16"/>
      <c r="BO51" s="14"/>
      <c r="BP51" s="14"/>
      <c r="BQ51" s="16"/>
      <c r="BR51" s="16"/>
      <c r="BS51" s="14"/>
      <c r="BT51" s="14"/>
      <c r="BU51" s="14">
        <f t="shared" si="11"/>
        <v>0</v>
      </c>
      <c r="BV51" s="7">
        <v>14</v>
      </c>
      <c r="BW51" s="7">
        <v>4</v>
      </c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>
        <f t="shared" si="14"/>
        <v>0</v>
      </c>
      <c r="CI51" s="16">
        <v>14</v>
      </c>
      <c r="CJ51" s="16">
        <v>4</v>
      </c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4">
        <f t="shared" si="2"/>
        <v>0</v>
      </c>
      <c r="CV51" s="7">
        <v>20</v>
      </c>
      <c r="CW51" s="7">
        <v>10</v>
      </c>
      <c r="CX51" s="7"/>
      <c r="CY51" s="7"/>
      <c r="CZ51" s="7"/>
      <c r="DA51" s="7"/>
      <c r="DB51" s="7"/>
      <c r="DC51" s="7"/>
      <c r="DD51" s="7"/>
      <c r="DE51" s="7"/>
      <c r="DF51" s="7">
        <f t="shared" si="12"/>
        <v>0</v>
      </c>
      <c r="DG51" s="16">
        <v>20</v>
      </c>
      <c r="DH51" s="16">
        <v>10</v>
      </c>
      <c r="DI51" s="16"/>
      <c r="DJ51" s="16"/>
      <c r="DK51" s="16"/>
      <c r="DL51" s="16"/>
      <c r="DM51" s="16"/>
      <c r="DN51" s="16"/>
      <c r="DO51" s="16"/>
      <c r="DP51" s="16"/>
      <c r="DQ51" s="16">
        <f t="shared" si="15"/>
        <v>0</v>
      </c>
      <c r="DR51" s="7">
        <v>16</v>
      </c>
      <c r="DS51" s="7">
        <v>4</v>
      </c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>
        <f t="shared" si="3"/>
        <v>0</v>
      </c>
      <c r="EE51" s="9">
        <f t="shared" si="4"/>
        <v>0</v>
      </c>
    </row>
    <row r="52" spans="1:136" x14ac:dyDescent="0.3">
      <c r="A52" s="18" t="str">
        <f t="shared" si="0"/>
        <v>PANELITA DE LECHE</v>
      </c>
      <c r="B52" s="19">
        <f t="shared" si="5"/>
        <v>0</v>
      </c>
      <c r="C52" s="20" t="s">
        <v>102</v>
      </c>
      <c r="E52" s="1" t="s">
        <v>27</v>
      </c>
      <c r="F52" s="7"/>
      <c r="G52" s="7"/>
      <c r="H52" s="7"/>
      <c r="I52" s="7"/>
      <c r="J52" s="8"/>
      <c r="K52" s="8"/>
      <c r="L52" s="7"/>
      <c r="M52" s="7"/>
      <c r="N52" s="7"/>
      <c r="O52" s="7"/>
      <c r="P52" s="7">
        <f t="shared" si="6"/>
        <v>0</v>
      </c>
      <c r="Q52" s="1"/>
      <c r="R52" s="1"/>
      <c r="S52" s="1"/>
      <c r="T52" s="1"/>
      <c r="U52" s="6"/>
      <c r="V52" s="6"/>
      <c r="W52" s="1"/>
      <c r="X52" s="1"/>
      <c r="Y52" s="1"/>
      <c r="Z52" s="1"/>
      <c r="AA52" s="1">
        <f t="shared" si="7"/>
        <v>0</v>
      </c>
      <c r="AB52" s="8"/>
      <c r="AC52" s="8"/>
      <c r="AD52" s="8"/>
      <c r="AE52" s="8"/>
      <c r="AF52" s="8"/>
      <c r="AG52" s="8"/>
      <c r="AH52" s="8">
        <v>15</v>
      </c>
      <c r="AI52" s="8">
        <v>5</v>
      </c>
      <c r="AJ52" s="8"/>
      <c r="AK52" s="8"/>
      <c r="AL52" s="7">
        <f t="shared" si="8"/>
        <v>0</v>
      </c>
      <c r="AM52" s="14"/>
      <c r="AN52" s="14"/>
      <c r="AO52" s="14"/>
      <c r="AP52" s="14"/>
      <c r="AQ52" s="14"/>
      <c r="AR52" s="14"/>
      <c r="AS52" s="14">
        <v>20</v>
      </c>
      <c r="AT52" s="14">
        <v>5</v>
      </c>
      <c r="AU52" s="14"/>
      <c r="AV52" s="14"/>
      <c r="AW52" s="14">
        <f t="shared" si="9"/>
        <v>0</v>
      </c>
      <c r="AX52" s="7"/>
      <c r="AY52" s="7"/>
      <c r="AZ52" s="7"/>
      <c r="BA52" s="7"/>
      <c r="BB52" s="7"/>
      <c r="BC52" s="7"/>
      <c r="BD52" s="7">
        <v>20</v>
      </c>
      <c r="BE52" s="7">
        <v>5</v>
      </c>
      <c r="BF52" s="7"/>
      <c r="BG52" s="7"/>
      <c r="BH52" s="7">
        <f t="shared" si="10"/>
        <v>0</v>
      </c>
      <c r="BI52" s="14"/>
      <c r="BJ52" s="14"/>
      <c r="BK52" s="14"/>
      <c r="BL52" s="14"/>
      <c r="BM52" s="16"/>
      <c r="BN52" s="16"/>
      <c r="BO52" s="14">
        <v>20</v>
      </c>
      <c r="BP52" s="14">
        <v>5</v>
      </c>
      <c r="BQ52" s="16"/>
      <c r="BR52" s="16"/>
      <c r="BS52" s="14"/>
      <c r="BT52" s="14"/>
      <c r="BU52" s="14">
        <f t="shared" si="11"/>
        <v>0</v>
      </c>
      <c r="BV52" s="7"/>
      <c r="BW52" s="7"/>
      <c r="BX52" s="7"/>
      <c r="BY52" s="7"/>
      <c r="BZ52" s="7"/>
      <c r="CA52" s="7"/>
      <c r="CB52" s="7">
        <v>20</v>
      </c>
      <c r="CC52" s="7">
        <v>5</v>
      </c>
      <c r="CD52" s="7"/>
      <c r="CE52" s="7"/>
      <c r="CF52" s="7"/>
      <c r="CG52" s="7"/>
      <c r="CH52" s="7">
        <f t="shared" si="14"/>
        <v>0</v>
      </c>
      <c r="CI52" s="16"/>
      <c r="CJ52" s="16"/>
      <c r="CK52" s="16"/>
      <c r="CL52" s="16"/>
      <c r="CM52" s="16"/>
      <c r="CN52" s="16"/>
      <c r="CO52" s="16">
        <v>20</v>
      </c>
      <c r="CP52" s="16">
        <v>5</v>
      </c>
      <c r="CQ52" s="16"/>
      <c r="CR52" s="16"/>
      <c r="CS52" s="16"/>
      <c r="CT52" s="16"/>
      <c r="CU52" s="14">
        <f t="shared" si="2"/>
        <v>0</v>
      </c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>
        <f t="shared" si="12"/>
        <v>0</v>
      </c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>
        <f t="shared" si="15"/>
        <v>0</v>
      </c>
      <c r="DR52" s="7"/>
      <c r="DS52" s="7"/>
      <c r="DT52" s="7"/>
      <c r="DU52" s="7"/>
      <c r="DV52" s="7"/>
      <c r="DW52" s="7"/>
      <c r="DX52" s="7">
        <v>20</v>
      </c>
      <c r="DY52" s="7">
        <v>5</v>
      </c>
      <c r="DZ52" s="7"/>
      <c r="EA52" s="7"/>
      <c r="EB52" s="7"/>
      <c r="EC52" s="7"/>
      <c r="ED52" s="7">
        <f t="shared" si="3"/>
        <v>0</v>
      </c>
      <c r="EE52" s="9">
        <f t="shared" si="4"/>
        <v>0</v>
      </c>
    </row>
    <row r="53" spans="1:136" x14ac:dyDescent="0.3">
      <c r="A53" s="18" t="str">
        <f t="shared" si="0"/>
        <v>BOCADILLO</v>
      </c>
      <c r="B53" s="19">
        <f t="shared" si="5"/>
        <v>0</v>
      </c>
      <c r="C53" s="20" t="s">
        <v>102</v>
      </c>
      <c r="E53" s="2" t="s">
        <v>28</v>
      </c>
      <c r="F53" s="7"/>
      <c r="G53" s="7"/>
      <c r="H53" s="7"/>
      <c r="I53" s="7"/>
      <c r="J53" s="8"/>
      <c r="K53" s="8"/>
      <c r="L53" s="7"/>
      <c r="M53" s="7"/>
      <c r="N53" s="7"/>
      <c r="O53" s="7"/>
      <c r="P53" s="7">
        <f t="shared" si="6"/>
        <v>0</v>
      </c>
      <c r="Q53" s="1"/>
      <c r="R53" s="1"/>
      <c r="S53" s="1"/>
      <c r="T53" s="1"/>
      <c r="U53" s="6"/>
      <c r="V53" s="6"/>
      <c r="W53" s="1"/>
      <c r="X53" s="1"/>
      <c r="Y53" s="1"/>
      <c r="Z53" s="1"/>
      <c r="AA53" s="1">
        <f t="shared" si="7"/>
        <v>0</v>
      </c>
      <c r="AB53" s="8"/>
      <c r="AC53" s="8"/>
      <c r="AD53" s="8"/>
      <c r="AE53" s="8"/>
      <c r="AF53" s="8"/>
      <c r="AG53" s="8"/>
      <c r="AH53" s="8">
        <v>15</v>
      </c>
      <c r="AI53" s="8">
        <v>5</v>
      </c>
      <c r="AJ53" s="8"/>
      <c r="AK53" s="8"/>
      <c r="AL53" s="7">
        <f t="shared" si="8"/>
        <v>0</v>
      </c>
      <c r="AM53" s="14"/>
      <c r="AN53" s="14"/>
      <c r="AO53" s="14"/>
      <c r="AP53" s="14"/>
      <c r="AQ53" s="14"/>
      <c r="AR53" s="14"/>
      <c r="AS53" s="14">
        <v>20</v>
      </c>
      <c r="AT53" s="14">
        <v>5</v>
      </c>
      <c r="AU53" s="14"/>
      <c r="AV53" s="14"/>
      <c r="AW53" s="14">
        <f t="shared" si="9"/>
        <v>0</v>
      </c>
      <c r="AX53" s="7"/>
      <c r="AY53" s="7"/>
      <c r="AZ53" s="7"/>
      <c r="BA53" s="7"/>
      <c r="BB53" s="7"/>
      <c r="BC53" s="7"/>
      <c r="BD53" s="7">
        <v>18</v>
      </c>
      <c r="BE53" s="7">
        <v>20</v>
      </c>
      <c r="BF53" s="7"/>
      <c r="BG53" s="7"/>
      <c r="BH53" s="7">
        <f t="shared" si="10"/>
        <v>0</v>
      </c>
      <c r="BI53" s="14"/>
      <c r="BJ53" s="14"/>
      <c r="BK53" s="14"/>
      <c r="BL53" s="14"/>
      <c r="BM53" s="16"/>
      <c r="BN53" s="16"/>
      <c r="BO53" s="14">
        <v>20</v>
      </c>
      <c r="BP53" s="14">
        <v>5</v>
      </c>
      <c r="BQ53" s="16"/>
      <c r="BR53" s="16"/>
      <c r="BS53" s="14"/>
      <c r="BT53" s="14"/>
      <c r="BU53" s="14">
        <f t="shared" si="11"/>
        <v>0</v>
      </c>
      <c r="BV53" s="7"/>
      <c r="BW53" s="7"/>
      <c r="BX53" s="7"/>
      <c r="BY53" s="7"/>
      <c r="BZ53" s="7"/>
      <c r="CA53" s="7"/>
      <c r="CB53" s="7">
        <v>20</v>
      </c>
      <c r="CC53" s="7">
        <v>5</v>
      </c>
      <c r="CD53" s="7"/>
      <c r="CE53" s="7"/>
      <c r="CF53" s="7"/>
      <c r="CG53" s="7"/>
      <c r="CH53" s="7">
        <f t="shared" si="14"/>
        <v>0</v>
      </c>
      <c r="CI53" s="16"/>
      <c r="CJ53" s="16"/>
      <c r="CK53" s="16"/>
      <c r="CL53" s="16"/>
      <c r="CM53" s="16"/>
      <c r="CN53" s="16"/>
      <c r="CO53" s="16">
        <v>20</v>
      </c>
      <c r="CP53" s="16">
        <v>5</v>
      </c>
      <c r="CQ53" s="16"/>
      <c r="CR53" s="16"/>
      <c r="CS53" s="16"/>
      <c r="CT53" s="16"/>
      <c r="CU53" s="14">
        <f t="shared" si="2"/>
        <v>0</v>
      </c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>
        <f t="shared" si="12"/>
        <v>0</v>
      </c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>
        <f t="shared" si="15"/>
        <v>0</v>
      </c>
      <c r="DR53" s="7"/>
      <c r="DS53" s="7"/>
      <c r="DT53" s="7"/>
      <c r="DU53" s="7"/>
      <c r="DV53" s="7"/>
      <c r="DW53" s="7"/>
      <c r="DX53" s="7">
        <v>20</v>
      </c>
      <c r="DY53" s="7">
        <v>5</v>
      </c>
      <c r="DZ53" s="7"/>
      <c r="EA53" s="7"/>
      <c r="EB53" s="7"/>
      <c r="EC53" s="7"/>
      <c r="ED53" s="7">
        <f t="shared" si="3"/>
        <v>0</v>
      </c>
      <c r="EE53" s="9">
        <f t="shared" si="4"/>
        <v>0</v>
      </c>
    </row>
    <row r="54" spans="1:136" ht="15" thickBot="1" x14ac:dyDescent="0.35">
      <c r="A54" s="18" t="str">
        <f t="shared" si="0"/>
        <v>GELATINA</v>
      </c>
      <c r="B54" s="25">
        <f t="shared" si="5"/>
        <v>0</v>
      </c>
      <c r="C54" s="21" t="s">
        <v>102</v>
      </c>
      <c r="E54" s="1" t="s">
        <v>29</v>
      </c>
      <c r="F54" s="7"/>
      <c r="G54" s="7"/>
      <c r="H54" s="7"/>
      <c r="I54" s="7"/>
      <c r="J54" s="8"/>
      <c r="K54" s="8"/>
      <c r="L54" s="7"/>
      <c r="M54" s="7"/>
      <c r="N54" s="7"/>
      <c r="O54" s="7"/>
      <c r="P54" s="7">
        <f t="shared" si="6"/>
        <v>0</v>
      </c>
      <c r="Q54" s="1"/>
      <c r="R54" s="1"/>
      <c r="S54" s="1"/>
      <c r="T54" s="1"/>
      <c r="U54" s="6"/>
      <c r="V54" s="6"/>
      <c r="W54" s="1"/>
      <c r="X54" s="1"/>
      <c r="Y54" s="1"/>
      <c r="Z54" s="1"/>
      <c r="AA54" s="1">
        <f t="shared" si="7"/>
        <v>0</v>
      </c>
      <c r="AB54" s="8"/>
      <c r="AC54" s="8"/>
      <c r="AD54" s="8"/>
      <c r="AE54" s="8"/>
      <c r="AF54" s="8"/>
      <c r="AG54" s="8"/>
      <c r="AH54" s="8">
        <v>9</v>
      </c>
      <c r="AI54" s="8">
        <v>20</v>
      </c>
      <c r="AJ54" s="8"/>
      <c r="AK54" s="8"/>
      <c r="AL54" s="7">
        <f t="shared" si="8"/>
        <v>0</v>
      </c>
      <c r="AM54" s="14"/>
      <c r="AN54" s="14"/>
      <c r="AO54" s="14"/>
      <c r="AP54" s="14"/>
      <c r="AQ54" s="14"/>
      <c r="AR54" s="14"/>
      <c r="AS54" s="14">
        <v>9</v>
      </c>
      <c r="AT54" s="14">
        <v>20</v>
      </c>
      <c r="AU54" s="14"/>
      <c r="AV54" s="14"/>
      <c r="AW54" s="14">
        <f t="shared" si="9"/>
        <v>0</v>
      </c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>
        <f t="shared" si="10"/>
        <v>0</v>
      </c>
      <c r="BI54" s="14"/>
      <c r="BJ54" s="14"/>
      <c r="BK54" s="14"/>
      <c r="BL54" s="14"/>
      <c r="BM54" s="16"/>
      <c r="BN54" s="16"/>
      <c r="BO54" s="14">
        <v>18</v>
      </c>
      <c r="BP54" s="14">
        <v>20</v>
      </c>
      <c r="BQ54" s="16"/>
      <c r="BR54" s="16"/>
      <c r="BS54" s="14"/>
      <c r="BT54" s="14"/>
      <c r="BU54" s="14">
        <f t="shared" si="11"/>
        <v>0</v>
      </c>
      <c r="BV54" s="7"/>
      <c r="BW54" s="7"/>
      <c r="BX54" s="7"/>
      <c r="BY54" s="7"/>
      <c r="BZ54" s="7"/>
      <c r="CA54" s="7"/>
      <c r="CB54" s="7">
        <v>18</v>
      </c>
      <c r="CC54" s="7">
        <v>20</v>
      </c>
      <c r="CD54" s="7"/>
      <c r="CE54" s="7"/>
      <c r="CF54" s="7"/>
      <c r="CG54" s="7"/>
      <c r="CH54" s="7">
        <f t="shared" si="14"/>
        <v>0</v>
      </c>
      <c r="CI54" s="16"/>
      <c r="CJ54" s="16"/>
      <c r="CK54" s="16"/>
      <c r="CL54" s="16"/>
      <c r="CM54" s="16"/>
      <c r="CN54" s="16"/>
      <c r="CO54" s="16">
        <v>18</v>
      </c>
      <c r="CP54" s="16">
        <v>20</v>
      </c>
      <c r="CQ54" s="16"/>
      <c r="CR54" s="16"/>
      <c r="CS54" s="16"/>
      <c r="CT54" s="16"/>
      <c r="CU54" s="14">
        <f t="shared" si="2"/>
        <v>0</v>
      </c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>
        <f t="shared" si="12"/>
        <v>0</v>
      </c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>
        <f t="shared" si="15"/>
        <v>0</v>
      </c>
      <c r="DR54" s="7"/>
      <c r="DS54" s="7"/>
      <c r="DT54" s="7"/>
      <c r="DU54" s="7"/>
      <c r="DV54" s="7"/>
      <c r="DW54" s="7"/>
      <c r="DX54" s="7">
        <v>18</v>
      </c>
      <c r="DY54" s="7">
        <v>20</v>
      </c>
      <c r="DZ54" s="7"/>
      <c r="EA54" s="7"/>
      <c r="EB54" s="7"/>
      <c r="EC54" s="7"/>
      <c r="ED54" s="7">
        <f t="shared" si="3"/>
        <v>0</v>
      </c>
      <c r="EE54" s="9">
        <f t="shared" si="4"/>
        <v>0</v>
      </c>
    </row>
    <row r="57" spans="1:136" x14ac:dyDescent="0.3">
      <c r="F57" s="61" t="s">
        <v>49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3"/>
    </row>
    <row r="58" spans="1:136" ht="86.4" x14ac:dyDescent="0.3">
      <c r="F58" s="10" t="s">
        <v>50</v>
      </c>
      <c r="G58" s="10" t="s">
        <v>51</v>
      </c>
      <c r="H58" s="10" t="s">
        <v>84</v>
      </c>
      <c r="I58" s="10" t="s">
        <v>52</v>
      </c>
      <c r="J58" s="10" t="s">
        <v>53</v>
      </c>
      <c r="K58" s="10" t="s">
        <v>54</v>
      </c>
      <c r="L58" s="10" t="s">
        <v>55</v>
      </c>
      <c r="M58" s="10" t="s">
        <v>56</v>
      </c>
      <c r="N58" s="10" t="s">
        <v>57</v>
      </c>
      <c r="O58" s="10" t="s">
        <v>58</v>
      </c>
      <c r="P58" s="10" t="s">
        <v>59</v>
      </c>
      <c r="Q58" s="10" t="s">
        <v>60</v>
      </c>
      <c r="R58" s="10" t="s">
        <v>61</v>
      </c>
      <c r="S58" s="10" t="s">
        <v>62</v>
      </c>
      <c r="T58" s="10" t="s">
        <v>63</v>
      </c>
      <c r="U58" s="10" t="s">
        <v>64</v>
      </c>
      <c r="V58" s="10" t="s">
        <v>65</v>
      </c>
      <c r="W58" s="10" t="s">
        <v>66</v>
      </c>
      <c r="X58" s="10" t="s">
        <v>67</v>
      </c>
      <c r="Y58" s="10" t="s">
        <v>68</v>
      </c>
      <c r="Z58" s="10" t="s">
        <v>69</v>
      </c>
      <c r="AA58" s="10" t="s">
        <v>70</v>
      </c>
      <c r="AB58" s="10" t="s">
        <v>71</v>
      </c>
      <c r="AC58" s="10" t="s">
        <v>72</v>
      </c>
      <c r="AD58" s="10" t="s">
        <v>73</v>
      </c>
      <c r="AE58" s="10" t="s">
        <v>74</v>
      </c>
      <c r="AF58" s="10" t="s">
        <v>75</v>
      </c>
      <c r="AG58" s="10" t="s">
        <v>76</v>
      </c>
      <c r="AH58" s="10" t="s">
        <v>78</v>
      </c>
      <c r="AI58" s="10" t="s">
        <v>77</v>
      </c>
      <c r="AJ58" s="10" t="s">
        <v>79</v>
      </c>
      <c r="AK58" s="10" t="s">
        <v>80</v>
      </c>
      <c r="AL58" s="10" t="s">
        <v>81</v>
      </c>
      <c r="AM58" s="10" t="s">
        <v>82</v>
      </c>
      <c r="AN58" s="10" t="s">
        <v>83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</row>
    <row r="59" spans="1:136" x14ac:dyDescent="0.3">
      <c r="F59" s="7">
        <f>+EE20</f>
        <v>0</v>
      </c>
      <c r="G59" s="7">
        <f>+EE21</f>
        <v>0</v>
      </c>
      <c r="H59" s="7">
        <f>+EE22</f>
        <v>0</v>
      </c>
      <c r="I59" s="7">
        <f>+EE23</f>
        <v>0</v>
      </c>
      <c r="J59" s="7">
        <f>+EE24</f>
        <v>0</v>
      </c>
      <c r="K59" s="7">
        <f>+EE25</f>
        <v>0</v>
      </c>
      <c r="L59" s="7">
        <f>+EE26</f>
        <v>0</v>
      </c>
      <c r="M59" s="7">
        <f>+EE27</f>
        <v>0</v>
      </c>
      <c r="N59" s="7">
        <f>+EE28</f>
        <v>0</v>
      </c>
      <c r="O59" s="7">
        <f>+EE29</f>
        <v>0</v>
      </c>
      <c r="P59" s="7">
        <f>+EE30</f>
        <v>0</v>
      </c>
      <c r="Q59" s="7">
        <f>+EE31</f>
        <v>0</v>
      </c>
      <c r="R59" s="7">
        <f>+EE32</f>
        <v>0</v>
      </c>
      <c r="S59" s="7">
        <f>+EE33</f>
        <v>0</v>
      </c>
      <c r="T59" s="7">
        <f>+EE34</f>
        <v>0</v>
      </c>
      <c r="U59" s="7">
        <f>+EE35</f>
        <v>0</v>
      </c>
      <c r="V59" s="7">
        <f>+EE36</f>
        <v>0</v>
      </c>
      <c r="W59" s="7">
        <f>+EE37</f>
        <v>0</v>
      </c>
      <c r="X59" s="7">
        <f>+EE38</f>
        <v>0</v>
      </c>
      <c r="Y59" s="7">
        <f>+EE39</f>
        <v>0</v>
      </c>
      <c r="Z59" s="7">
        <f>+EE40</f>
        <v>0</v>
      </c>
      <c r="AA59" s="7">
        <f>+EE41</f>
        <v>0</v>
      </c>
      <c r="AB59" s="7">
        <f>+EE42</f>
        <v>0</v>
      </c>
      <c r="AC59" s="7">
        <f>+EE43</f>
        <v>0</v>
      </c>
      <c r="AD59" s="7">
        <f>+EE44</f>
        <v>0</v>
      </c>
      <c r="AE59" s="7">
        <f>+EE45</f>
        <v>0</v>
      </c>
      <c r="AF59" s="7">
        <f>+EE46</f>
        <v>0</v>
      </c>
      <c r="AG59" s="7">
        <f>+EE47</f>
        <v>0</v>
      </c>
      <c r="AH59" s="7">
        <f>+EE48</f>
        <v>0</v>
      </c>
      <c r="AI59" s="7">
        <f>+EE49</f>
        <v>0</v>
      </c>
      <c r="AJ59" s="7">
        <f>+EE50</f>
        <v>0</v>
      </c>
      <c r="AK59" s="7">
        <f>+EE51</f>
        <v>0</v>
      </c>
      <c r="AL59" s="7">
        <f>+EE52</f>
        <v>0</v>
      </c>
      <c r="AM59" s="7">
        <f>+EE53</f>
        <v>0</v>
      </c>
      <c r="AN59" s="7">
        <f>+EE54</f>
        <v>0</v>
      </c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</row>
  </sheetData>
  <sheetProtection algorithmName="SHA-512" hashValue="JXjbmqnoETTT2IyKt44ZtiwleXPf2n9vtnvryw+HRVv4x/yb51f0CdNBN9WNA1iwV45yVVkP5PR7JuLS1OK1VQ==" saltValue="coSWpWkxvALrzAB6arpe9A==" spinCount="100000" sheet="1" objects="1" scenarios="1"/>
  <mergeCells count="113">
    <mergeCell ref="DZ18:EA18"/>
    <mergeCell ref="EE14:EE19"/>
    <mergeCell ref="ED14:ED15"/>
    <mergeCell ref="EB14:EC15"/>
    <mergeCell ref="DR17:ED17"/>
    <mergeCell ref="DR16:ED16"/>
    <mergeCell ref="DT18:DU18"/>
    <mergeCell ref="DV18:DW18"/>
    <mergeCell ref="DX18:DY18"/>
    <mergeCell ref="EB18:EC18"/>
    <mergeCell ref="ED18:ED19"/>
    <mergeCell ref="E14:EA15"/>
    <mergeCell ref="CI16:CU16"/>
    <mergeCell ref="CI17:CU17"/>
    <mergeCell ref="BV16:CH16"/>
    <mergeCell ref="DO18:DP18"/>
    <mergeCell ref="DQ18:DQ19"/>
    <mergeCell ref="DG17:DQ17"/>
    <mergeCell ref="CV16:DF16"/>
    <mergeCell ref="DG16:DQ16"/>
    <mergeCell ref="CF18:CG18"/>
    <mergeCell ref="CH18:CH19"/>
    <mergeCell ref="CI18:CJ18"/>
    <mergeCell ref="CK18:CL18"/>
    <mergeCell ref="F57:DS57"/>
    <mergeCell ref="AM16:AW16"/>
    <mergeCell ref="AX16:BH16"/>
    <mergeCell ref="BI16:BU16"/>
    <mergeCell ref="AM17:AW17"/>
    <mergeCell ref="AX17:BH17"/>
    <mergeCell ref="BI17:BU17"/>
    <mergeCell ref="AM18:AN18"/>
    <mergeCell ref="AO18:AP18"/>
    <mergeCell ref="AQ18:AR18"/>
    <mergeCell ref="DR18:DS18"/>
    <mergeCell ref="Q18:R18"/>
    <mergeCell ref="S18:T18"/>
    <mergeCell ref="U18:V18"/>
    <mergeCell ref="W18:X18"/>
    <mergeCell ref="Y18:Z18"/>
    <mergeCell ref="BV18:BW18"/>
    <mergeCell ref="BS18:BT18"/>
    <mergeCell ref="CU18:CU19"/>
    <mergeCell ref="CM18:CN18"/>
    <mergeCell ref="CO18:CP18"/>
    <mergeCell ref="CQ18:CR18"/>
    <mergeCell ref="CS18:CT18"/>
    <mergeCell ref="BB18:BC18"/>
    <mergeCell ref="F16:P16"/>
    <mergeCell ref="Q16:AA16"/>
    <mergeCell ref="F17:P17"/>
    <mergeCell ref="Q17:AA17"/>
    <mergeCell ref="CB18:CC18"/>
    <mergeCell ref="CD18:CE18"/>
    <mergeCell ref="CV18:CW18"/>
    <mergeCell ref="BU18:BU19"/>
    <mergeCell ref="BH18:BH19"/>
    <mergeCell ref="AW18:AW19"/>
    <mergeCell ref="BF18:BG18"/>
    <mergeCell ref="BI18:BJ18"/>
    <mergeCell ref="BK18:BL18"/>
    <mergeCell ref="BM18:BN18"/>
    <mergeCell ref="BO18:BP18"/>
    <mergeCell ref="BQ18:BR18"/>
    <mergeCell ref="BD18:BE18"/>
    <mergeCell ref="BX18:BY18"/>
    <mergeCell ref="AS18:AT18"/>
    <mergeCell ref="CV17:DF17"/>
    <mergeCell ref="BZ18:CA18"/>
    <mergeCell ref="AF18:AG18"/>
    <mergeCell ref="AH18:AI18"/>
    <mergeCell ref="AJ18:AK18"/>
    <mergeCell ref="AZ18:BA18"/>
    <mergeCell ref="J18:K18"/>
    <mergeCell ref="L18:M18"/>
    <mergeCell ref="AB18:AC18"/>
    <mergeCell ref="AD18:AE18"/>
    <mergeCell ref="DK18:DL18"/>
    <mergeCell ref="DM18:DN18"/>
    <mergeCell ref="N18:O18"/>
    <mergeCell ref="P18:P19"/>
    <mergeCell ref="CX18:CY18"/>
    <mergeCell ref="CZ18:DA18"/>
    <mergeCell ref="AL18:AL19"/>
    <mergeCell ref="DG18:DH18"/>
    <mergeCell ref="DI18:DJ18"/>
    <mergeCell ref="DB18:DC18"/>
    <mergeCell ref="DD18:DE18"/>
    <mergeCell ref="DF18:DF19"/>
    <mergeCell ref="A1:C1"/>
    <mergeCell ref="A2:C2"/>
    <mergeCell ref="B3:C3"/>
    <mergeCell ref="B4:C4"/>
    <mergeCell ref="B5:C5"/>
    <mergeCell ref="AB17:AL17"/>
    <mergeCell ref="A14:A19"/>
    <mergeCell ref="BV17:CH17"/>
    <mergeCell ref="B14:B19"/>
    <mergeCell ref="C14:C19"/>
    <mergeCell ref="B6:C6"/>
    <mergeCell ref="B7:C7"/>
    <mergeCell ref="B8:C8"/>
    <mergeCell ref="B9:C9"/>
    <mergeCell ref="B10:C10"/>
    <mergeCell ref="B11:C11"/>
    <mergeCell ref="B12:C12"/>
    <mergeCell ref="B13:C13"/>
    <mergeCell ref="AA18:AA19"/>
    <mergeCell ref="F18:G18"/>
    <mergeCell ref="H18:I18"/>
    <mergeCell ref="AB16:AL16"/>
    <mergeCell ref="AU18:AV18"/>
    <mergeCell ref="AX18:AY18"/>
  </mergeCells>
  <pageMargins left="0.70866141732283472" right="0.70866141732283472" top="0.74803149606299213" bottom="0.74803149606299213" header="0.31496062992125984" footer="0.31496062992125984"/>
  <pageSetup scale="7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EMERGENCIA-CASA HOGAR</vt:lpstr>
      <vt:lpstr>'EMERGENCIA-CASA HOGAR'!Área_de_impresión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2016-11-01T17:02:56Z</cp:lastPrinted>
  <dcterms:created xsi:type="dcterms:W3CDTF">2016-03-09T15:34:56Z</dcterms:created>
  <dcterms:modified xsi:type="dcterms:W3CDTF">2016-12-12T14:25:38Z</dcterms:modified>
</cp:coreProperties>
</file>