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showInkAnnotation="0" codeName="ThisWorkbook" defaultThemeVersion="166925"/>
  <mc:AlternateContent xmlns:mc="http://schemas.openxmlformats.org/markup-compatibility/2006">
    <mc:Choice Requires="x15">
      <x15ac:absPath xmlns:x15ac="http://schemas.microsoft.com/office/spreadsheetml/2010/11/ac" url="C:\Users\luis.guerrero\Documents\OCI\INFORMES DE LEY\EKOGUI\2021\2do semestre\17 mar\"/>
    </mc:Choice>
  </mc:AlternateContent>
  <xr:revisionPtr revIDLastSave="0" documentId="13_ncr:1_{53887804-4264-4A29-804D-D123D0E5F4A8}" xr6:coauthVersionLast="45" xr6:coauthVersionMax="47" xr10:uidLastSave="{00000000-0000-0000-0000-000000000000}"/>
  <bookViews>
    <workbookView xWindow="-108" yWindow="-108" windowWidth="23256" windowHeight="12576" tabRatio="77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<sst xmlns="http://schemas.openxmlformats.org/spreadsheetml/2006/main" count="274" uniqueCount="196">
  <si>
    <t>Plantilla de certificado de Control Interno eKOGUI</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</si>
  <si>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</si>
  <si>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</si>
  <si>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ACTIVOS</t>
  </si>
  <si>
    <t>Si</t>
  </si>
  <si>
    <t>Favor Diligenciar los Campos Resaltados</t>
  </si>
  <si>
    <t>No</t>
  </si>
  <si>
    <t>Fecha de diligenciamiento de plantilla</t>
  </si>
  <si>
    <t>N/A</t>
  </si>
  <si>
    <t>Favor Diligenciar los campos Resaltados</t>
  </si>
  <si>
    <t>ROL</t>
  </si>
  <si>
    <t>TIENE EL ROL</t>
  </si>
  <si>
    <t>FECHA CREACIÓN  EN EKOGUI</t>
  </si>
  <si>
    <t>NOMBRE</t>
  </si>
  <si>
    <t>FECHA ÚLTIMA CAPACITACIÓN</t>
  </si>
  <si>
    <t>ACTUALIZADO</t>
  </si>
  <si>
    <t>JEFE FINANCIERO</t>
  </si>
  <si>
    <t>JEFE JURÍDICO</t>
  </si>
  <si>
    <t>ENLACE DE PAGOS</t>
  </si>
  <si>
    <t>JEFE CONTROL INTERNO</t>
  </si>
  <si>
    <t>SECRETARIO TÉCNICO</t>
  </si>
  <si>
    <t>ADMINISTRADOR DE LA ENTIDAD</t>
  </si>
  <si>
    <t>Observaciones</t>
  </si>
  <si>
    <t>Abogados al 31 de diciembre de 2021</t>
  </si>
  <si>
    <t>INFORMACIÓN (1)</t>
  </si>
  <si>
    <t>CANTIDAD DE ABOGADOS</t>
  </si>
  <si>
    <t>ABOGADOS ACTIVOS AL 31-12-2021</t>
  </si>
  <si>
    <t>CANTIDAD</t>
  </si>
  <si>
    <t>Tiene información estudios</t>
  </si>
  <si>
    <t>CANTIDAD DE ABOGADOS LITIGANDO</t>
  </si>
  <si>
    <t>Tienen información experiencia</t>
  </si>
  <si>
    <t>ABOGADOS CREADOS EN EKOGUI ACTIVOS</t>
  </si>
  <si>
    <t>Tienen Información laboral</t>
  </si>
  <si>
    <t>ABOGADOS CON CORREO ACTUALIZADO</t>
  </si>
  <si>
    <t>(1) Se visualiza en el detalle del abogado a la fecha de revisión</t>
  </si>
  <si>
    <t>Solamente se revisa que tenga registrada alguna información registrada</t>
  </si>
  <si>
    <t>ABOGADOS INACTIVOS</t>
  </si>
  <si>
    <t>ÚLTIMA CAPACITACIÓN ABOGADOS ACTIVOS</t>
  </si>
  <si>
    <t>RETIRADOS EN LA ENTIDAD SEGUNDO SEMESTRE 2021</t>
  </si>
  <si>
    <t>Posteriores al 01-01-2020</t>
  </si>
  <si>
    <t>INACTIVADOS EN EKOGUI SEGUNDO SEMESTRE 2021</t>
  </si>
  <si>
    <t>Entre 21-03-2019 y 31-12-2019</t>
  </si>
  <si>
    <t>Capacitaciones anteriores al 21-03-2019</t>
  </si>
  <si>
    <t>Sin capacitación</t>
  </si>
  <si>
    <t>Observaciones:</t>
  </si>
  <si>
    <t>Procesos Judiciales</t>
  </si>
  <si>
    <t>MAYORES A 33.000 SMMLV(4) ACTIVOS</t>
  </si>
  <si>
    <t xml:space="preserve">CANTIDAD </t>
  </si>
  <si>
    <t>Cantidad de procesos de más de 33.000 SMMLV</t>
  </si>
  <si>
    <t>PROCESOS ACTIVOS AL 31 DE DICIEMBRE DE 2021</t>
  </si>
  <si>
    <t>Procesos de más de 33.000 SMMLV registrados en eKOGUI</t>
  </si>
  <si>
    <t>CANTIDAD DE PROCESOS ACTIVOS</t>
  </si>
  <si>
    <t>Procesos de más de 33.000 SMMLV con la pieza demanda(5)</t>
  </si>
  <si>
    <t>PROCESOS ACTIVOS REGISTRADOS EN EKOGUI</t>
  </si>
  <si>
    <t>(4)Equivalente a un valor indexado de $29.981 millones a 31 de diciembre de 2021</t>
  </si>
  <si>
    <t>PROCESOS SIN ABOGADO ASIGNADO(1)</t>
  </si>
  <si>
    <t>(5) Puede ser remitida a la ANDJE o cargada en el sistema</t>
  </si>
  <si>
    <t>(1) Con fecha de registro anterior al 15-12-2021</t>
  </si>
  <si>
    <t>CALIFICACIÓN DE RIESGO</t>
  </si>
  <si>
    <t>PROCESOS TERMINADOS SEGUNDO SEMESTRE 2021</t>
  </si>
  <si>
    <t>PROCESOS ACTIVOS EN CALIDAD DEMANDADO AL 31-12-2021</t>
  </si>
  <si>
    <t>PROCESOS TERMINADOS DURANTE SEGUNDO SEMESTRE 2021</t>
  </si>
  <si>
    <t>PROCESOS CON CALIFICACIÓN SEGUNDO SEMESTRE 2021</t>
  </si>
  <si>
    <t>TERMINADOS EN EKOGUI DURANTE SEGUNDO SEMESTRE 2021 (2)</t>
  </si>
  <si>
    <t>PROCESOS CON CALIFICACIÓN ANTERIOR A 30-06-2021</t>
  </si>
  <si>
    <t>(2) Con fecha de actuación en 2021</t>
  </si>
  <si>
    <t>PROCESOS SIN CALIFICACIÓN</t>
  </si>
  <si>
    <t>ACTUALIZACIÓN</t>
  </si>
  <si>
    <t>PROVISIÓN CONTABLE (6)</t>
  </si>
  <si>
    <t># PROCESOS</t>
  </si>
  <si>
    <t>CON PROVISIÓN IGUAL A CERO</t>
  </si>
  <si>
    <t>PROCESO TERMINADOS AL 31 DE DICIEMBRE 2021</t>
  </si>
  <si>
    <t>PROBABILIDAD DE PERDER EL CASO ALTA</t>
  </si>
  <si>
    <t>PROCESOS ACTIVOS CON ESTADO TERMINADO(3)</t>
  </si>
  <si>
    <t>PROBABILIDAD DE PERDER EL CASO MEDIA</t>
  </si>
  <si>
    <r>
      <t>(3)En el reporte de activos al 31 de diciembre verifique la columna</t>
    </r>
    <r>
      <rPr>
        <b/>
        <i/>
        <sz val="9"/>
        <color theme="1"/>
        <rFont val="Calibri"/>
        <family val="2"/>
        <scheme val="minor"/>
      </rPr>
      <t xml:space="preserve"> Estado General del proceso</t>
    </r>
  </si>
  <si>
    <t>PROBABILIDAD DE PERDER EL CASO BAJA</t>
  </si>
  <si>
    <t>PROBABILIDAD DE PERDER EL CASO REMOTA</t>
  </si>
  <si>
    <t>(6) Solo se consideran los procesos activos - calidad demandado al 31 de DICIEMBRE de 2021 que tengan calificación de riesgo</t>
  </si>
  <si>
    <t>CONDENAS</t>
  </si>
  <si>
    <t>OBSERVACIONES</t>
  </si>
  <si>
    <t>PROCESOS ANALIZADOS</t>
  </si>
  <si>
    <t>PROCESOS TERMINADOS CON EJECUTORIA</t>
  </si>
  <si>
    <t>PROCESOS DESFAVORABLES</t>
  </si>
  <si>
    <t>PROCESOS QUE GENERAN EROGACIÓN ECONÓMICA</t>
  </si>
  <si>
    <t>PROCESOS CON VALOR CONDENA MAYOR A CERO</t>
  </si>
  <si>
    <t>Conciliaciones Prejudiciales</t>
  </si>
  <si>
    <t>PREJUDICIALES ACTIVAS AL 31-12-2021</t>
  </si>
  <si>
    <t>TOTAL PREJUDICIALES ACTIVOS</t>
  </si>
  <si>
    <t>TOTAL PREJUDICIALES ACTIVOS EN EKOGUI</t>
  </si>
  <si>
    <t>CANTIDAD PREJUDICIALES</t>
  </si>
  <si>
    <t>REGISTRO POSTERIOR AL 01/07/2021</t>
  </si>
  <si>
    <t>Procesos que efectivamente se encuentran activos</t>
  </si>
  <si>
    <t>REGISTRO ENTRE 1 DE ENERO Y 30 DE JUNIO 2021</t>
  </si>
  <si>
    <t>Procesos que se encuentran terminados</t>
  </si>
  <si>
    <t>REGISTRO EN 2020 Y ANTERIORES</t>
  </si>
  <si>
    <t>PREJUDICIALES TERMINADAS SEGUNDO SEMESTRE 2021</t>
  </si>
  <si>
    <t>TOTAL PREJUDICIALES TERMINADOS II SEM. 2021</t>
  </si>
  <si>
    <t>TERMINADOS ÚLTIMA ACTUACIÓN II SEM. 2021</t>
  </si>
  <si>
    <t>ARBITRAMENTOS</t>
  </si>
  <si>
    <t>ARBITRAMENTOS ACTIVOS AL 31-12-2021</t>
  </si>
  <si>
    <t>TOTAL ARBITRAMENTOS TERMINADOS  AL 31-12-2021</t>
  </si>
  <si>
    <t>ARBITRAMENTOS REGISTRADOS EN EKOGUI</t>
  </si>
  <si>
    <t>ARBITRAMENTOS TERMINADOS EN EKOGUI</t>
  </si>
  <si>
    <t>Pagos</t>
  </si>
  <si>
    <t>PROCESOS ACTIVOS</t>
  </si>
  <si>
    <t>Gestiona pagos en SIIF de MinHacienda</t>
  </si>
  <si>
    <t>Pagos enlazados al 31-12-2021</t>
  </si>
  <si>
    <t>Plantilla de certificado de Control Interno</t>
  </si>
  <si>
    <t>Favor Diligenciar los Campos Resaltados y Revisar la Información Incompleta Antes de Remitir a la ANDJE</t>
  </si>
  <si>
    <t>NOMBRE ENTIDAD</t>
  </si>
  <si>
    <t>NOMBRE Y APELLIDO JEFE CONTROL INTERNO</t>
  </si>
  <si>
    <t>INFORMACIÓN USUARIOS</t>
  </si>
  <si>
    <t>PREJUDICIALES</t>
  </si>
  <si>
    <t>Completitud de roles</t>
  </si>
  <si>
    <t>Procesos prejudiciales</t>
  </si>
  <si>
    <t>Usuarios activos</t>
  </si>
  <si>
    <t>Porcentaje de registro</t>
  </si>
  <si>
    <t>Uso del sistema</t>
  </si>
  <si>
    <t>No Aplica</t>
  </si>
  <si>
    <t>Actualización prejudiciales</t>
  </si>
  <si>
    <t>Nivel de capacitación</t>
  </si>
  <si>
    <t>JUDICIALES</t>
  </si>
  <si>
    <t>Procesos arbitrales</t>
  </si>
  <si>
    <t>Procesos activos</t>
  </si>
  <si>
    <t>Actualización más de 33.000 SMMLV</t>
  </si>
  <si>
    <t>PAGOS</t>
  </si>
  <si>
    <t>Procesos por abogado</t>
  </si>
  <si>
    <t>Pagos relacionados</t>
  </si>
  <si>
    <t>Provisión incorrecta</t>
  </si>
  <si>
    <t>Uso del módulo pagos</t>
  </si>
  <si>
    <t>ENTIDAD</t>
  </si>
  <si>
    <t>NOMBRE JEFE CONTROL INTERNO</t>
  </si>
  <si>
    <t>ABOGADOS CON PROCESOS ACTIVOS</t>
  </si>
  <si>
    <t>RETIRADOS EN LA ENTIDAD PRIMER SEMESTRE 2020</t>
  </si>
  <si>
    <t>INACTIVADOS EN EKOGUI PRIMER SEMESTRE 2020</t>
  </si>
  <si>
    <t>TIENE INFORMACIÓN ESTUDIOS</t>
  </si>
  <si>
    <t>TIENEN INFORMACIÓN EXPERIENCIA</t>
  </si>
  <si>
    <t>TIENEN INFORMACIÓN LABORAL</t>
  </si>
  <si>
    <t>POSTERIORES AL 01-01-2020</t>
  </si>
  <si>
    <t>ENTRE 21-03-2019 Y 31-12-2019</t>
  </si>
  <si>
    <t>CAPACITACIONES ANTERIORES AL 21-03-2019</t>
  </si>
  <si>
    <t>SIN CAPACITACIÓN</t>
  </si>
  <si>
    <t>PROCESOS SIN ABOGADO ASIGNADO</t>
  </si>
  <si>
    <t>PROCESOS TERMINADOS PERIODO</t>
  </si>
  <si>
    <t>TERMINADOS PERIODO EN EKOGUI</t>
  </si>
  <si>
    <t>PROCESO ENTIDAD TERMINADOS</t>
  </si>
  <si>
    <t>PROCESOS ACTIVOS CON ESTADO TERMINADO</t>
  </si>
  <si>
    <t>CANTIDAD DE PROCESOS DE MÁS DE 33.000 SMMLV</t>
  </si>
  <si>
    <t>PROCESOS DE MÁS DE 33.000 SMMLV REGISTRADOS EN EKOGUI</t>
  </si>
  <si>
    <t xml:space="preserve">PROCESOS DE MÁS DE 33.000 SMMLV CON LA PIEZA DEMANDA </t>
  </si>
  <si>
    <t>PROCESOS ACTIVOS EN CALIDAD DEMANDADO</t>
  </si>
  <si>
    <t>PROCESOS CON CALIFICACIÓN  EN 2020</t>
  </si>
  <si>
    <t>PROCESOS CON CALIFICACIÓN ANTERIOR A 2020</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</si>
  <si>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</si>
  <si>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</si>
  <si>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</si>
  <si>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</si>
  <si>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</si>
  <si>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</si>
  <si>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</si>
  <si>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</si>
  <si>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REGISTRO EN 2020</t>
  </si>
  <si>
    <t>REGISTRO EN 2019</t>
  </si>
  <si>
    <t>REGISTRO EN 2018 Y ANTERIORES</t>
  </si>
  <si>
    <t>TOTAL PROCESOS TERMINADOS</t>
  </si>
  <si>
    <t>TERMINADOS ÚLTIMA ACTUACIÓN EN 2020</t>
  </si>
  <si>
    <t>Proceso que se encuentran terminados</t>
  </si>
  <si>
    <t>ARBITRAMENTOS ACTIVOS</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</si>
  <si>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</si>
  <si>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</si>
  <si>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</si>
  <si>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</si>
  <si>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</si>
  <si>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</si>
  <si>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</si>
  <si>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</si>
  <si>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</si>
  <si>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</si>
  <si>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</si>
  <si>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</si>
  <si>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</si>
  <si>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JAIRO HERNÁN CARDONA AGUIRRE</t>
  </si>
  <si>
    <t>EDGAR LEONARDO BOJACÁ CASTRO</t>
  </si>
  <si>
    <t>QUINTERO PERILLA FABIO</t>
  </si>
  <si>
    <t>YANIRA VILLAMIL SUZUNAGA</t>
  </si>
  <si>
    <t>ANDRÉS MAURICIO GUERRERO VALDERRAMA</t>
  </si>
  <si>
    <t>INSTTITUTO COLOMBIANO DE BIENESTAR FAMILIAR</t>
  </si>
  <si>
    <t>YANIRA VILLAMIL S</t>
  </si>
  <si>
    <t>En el segundo semestre  de 2021 el Instituto registró un arbitramento identificado bajo el ID EKOGUI 2234249 el cual se terminó en el mismo periodo.</t>
  </si>
  <si>
    <t>El ICBF tiene activos todos los roles principales y los responsables recibieron capacitación por parte ANDJE sobre sus respectivos perfiles en Ekogui 2.0</t>
  </si>
  <si>
    <t>El primer pago realizado a través de SIIF tiene fecha de 04/05/2019.</t>
  </si>
  <si>
    <t>Nota 1: La Oficina de Control Interno mediante correo electrónico de 16/02/2022 solicitó a la Oficina Asesora Jurídica la siguiente información "... 4. Número de conciliaciones prejudiciales activas a 31/12/2021..." Mediante memorando 202210430000023653 de 18-02-2022 la OAJ informó a la OCI "... los   reportes   requeridos   podrán   ser   extraídos   de   la   herramienta tecnológica a través del usuario “Jefe de la Oficina de Control Interno”, lo cual se justifica en la aplicación de los pilares de la seguridad de la información". Por lo anterior, el dato de la celda TOTAL PREJUDICIALES ACTIVOS se diligenció con la información generada desde el aplicativo eKOGUI.</t>
  </si>
  <si>
    <t>Nota 1: La Oficina de Control Interno mediante correo electrónico de 16/02/2022 solicitó a la Oficina Asesora Jurídica la siguiente información "... 1. Cantidad de procesos activos que tenía el ICBF a 31/12/2021(rol demandante y demandado), 2. Cantidad de procesos terminados durante el segundo semestre de 2021 (rol demandante y demandado) y 3. Cantidad de procesos activos con pretensiones registradas que superan los $29.981 millones a 31/12/2021; es decir, más de 33.000 smlmv (rol demandante y demandado)..." Mediante memorando 202210430000023653 de 18-02-2022 la OAJ informó a la OCI "... los   reportes   requeridos   podrán   ser   extraídos   de   la   herramienta tecnológica a través del usuario “Jefe de la Oficina de Control Interno”, lo cual se justifica en la aplicación de los pilares de la seguridad de la información". Por lo anterior, los datos de las celdas CANTIDAD  DE PROCESOSACTIVOS, PROCESOS TERMINADOS DURANTE EL SEGUNDO SEMESTRE 2021 Y CANTIDAD DE PROCESOS DE MÁS DE 33.000 SMMLV se diligenciaron con la información generada desde el aplicativo eKOGUI.</t>
  </si>
  <si>
    <t>Nota 1: La Oficina de Control Interno mediante correo electrónico de 16/02/2022 indicó a la Oficina Asesora Jurídica OAJ "...es pertinente precisar que el término “abogados litigando” se refiere a la cantidad total de abogados que ejercen la representación judicial del ICBF a nivel nacional, aquí se deben incluir también los que representan al Instituto en procesos que no se registran en EKOGUI por ejemplo tutelas, procesos en jurisdicción penal, etc. Esta información se requiere para emitir la certificación de eKOGUI que solicita la ANDJE". Mediante memorando 202210430000023653 de 18-02-2022 la OAJ informó a la OCI  "... considerando la justificación de los informes anteriores, así como las obligaciones que fija el decreto 1069 de 2015, las Entidades Estatales no tienen la obligación de contar con un archivo en el que consolide los datos de los abogados que actúan en acciones de tutela y/o procesos penales, por lo cual, el ICBF no cuenta con dicha información,   más aún, podría llegar a generar desconocimiento de lo normado". Por lo anterior, el dato de CANTIDAD DE ABOGADOS LITIGANDO se diligenció con el número de personas que tienen asignado el rol ABOGADO en eKOGUI.
Nota 2:De los 120 abogados con capacitación en el perfil abogado posterior al 01/01/2020, 3 fueron capacitados en la vigencia 2022.
Nota 3: De los 33 abogados que registran sin capacitación  5 son Coordinadores Jurídicos que no tienen procesos judiciales a cargo, los demás son abogados que de acuerdo a la Resolución 0682 de 2018.</t>
  </si>
  <si>
    <t>Nota No. 1: Con relación a los procesos Judiciales - Procesos por Abogado, es importante precisar que debido a que el Instituto Colombiano de Bienestar Familiar - ICBF tiene 33 Regionales (una por departamento y otra por Bogotá D.C.) y la Sede de la Dirección General la distribución de los procesos judiciales no es equitativa entre los Apoderados, es decir que depende del número de procesos o demandas que se gestionan por regional existiendo más en algunas de ellas. 
Por tanto, por ejemplo, se destaca que ocho (8) de los abogados tienen asignados 1011 procesos judiciales interpuestos en favor y en contra del Instituto. Además, se encuentran creados como usuarios 24 sin procesos asignados porque siendo Coordinadores de los Grupos Jurídicos supervisan y vigilan la gestión de los Apoderados o son los Abogados de los Denunciantes de Bienes Vacantes o Mostrencos por Vocaciones Hereditarias.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</si>
</sst>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2">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13" xfId="0" applyFill="1" applyBorder="1" applyAlignment="1" applyProtection="1">
      <alignment horizontal="left" vertical="top"/>
      <protection locked="0"/>
    </xf>
    <xf numFmtId="0" fontId="0" fillId="6" borderId="7"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 y Validaci&#243;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tabSelected="1" workbookViewId="0">
      <selection activeCell="Q4" sqref="Q4"/>
    </sheetView>
  </sheetViews>
  <sheetFormatPr baseColWidth="10" defaultColWidth="11.44140625" defaultRowHeight="14.4" x14ac:dyDescent="0.3"/>
  <sheetData>
    <row r="1" spans="2:15" ht="15" thickBot="1" x14ac:dyDescent="0.35"/>
    <row r="2" spans="2:15" x14ac:dyDescent="0.3">
      <c r="B2" s="2"/>
      <c r="C2" s="3"/>
      <c r="D2" s="3"/>
      <c r="E2" s="3"/>
      <c r="F2" s="3"/>
      <c r="G2" s="3"/>
      <c r="H2" s="3"/>
      <c r="I2" s="3"/>
      <c r="J2" s="3"/>
      <c r="K2" s="3"/>
      <c r="L2" s="3"/>
      <c r="M2" s="3"/>
      <c r="N2" s="3"/>
      <c r="O2" s="4"/>
    </row>
    <row r="3" spans="2:15" ht="23.4" x14ac:dyDescent="0.45">
      <c r="B3" s="76" t="s">
        <v>0</v>
      </c>
      <c r="C3" s="77"/>
      <c r="D3" s="77"/>
      <c r="E3" s="77"/>
      <c r="F3" s="77"/>
      <c r="G3" s="77"/>
      <c r="H3" s="77"/>
      <c r="I3" s="77"/>
      <c r="J3" s="77"/>
      <c r="K3" s="77"/>
      <c r="L3" s="77"/>
      <c r="M3" s="77"/>
      <c r="N3" s="77"/>
      <c r="O3" s="78"/>
    </row>
    <row r="4" spans="2:15" ht="23.4" x14ac:dyDescent="0.45">
      <c r="B4" s="76" t="s">
        <v>1</v>
      </c>
      <c r="C4" s="77"/>
      <c r="D4" s="77"/>
      <c r="E4" s="77"/>
      <c r="F4" s="77"/>
      <c r="G4" s="77"/>
      <c r="H4" s="77"/>
      <c r="I4" s="77"/>
      <c r="J4" s="77"/>
      <c r="K4" s="77"/>
      <c r="L4" s="77"/>
      <c r="M4" s="77"/>
      <c r="N4" s="77"/>
      <c r="O4" s="78"/>
    </row>
    <row r="5" spans="2:15" x14ac:dyDescent="0.3">
      <c r="B5" s="5"/>
      <c r="O5" s="6"/>
    </row>
    <row r="6" spans="2:15" x14ac:dyDescent="0.3">
      <c r="B6" s="5"/>
      <c r="C6" s="79" t="s">
        <v>2</v>
      </c>
      <c r="D6" s="79"/>
      <c r="E6" s="79"/>
      <c r="F6" s="79"/>
      <c r="G6" s="79"/>
      <c r="H6" s="79"/>
      <c r="I6" s="79"/>
      <c r="J6" s="79"/>
      <c r="K6" s="79"/>
      <c r="L6" s="79"/>
      <c r="M6" s="79"/>
      <c r="N6" s="79"/>
      <c r="O6" s="6"/>
    </row>
    <row r="7" spans="2:15" x14ac:dyDescent="0.3">
      <c r="B7" s="5"/>
      <c r="C7" s="79"/>
      <c r="D7" s="79"/>
      <c r="E7" s="79"/>
      <c r="F7" s="79"/>
      <c r="G7" s="79"/>
      <c r="H7" s="79"/>
      <c r="I7" s="79"/>
      <c r="J7" s="79"/>
      <c r="K7" s="79"/>
      <c r="L7" s="79"/>
      <c r="M7" s="79"/>
      <c r="N7" s="79"/>
      <c r="O7" s="6"/>
    </row>
    <row r="8" spans="2:15" x14ac:dyDescent="0.3">
      <c r="B8" s="5"/>
      <c r="O8" s="6"/>
    </row>
    <row r="9" spans="2:15" x14ac:dyDescent="0.3">
      <c r="B9" s="5"/>
      <c r="O9" s="6"/>
    </row>
    <row r="10" spans="2:15" x14ac:dyDescent="0.3">
      <c r="B10" s="5"/>
      <c r="O10" s="6"/>
    </row>
    <row r="11" spans="2:15" x14ac:dyDescent="0.3">
      <c r="B11" s="5"/>
      <c r="O11" s="6"/>
    </row>
    <row r="12" spans="2:15" x14ac:dyDescent="0.3">
      <c r="B12" s="5"/>
      <c r="O12" s="6"/>
    </row>
    <row r="13" spans="2:15" x14ac:dyDescent="0.3">
      <c r="B13" s="5"/>
      <c r="O13" s="6"/>
    </row>
    <row r="14" spans="2:15" x14ac:dyDescent="0.3">
      <c r="B14" s="5"/>
      <c r="O14" s="6"/>
    </row>
    <row r="15" spans="2:15" x14ac:dyDescent="0.3">
      <c r="B15" s="5"/>
      <c r="O15" s="6"/>
    </row>
    <row r="16" spans="2:15" x14ac:dyDescent="0.3">
      <c r="B16" s="5"/>
      <c r="O16" s="6"/>
    </row>
    <row r="17" spans="2:15" x14ac:dyDescent="0.3">
      <c r="B17" s="5"/>
      <c r="O17" s="6"/>
    </row>
    <row r="18" spans="2:15" ht="15" thickBot="1" x14ac:dyDescent="0.35">
      <c r="B18" s="7"/>
      <c r="C18" s="8"/>
      <c r="D18" s="8"/>
      <c r="E18" s="8"/>
      <c r="F18" s="8"/>
      <c r="G18" s="8"/>
      <c r="H18" s="8"/>
      <c r="I18" s="8"/>
      <c r="J18" s="8"/>
      <c r="K18" s="8"/>
      <c r="L18" s="8"/>
      <c r="M18" s="8"/>
      <c r="N18" s="8"/>
      <c r="O18" s="9"/>
    </row>
  </sheetData>
  <sheetProtection algorithmName="SHA-512" hashValue="jixiNfD+nofjAxMPyQEwidGoTJEdLEh3lZobn98nwgWvzNuweENJPEe6u5elpVqKe6ynHDatuY0qk+QHeybBlg==" saltValue="4rftt6+0w0ym0OjRMUwWOw=="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9" zoomScaleNormal="89" workbookViewId="0">
      <selection activeCell="J13" sqref="J13"/>
    </sheetView>
  </sheetViews>
  <sheetFormatPr baseColWidth="10" defaultColWidth="11.44140625" defaultRowHeight="14.4" x14ac:dyDescent="0.3"/>
  <cols>
    <col min="1" max="1" width="6.44140625" style="1" customWidth="1"/>
    <col min="2" max="2" width="34.33203125" style="1" customWidth="1"/>
    <col min="3" max="3" width="13.33203125" style="1" customWidth="1"/>
    <col min="4" max="4" width="27.44140625" style="1" customWidth="1"/>
    <col min="5" max="5" width="57.44140625" style="1" customWidth="1"/>
    <col min="6" max="6" width="30.109375" style="1" customWidth="1"/>
    <col min="7" max="7" width="15.6640625" style="1" customWidth="1"/>
    <col min="8" max="9" width="11.44140625" style="36"/>
    <col min="10" max="10" width="11.88671875" style="36" bestFit="1" customWidth="1"/>
    <col min="11" max="16384" width="11.44140625" style="1"/>
  </cols>
  <sheetData>
    <row r="5" spans="2:20" ht="15" thickBot="1" x14ac:dyDescent="0.35"/>
    <row r="6" spans="2:20" x14ac:dyDescent="0.3">
      <c r="B6" s="10"/>
      <c r="C6" s="11"/>
      <c r="D6" s="11"/>
      <c r="E6" s="11"/>
      <c r="F6" s="11"/>
      <c r="G6" s="12"/>
    </row>
    <row r="7" spans="2:20" ht="21" x14ac:dyDescent="0.4">
      <c r="B7" s="80" t="s">
        <v>3</v>
      </c>
      <c r="C7" s="81"/>
      <c r="D7" s="81"/>
      <c r="E7" s="81"/>
      <c r="F7" s="81"/>
      <c r="G7" s="82"/>
      <c r="T7" s="1" t="s">
        <v>4</v>
      </c>
    </row>
    <row r="8" spans="2:20" ht="15" thickBot="1" x14ac:dyDescent="0.35">
      <c r="B8" s="13"/>
      <c r="D8" s="88" t="s">
        <v>5</v>
      </c>
      <c r="E8" s="88"/>
      <c r="G8" s="14"/>
      <c r="T8" s="1" t="s">
        <v>6</v>
      </c>
    </row>
    <row r="9" spans="2:20" ht="15" thickBot="1" x14ac:dyDescent="0.35">
      <c r="B9" s="86" t="s">
        <v>7</v>
      </c>
      <c r="C9" s="87"/>
      <c r="D9" s="69">
        <v>44564</v>
      </c>
      <c r="G9" s="14"/>
      <c r="T9" s="1" t="s">
        <v>8</v>
      </c>
    </row>
    <row r="10" spans="2:20" x14ac:dyDescent="0.3">
      <c r="B10" s="13" t="s">
        <v>9</v>
      </c>
      <c r="G10" s="58">
        <v>43545</v>
      </c>
    </row>
    <row r="11" spans="2:20" x14ac:dyDescent="0.3">
      <c r="B11" s="20" t="s">
        <v>10</v>
      </c>
      <c r="C11" s="21" t="s">
        <v>11</v>
      </c>
      <c r="D11" s="22" t="s">
        <v>12</v>
      </c>
      <c r="E11" s="21" t="s">
        <v>13</v>
      </c>
      <c r="F11" s="21" t="s">
        <v>14</v>
      </c>
      <c r="G11" s="23" t="s">
        <v>15</v>
      </c>
    </row>
    <row r="12" spans="2:20" x14ac:dyDescent="0.3">
      <c r="B12" s="19" t="s">
        <v>16</v>
      </c>
      <c r="C12" s="68" t="s">
        <v>4</v>
      </c>
      <c r="D12" s="69">
        <v>44391</v>
      </c>
      <c r="E12" s="68" t="s">
        <v>182</v>
      </c>
      <c r="F12" s="69">
        <v>44391</v>
      </c>
      <c r="G12" s="70" t="str">
        <f>+IF(C12="SI",IF(F12&lt;$G$10,"DESACTUALIZADO",""),"")</f>
        <v/>
      </c>
      <c r="H12" s="36">
        <f t="shared" ref="H12:H17" si="0">+IF(C12="N/A",1,0)</f>
        <v>0</v>
      </c>
      <c r="I12" s="36">
        <f t="shared" ref="I12:I17" si="1">+IF(C12="Si",1,0)</f>
        <v>1</v>
      </c>
      <c r="J12" s="36">
        <f t="shared" ref="J12:J17" si="2">+IF(C12="No",1,0)</f>
        <v>0</v>
      </c>
    </row>
    <row r="13" spans="2:20" x14ac:dyDescent="0.3">
      <c r="B13" s="19" t="s">
        <v>17</v>
      </c>
      <c r="C13" s="68" t="s">
        <v>4</v>
      </c>
      <c r="D13" s="69">
        <v>43740</v>
      </c>
      <c r="E13" s="68" t="s">
        <v>183</v>
      </c>
      <c r="F13" s="69">
        <v>44460</v>
      </c>
      <c r="G13" s="70" t="str">
        <f t="shared" ref="G13:G17" si="3">+IF(C13="SI",IF(F13&lt;$G$10,"DESACTUALIZADO",""),"")</f>
        <v/>
      </c>
      <c r="H13" s="36">
        <f t="shared" si="0"/>
        <v>0</v>
      </c>
      <c r="I13" s="36">
        <f t="shared" si="1"/>
        <v>1</v>
      </c>
      <c r="J13" s="36">
        <f t="shared" si="2"/>
        <v>0</v>
      </c>
    </row>
    <row r="14" spans="2:20" x14ac:dyDescent="0.3">
      <c r="B14" s="19" t="s">
        <v>18</v>
      </c>
      <c r="C14" s="68" t="s">
        <v>4</v>
      </c>
      <c r="D14" s="69">
        <v>43630</v>
      </c>
      <c r="E14" s="68" t="s">
        <v>184</v>
      </c>
      <c r="F14" s="69">
        <v>44391</v>
      </c>
      <c r="G14" s="70" t="str">
        <f t="shared" si="3"/>
        <v/>
      </c>
      <c r="H14" s="36">
        <f t="shared" si="0"/>
        <v>0</v>
      </c>
      <c r="I14" s="36">
        <f t="shared" si="1"/>
        <v>1</v>
      </c>
      <c r="J14" s="36">
        <f t="shared" si="2"/>
        <v>0</v>
      </c>
      <c r="T14" s="41">
        <v>43545</v>
      </c>
    </row>
    <row r="15" spans="2:20" x14ac:dyDescent="0.3">
      <c r="B15" s="19" t="s">
        <v>19</v>
      </c>
      <c r="C15" s="68" t="s">
        <v>4</v>
      </c>
      <c r="D15" s="69">
        <v>42829</v>
      </c>
      <c r="E15" s="68" t="s">
        <v>185</v>
      </c>
      <c r="F15" s="69">
        <v>44245</v>
      </c>
      <c r="G15" s="70" t="str">
        <f t="shared" si="3"/>
        <v/>
      </c>
      <c r="H15" s="36">
        <f t="shared" si="0"/>
        <v>0</v>
      </c>
      <c r="I15" s="36">
        <f t="shared" si="1"/>
        <v>1</v>
      </c>
      <c r="J15" s="36">
        <f t="shared" si="2"/>
        <v>0</v>
      </c>
    </row>
    <row r="16" spans="2:20" x14ac:dyDescent="0.3">
      <c r="B16" s="19" t="s">
        <v>20</v>
      </c>
      <c r="C16" s="68" t="s">
        <v>4</v>
      </c>
      <c r="D16" s="69">
        <v>43758</v>
      </c>
      <c r="E16" s="68" t="s">
        <v>186</v>
      </c>
      <c r="F16" s="69">
        <v>44301</v>
      </c>
      <c r="G16" s="70" t="str">
        <f t="shared" si="3"/>
        <v/>
      </c>
      <c r="H16" s="36">
        <f t="shared" si="0"/>
        <v>0</v>
      </c>
      <c r="I16" s="36">
        <f t="shared" si="1"/>
        <v>1</v>
      </c>
      <c r="J16" s="36">
        <f t="shared" si="2"/>
        <v>0</v>
      </c>
    </row>
    <row r="17" spans="2:10" x14ac:dyDescent="0.3">
      <c r="B17" s="19" t="s">
        <v>21</v>
      </c>
      <c r="C17" s="68" t="s">
        <v>4</v>
      </c>
      <c r="D17" s="69">
        <v>44214</v>
      </c>
      <c r="E17" s="68" t="s">
        <v>183</v>
      </c>
      <c r="F17" s="69">
        <v>44411</v>
      </c>
      <c r="G17" s="70" t="str">
        <f t="shared" si="3"/>
        <v/>
      </c>
      <c r="H17" s="36">
        <f t="shared" si="0"/>
        <v>0</v>
      </c>
      <c r="I17" s="36">
        <f t="shared" si="1"/>
        <v>1</v>
      </c>
      <c r="J17" s="36">
        <f t="shared" si="2"/>
        <v>0</v>
      </c>
    </row>
    <row r="18" spans="2:10" x14ac:dyDescent="0.3">
      <c r="B18" s="13"/>
      <c r="G18" s="14"/>
    </row>
    <row r="19" spans="2:10" ht="94.5" customHeight="1" thickBot="1" x14ac:dyDescent="0.35">
      <c r="B19" s="53" t="s">
        <v>22</v>
      </c>
      <c r="C19" s="83" t="s">
        <v>190</v>
      </c>
      <c r="D19" s="84"/>
      <c r="E19" s="84"/>
      <c r="F19" s="84"/>
      <c r="G19" s="85"/>
    </row>
  </sheetData>
  <sheetProtection algorithmName="SHA-512" hashValue="6jgAtDdk36xVeyQ8tlvM40oBB961q4/HnT48gxQWfP7J+CWjIzcN++B1PFNp35Z+HpbjNx1tL6bNdg/Acap20Q==" saltValue="cf//8zy9fm0ko4KlcyfsbQ==" spinCount="100000" sheet="1" objects="1" scenarios="1"/>
  <dataConsolidate/>
  <mergeCells count="4">
    <mergeCell ref="B7:G7"/>
    <mergeCell ref="C19:G19"/>
    <mergeCell ref="B9:C9"/>
    <mergeCell ref="D8:E8"/>
  </mergeCells>
  <conditionalFormatting sqref="C12:C17">
    <cfRule type="containsText" dxfId="54" priority="33" operator="containsText" text="N/A">
      <formula>NOT(ISERROR(SEARCH("N/A",C12)))</formula>
    </cfRule>
    <cfRule type="containsBlanks" dxfId="53" priority="41">
      <formula>LEN(TRIM(C12))=0</formula>
    </cfRule>
  </conditionalFormatting>
  <conditionalFormatting sqref="D9">
    <cfRule type="containsBlanks" dxfId="52" priority="40">
      <formula>LEN(TRIM(D9))=0</formula>
    </cfRule>
  </conditionalFormatting>
  <conditionalFormatting sqref="C19">
    <cfRule type="containsBlanks" dxfId="51" priority="34">
      <formula>LEN(TRIM(C19))=0</formula>
    </cfRule>
  </conditionalFormatting>
  <conditionalFormatting sqref="D12:D17">
    <cfRule type="containsBlanks" dxfId="50" priority="21">
      <formula>LEN(TRIM(D12))=0</formula>
    </cfRule>
  </conditionalFormatting>
  <conditionalFormatting sqref="D12">
    <cfRule type="expression" dxfId="49" priority="20">
      <formula>OR($C$12="No",$C$12="N/A")</formula>
    </cfRule>
  </conditionalFormatting>
  <conditionalFormatting sqref="D14">
    <cfRule type="expression" dxfId="48" priority="19">
      <formula>OR($C$14="No",$C$14="N/A")</formula>
    </cfRule>
  </conditionalFormatting>
  <conditionalFormatting sqref="D13">
    <cfRule type="expression" dxfId="47" priority="18">
      <formula>OR($C$13="No",$C$13="N/A")</formula>
    </cfRule>
  </conditionalFormatting>
  <conditionalFormatting sqref="D15">
    <cfRule type="expression" dxfId="46" priority="17">
      <formula>OR($C$15="No",$C$15="N/A")</formula>
    </cfRule>
  </conditionalFormatting>
  <conditionalFormatting sqref="D16">
    <cfRule type="expression" dxfId="45" priority="16">
      <formula>OR($C$16="No",$C$16="N/A")</formula>
    </cfRule>
  </conditionalFormatting>
  <conditionalFormatting sqref="D17">
    <cfRule type="expression" dxfId="44" priority="15">
      <formula>OR($C$17="No",$C$17="N/A")</formula>
    </cfRule>
  </conditionalFormatting>
  <conditionalFormatting sqref="E12:E17">
    <cfRule type="containsBlanks" dxfId="43" priority="14">
      <formula>LEN(TRIM(E12))=0</formula>
    </cfRule>
  </conditionalFormatting>
  <conditionalFormatting sqref="E12">
    <cfRule type="expression" dxfId="42" priority="13">
      <formula>OR($C$12="No",$C$12="N/A")</formula>
    </cfRule>
  </conditionalFormatting>
  <conditionalFormatting sqref="E14">
    <cfRule type="expression" dxfId="41" priority="12">
      <formula>OR($C$14="No",$C$14="N/A")</formula>
    </cfRule>
  </conditionalFormatting>
  <conditionalFormatting sqref="E13">
    <cfRule type="expression" dxfId="40" priority="11">
      <formula>OR($C$13="No",$C$13="N/A")</formula>
    </cfRule>
  </conditionalFormatting>
  <conditionalFormatting sqref="E15">
    <cfRule type="expression" dxfId="39" priority="10">
      <formula>OR($C$15="No",$C$15="N/A")</formula>
    </cfRule>
  </conditionalFormatting>
  <conditionalFormatting sqref="E16">
    <cfRule type="expression" dxfId="38" priority="9">
      <formula>OR($C$16="No",$C$16="N/A")</formula>
    </cfRule>
  </conditionalFormatting>
  <conditionalFormatting sqref="E17">
    <cfRule type="expression" dxfId="37" priority="8">
      <formula>OR($C$17="No",$C$17="N/A")</formula>
    </cfRule>
  </conditionalFormatting>
  <conditionalFormatting sqref="F12:F17">
    <cfRule type="containsBlanks" dxfId="36" priority="7">
      <formula>LEN(TRIM(F12))=0</formula>
    </cfRule>
  </conditionalFormatting>
  <conditionalFormatting sqref="F12">
    <cfRule type="expression" dxfId="35" priority="6">
      <formula>OR($C$12="No",$C$12="N/A")</formula>
    </cfRule>
  </conditionalFormatting>
  <conditionalFormatting sqref="F14">
    <cfRule type="expression" dxfId="34" priority="5">
      <formula>OR($C$14="No",$C$14="N/A")</formula>
    </cfRule>
  </conditionalFormatting>
  <conditionalFormatting sqref="F13">
    <cfRule type="expression" dxfId="33" priority="4">
      <formula>OR($C$13="No",$C$13="N/A")</formula>
    </cfRule>
  </conditionalFormatting>
  <conditionalFormatting sqref="F15">
    <cfRule type="expression" dxfId="32" priority="3">
      <formula>OR($C$15="No",$C$15="N/A")</formula>
    </cfRule>
  </conditionalFormatting>
  <conditionalFormatting sqref="F16">
    <cfRule type="expression" dxfId="31" priority="2">
      <formula>OR($C$16="No",$C$16="N/A")</formula>
    </cfRule>
  </conditionalFormatting>
  <conditionalFormatting sqref="F17">
    <cfRule type="expression" dxfId="30" priority="1">
      <formula>OR($C$17="No",$C$17="N/A")</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44561</formula1>
      <formula2>44642</formula2>
    </dataValidation>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F12:F17" xr:uid="{00000000-0002-0000-0100-000001000000}">
      <formula1>40544</formula1>
      <formula2>44651</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2000000}">
      <formula1>$T$7:$T$9</formula1>
    </dataValidation>
    <dataValidation showInputMessage="1" showErrorMessage="1" sqref="E12 E14:E17" xr:uid="{00000000-0002-0000-0100-000003000000}"/>
    <dataValidation showInputMessage="1" showErrorMessage="1" errorTitle="Fecha invalida" error="La fecha debe estar entre el 01/01/2011 y el 31/03/2022" sqref="E13" xr:uid="{00000000-0002-0000-0100-000004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C22" sqref="C22:G25"/>
    </sheetView>
  </sheetViews>
  <sheetFormatPr baseColWidth="10" defaultColWidth="11.44140625" defaultRowHeight="14.4" x14ac:dyDescent="0.3"/>
  <cols>
    <col min="1" max="1" width="3.88671875" style="1" customWidth="1"/>
    <col min="2" max="2" width="11.44140625" style="1"/>
    <col min="3" max="3" width="48.109375" style="1" bestFit="1" customWidth="1"/>
    <col min="4" max="4" width="20.88671875" style="1" customWidth="1"/>
    <col min="5" max="5" width="6.33203125" style="1" customWidth="1"/>
    <col min="6" max="6" width="41.44140625" style="1" customWidth="1"/>
    <col min="7" max="7" width="24.109375" style="1" customWidth="1"/>
    <col min="8" max="8" width="7.33203125" style="1" customWidth="1"/>
    <col min="9" max="16384" width="11.44140625" style="1"/>
  </cols>
  <sheetData>
    <row r="1" spans="2:22" ht="15" thickBot="1" x14ac:dyDescent="0.35"/>
    <row r="2" spans="2:22" x14ac:dyDescent="0.3">
      <c r="B2" s="10"/>
      <c r="C2" s="11"/>
      <c r="D2" s="11"/>
      <c r="E2" s="11"/>
      <c r="F2" s="11"/>
      <c r="G2" s="11"/>
      <c r="H2" s="12"/>
    </row>
    <row r="3" spans="2:22" x14ac:dyDescent="0.3">
      <c r="B3" s="13"/>
      <c r="H3" s="14"/>
      <c r="V3" s="25">
        <f>+IF(D12&lt;=10,D12,IF(ROUNDDOWN(D12*10%,0)&lt;10,10,ROUNDDOWN(D12*10%,0)))</f>
        <v>15</v>
      </c>
    </row>
    <row r="4" spans="2:22" x14ac:dyDescent="0.3">
      <c r="B4" s="13"/>
      <c r="H4" s="14"/>
    </row>
    <row r="5" spans="2:22" x14ac:dyDescent="0.3">
      <c r="B5" s="13"/>
      <c r="D5" s="1" t="s">
        <v>5</v>
      </c>
      <c r="H5" s="14"/>
    </row>
    <row r="6" spans="2:22" ht="15" customHeight="1" x14ac:dyDescent="0.3">
      <c r="B6" s="13"/>
      <c r="G6" s="26"/>
      <c r="H6" s="27"/>
    </row>
    <row r="7" spans="2:22" ht="17.25" customHeight="1" x14ac:dyDescent="0.4">
      <c r="B7" s="13"/>
      <c r="C7" s="18" t="s">
        <v>7</v>
      </c>
      <c r="D7" s="69">
        <v>44564</v>
      </c>
      <c r="E7" s="24"/>
      <c r="F7" s="89" t="str">
        <f>"Seleccione una muestra de "&amp;V3&amp;" abogados activos y complete la siguiente tabla"</f>
        <v>Seleccione una muestra de 15 abogados activos y complete la siguiente tabla</v>
      </c>
      <c r="G7" s="90"/>
      <c r="H7" s="27"/>
    </row>
    <row r="8" spans="2:22" x14ac:dyDescent="0.3">
      <c r="B8" s="13"/>
      <c r="F8" s="91"/>
      <c r="G8" s="92"/>
      <c r="H8" s="14"/>
      <c r="T8" s="1" t="s">
        <v>6</v>
      </c>
    </row>
    <row r="9" spans="2:22" ht="23.4" x14ac:dyDescent="0.3">
      <c r="B9" s="13"/>
      <c r="C9" s="28" t="s">
        <v>23</v>
      </c>
      <c r="E9"/>
      <c r="F9" s="22" t="s">
        <v>24</v>
      </c>
      <c r="G9" s="22" t="s">
        <v>25</v>
      </c>
      <c r="H9" s="14"/>
      <c r="T9" s="1" t="s">
        <v>8</v>
      </c>
    </row>
    <row r="10" spans="2:22" x14ac:dyDescent="0.3">
      <c r="B10" s="13"/>
      <c r="C10" s="21" t="s">
        <v>26</v>
      </c>
      <c r="D10" s="21" t="s">
        <v>27</v>
      </c>
      <c r="E10"/>
      <c r="F10" s="18" t="s">
        <v>28</v>
      </c>
      <c r="G10" s="68">
        <v>15</v>
      </c>
      <c r="H10" s="14"/>
    </row>
    <row r="11" spans="2:22" x14ac:dyDescent="0.3">
      <c r="B11" s="13"/>
      <c r="C11" s="18" t="s">
        <v>29</v>
      </c>
      <c r="D11" s="68">
        <v>153</v>
      </c>
      <c r="E11"/>
      <c r="F11" s="18" t="s">
        <v>30</v>
      </c>
      <c r="G11" s="68">
        <v>15</v>
      </c>
      <c r="H11" s="14"/>
    </row>
    <row r="12" spans="2:22" x14ac:dyDescent="0.3">
      <c r="B12" s="13"/>
      <c r="C12" s="18" t="s">
        <v>31</v>
      </c>
      <c r="D12" s="68">
        <v>153</v>
      </c>
      <c r="E12"/>
      <c r="F12" s="18" t="s">
        <v>32</v>
      </c>
      <c r="G12" s="68">
        <v>12</v>
      </c>
      <c r="H12" s="14"/>
    </row>
    <row r="13" spans="2:22" x14ac:dyDescent="0.3">
      <c r="B13" s="13"/>
      <c r="C13" s="18" t="s">
        <v>33</v>
      </c>
      <c r="D13" s="68">
        <v>151</v>
      </c>
      <c r="E13"/>
      <c r="F13" s="44" t="s">
        <v>34</v>
      </c>
      <c r="G13" s="43"/>
      <c r="H13" s="14"/>
    </row>
    <row r="14" spans="2:22" x14ac:dyDescent="0.3">
      <c r="B14" s="13"/>
      <c r="E14"/>
      <c r="F14" s="45" t="s">
        <v>35</v>
      </c>
      <c r="G14" s="46"/>
      <c r="H14" s="14"/>
    </row>
    <row r="15" spans="2:22" x14ac:dyDescent="0.3">
      <c r="B15" s="13"/>
      <c r="E15"/>
      <c r="H15" s="14"/>
    </row>
    <row r="16" spans="2:22" x14ac:dyDescent="0.3">
      <c r="B16" s="13"/>
      <c r="C16" s="21" t="s">
        <v>36</v>
      </c>
      <c r="D16" s="21" t="s">
        <v>27</v>
      </c>
      <c r="E16"/>
      <c r="F16" s="22" t="s">
        <v>37</v>
      </c>
      <c r="G16" s="22" t="s">
        <v>25</v>
      </c>
      <c r="H16" s="14"/>
    </row>
    <row r="17" spans="2:8" x14ac:dyDescent="0.3">
      <c r="B17" s="13"/>
      <c r="C17" s="18" t="s">
        <v>38</v>
      </c>
      <c r="D17" s="68">
        <v>37</v>
      </c>
      <c r="E17"/>
      <c r="F17" s="18" t="s">
        <v>39</v>
      </c>
      <c r="G17" s="68">
        <v>120</v>
      </c>
      <c r="H17" s="14"/>
    </row>
    <row r="18" spans="2:8" x14ac:dyDescent="0.3">
      <c r="B18" s="13"/>
      <c r="C18" s="18" t="s">
        <v>40</v>
      </c>
      <c r="D18" s="68">
        <v>37</v>
      </c>
      <c r="E18"/>
      <c r="F18" s="37" t="s">
        <v>41</v>
      </c>
      <c r="G18" s="68">
        <v>0</v>
      </c>
      <c r="H18" s="14"/>
    </row>
    <row r="19" spans="2:8" x14ac:dyDescent="0.3">
      <c r="B19" s="13"/>
      <c r="C19" s="49"/>
      <c r="E19"/>
      <c r="F19" s="18" t="s">
        <v>42</v>
      </c>
      <c r="G19" s="68">
        <v>0</v>
      </c>
      <c r="H19" s="14"/>
    </row>
    <row r="20" spans="2:8" x14ac:dyDescent="0.3">
      <c r="B20" s="13"/>
      <c r="C20" s="49"/>
      <c r="E20"/>
      <c r="F20" s="18" t="s">
        <v>43</v>
      </c>
      <c r="G20" s="68">
        <v>33</v>
      </c>
      <c r="H20" s="14"/>
    </row>
    <row r="21" spans="2:8" x14ac:dyDescent="0.3">
      <c r="B21" s="13"/>
      <c r="C21" s="49" t="s">
        <v>44</v>
      </c>
      <c r="E21"/>
      <c r="F21"/>
      <c r="G21"/>
      <c r="H21" s="14"/>
    </row>
    <row r="22" spans="2:8" x14ac:dyDescent="0.3">
      <c r="B22" s="13"/>
      <c r="C22" s="93" t="s">
        <v>194</v>
      </c>
      <c r="D22" s="94"/>
      <c r="E22" s="94"/>
      <c r="F22" s="94"/>
      <c r="G22" s="95"/>
      <c r="H22" s="14"/>
    </row>
    <row r="23" spans="2:8" x14ac:dyDescent="0.3">
      <c r="B23" s="13"/>
      <c r="C23" s="96"/>
      <c r="D23" s="97"/>
      <c r="E23" s="97"/>
      <c r="F23" s="97"/>
      <c r="G23" s="98"/>
      <c r="H23" s="14"/>
    </row>
    <row r="24" spans="2:8" x14ac:dyDescent="0.3">
      <c r="B24" s="13"/>
      <c r="C24" s="96"/>
      <c r="D24" s="97"/>
      <c r="E24" s="97"/>
      <c r="F24" s="97"/>
      <c r="G24" s="98"/>
      <c r="H24" s="14"/>
    </row>
    <row r="25" spans="2:8" x14ac:dyDescent="0.3">
      <c r="B25" s="13"/>
      <c r="C25" s="99"/>
      <c r="D25" s="100"/>
      <c r="E25" s="100"/>
      <c r="F25" s="100"/>
      <c r="G25" s="101"/>
      <c r="H25" s="14"/>
    </row>
    <row r="26" spans="2:8" ht="15" thickBot="1" x14ac:dyDescent="0.35">
      <c r="B26" s="15"/>
      <c r="C26" s="16"/>
      <c r="D26" s="16"/>
      <c r="E26" s="16"/>
      <c r="F26" s="16"/>
      <c r="G26" s="16"/>
      <c r="H26" s="17"/>
    </row>
  </sheetData>
  <sheetProtection algorithmName="SHA-512" hashValue="oITsEJbID4ISupvFW4/dYINWlZ6BX8UscegLsaYpZ5qo6AClE2FUkKLjg2Iht6Xd4+08qnaa2sM3n5fFF4PCWw==" saltValue="uB92kUjmcaWzUDdXOlBrFg=="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44561</formula1>
      <formula2>44642</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F9" zoomScale="90" zoomScaleNormal="90" workbookViewId="0">
      <selection activeCell="F28" sqref="F28:H33"/>
    </sheetView>
  </sheetViews>
  <sheetFormatPr baseColWidth="10" defaultColWidth="11.44140625" defaultRowHeight="14.4" x14ac:dyDescent="0.3"/>
  <cols>
    <col min="1" max="1" width="3.88671875" style="1" customWidth="1"/>
    <col min="2" max="2" width="11.44140625" style="1"/>
    <col min="3" max="3" width="67.44140625" style="1" customWidth="1"/>
    <col min="4" max="4" width="15.33203125" style="1" customWidth="1"/>
    <col min="5" max="5" width="6.33203125" style="1" customWidth="1"/>
    <col min="6" max="6" width="63.5546875" style="1" customWidth="1"/>
    <col min="7" max="7" width="16.88671875" style="1" customWidth="1"/>
    <col min="8" max="8" width="15.33203125" style="1" customWidth="1"/>
    <col min="9" max="9" width="7.33203125" style="1" customWidth="1"/>
    <col min="10" max="16384" width="11.44140625" style="1"/>
  </cols>
  <sheetData>
    <row r="1" spans="2:23" ht="15" thickBot="1" x14ac:dyDescent="0.35"/>
    <row r="2" spans="2:23" ht="9" customHeight="1" x14ac:dyDescent="0.3">
      <c r="B2" s="10"/>
      <c r="C2" s="11"/>
      <c r="D2" s="11"/>
      <c r="E2" s="11"/>
      <c r="F2" s="11"/>
      <c r="G2" s="11"/>
      <c r="H2" s="11"/>
      <c r="I2" s="12"/>
    </row>
    <row r="3" spans="2:23" x14ac:dyDescent="0.3">
      <c r="B3" s="13"/>
      <c r="I3" s="14"/>
      <c r="W3" s="25">
        <f>+IF(D17&lt;=10,D17,IF(ROUNDDOWN(D17*10%,0)&lt;10,10,ROUNDDOWN(D17*10%,0)))</f>
        <v>13</v>
      </c>
    </row>
    <row r="4" spans="2:23" x14ac:dyDescent="0.3">
      <c r="B4" s="13"/>
      <c r="I4" s="14"/>
    </row>
    <row r="5" spans="2:23" ht="9" customHeight="1" x14ac:dyDescent="0.3">
      <c r="B5" s="13"/>
      <c r="I5" s="14"/>
    </row>
    <row r="6" spans="2:23" ht="19.5" customHeight="1" x14ac:dyDescent="0.3">
      <c r="B6" s="13"/>
      <c r="C6" s="106" t="s">
        <v>45</v>
      </c>
      <c r="D6" s="106"/>
      <c r="E6" s="106"/>
      <c r="F6" s="106"/>
      <c r="G6" s="106"/>
      <c r="H6" s="106"/>
      <c r="I6" s="27"/>
    </row>
    <row r="7" spans="2:23" x14ac:dyDescent="0.3">
      <c r="B7" s="13"/>
      <c r="E7" s="71" t="s">
        <v>5</v>
      </c>
      <c r="I7" s="14"/>
      <c r="U7" s="1" t="s">
        <v>6</v>
      </c>
    </row>
    <row r="8" spans="2:23" x14ac:dyDescent="0.3">
      <c r="B8" s="13"/>
      <c r="C8" s="21" t="s">
        <v>7</v>
      </c>
      <c r="D8" s="69">
        <v>44564</v>
      </c>
      <c r="E8"/>
      <c r="F8" s="31" t="s">
        <v>46</v>
      </c>
      <c r="G8" s="31" t="s">
        <v>47</v>
      </c>
      <c r="I8" s="14"/>
      <c r="U8" s="1" t="s">
        <v>8</v>
      </c>
    </row>
    <row r="9" spans="2:23" x14ac:dyDescent="0.3">
      <c r="B9" s="13"/>
      <c r="E9"/>
      <c r="F9" s="18" t="s">
        <v>48</v>
      </c>
      <c r="G9" s="68">
        <v>6</v>
      </c>
      <c r="I9" s="14"/>
    </row>
    <row r="10" spans="2:23" x14ac:dyDescent="0.3">
      <c r="B10" s="13"/>
      <c r="C10" s="21" t="s">
        <v>49</v>
      </c>
      <c r="D10" s="21" t="s">
        <v>27</v>
      </c>
      <c r="E10"/>
      <c r="F10" s="18" t="s">
        <v>50</v>
      </c>
      <c r="G10" s="68">
        <v>6</v>
      </c>
      <c r="I10" s="14"/>
    </row>
    <row r="11" spans="2:23" x14ac:dyDescent="0.3">
      <c r="B11" s="13"/>
      <c r="C11" s="18" t="s">
        <v>51</v>
      </c>
      <c r="D11" s="68">
        <v>3185</v>
      </c>
      <c r="E11"/>
      <c r="F11" s="18" t="s">
        <v>52</v>
      </c>
      <c r="G11" s="68">
        <v>5</v>
      </c>
      <c r="I11" s="14"/>
    </row>
    <row r="12" spans="2:23" x14ac:dyDescent="0.3">
      <c r="B12" s="13"/>
      <c r="C12" s="18" t="s">
        <v>53</v>
      </c>
      <c r="D12" s="68">
        <v>3185</v>
      </c>
      <c r="E12"/>
      <c r="F12" s="32" t="s">
        <v>54</v>
      </c>
      <c r="I12" s="14"/>
    </row>
    <row r="13" spans="2:23" x14ac:dyDescent="0.3">
      <c r="B13" s="13"/>
      <c r="C13" s="18" t="s">
        <v>55</v>
      </c>
      <c r="D13" s="68">
        <v>0</v>
      </c>
      <c r="E13"/>
      <c r="F13" s="32" t="s">
        <v>56</v>
      </c>
      <c r="I13" s="14"/>
    </row>
    <row r="14" spans="2:23" x14ac:dyDescent="0.3">
      <c r="B14" s="13"/>
      <c r="C14" s="32" t="s">
        <v>57</v>
      </c>
      <c r="E14"/>
      <c r="F14" s="22" t="s">
        <v>58</v>
      </c>
      <c r="G14" s="22" t="s">
        <v>27</v>
      </c>
      <c r="I14" s="14"/>
    </row>
    <row r="15" spans="2:23" x14ac:dyDescent="0.3">
      <c r="B15" s="13"/>
      <c r="C15" s="21" t="s">
        <v>59</v>
      </c>
      <c r="D15" s="21" t="s">
        <v>27</v>
      </c>
      <c r="E15"/>
      <c r="F15" s="18" t="s">
        <v>60</v>
      </c>
      <c r="G15" s="68">
        <v>2621</v>
      </c>
      <c r="I15" s="14"/>
    </row>
    <row r="16" spans="2:23" x14ac:dyDescent="0.3">
      <c r="B16" s="13"/>
      <c r="C16" s="18" t="s">
        <v>61</v>
      </c>
      <c r="D16" s="68">
        <v>138</v>
      </c>
      <c r="E16"/>
      <c r="F16" s="18" t="s">
        <v>62</v>
      </c>
      <c r="G16" s="68">
        <v>2621</v>
      </c>
      <c r="I16" s="14"/>
    </row>
    <row r="17" spans="2:9" x14ac:dyDescent="0.3">
      <c r="B17" s="13"/>
      <c r="C17" s="18" t="s">
        <v>63</v>
      </c>
      <c r="D17" s="68">
        <v>138</v>
      </c>
      <c r="E17"/>
      <c r="F17" s="18" t="s">
        <v>64</v>
      </c>
      <c r="G17" s="68">
        <v>0</v>
      </c>
      <c r="I17" s="14"/>
    </row>
    <row r="18" spans="2:9" x14ac:dyDescent="0.3">
      <c r="B18" s="13"/>
      <c r="C18" s="32" t="s">
        <v>65</v>
      </c>
      <c r="E18"/>
      <c r="F18" s="18" t="s">
        <v>66</v>
      </c>
      <c r="G18" s="68">
        <v>0</v>
      </c>
      <c r="I18" s="14"/>
    </row>
    <row r="19" spans="2:9" x14ac:dyDescent="0.3">
      <c r="B19" s="13"/>
      <c r="E19"/>
      <c r="I19" s="14"/>
    </row>
    <row r="20" spans="2:9" ht="29.25" customHeight="1" x14ac:dyDescent="0.3">
      <c r="B20" s="13"/>
      <c r="C20" s="42" t="s">
        <v>67</v>
      </c>
      <c r="D20" s="42" t="s">
        <v>27</v>
      </c>
      <c r="E20"/>
      <c r="F20" s="33" t="s">
        <v>68</v>
      </c>
      <c r="G20" s="33" t="s">
        <v>69</v>
      </c>
      <c r="H20" s="34" t="s">
        <v>70</v>
      </c>
      <c r="I20" s="14"/>
    </row>
    <row r="21" spans="2:9" x14ac:dyDescent="0.3">
      <c r="B21" s="13"/>
      <c r="C21" s="51" t="s">
        <v>71</v>
      </c>
      <c r="D21" s="68">
        <v>4229</v>
      </c>
      <c r="E21"/>
      <c r="F21" s="18" t="s">
        <v>72</v>
      </c>
      <c r="G21" s="68">
        <v>396</v>
      </c>
      <c r="H21" s="68">
        <v>0</v>
      </c>
      <c r="I21" s="14"/>
    </row>
    <row r="22" spans="2:9" ht="15" customHeight="1" x14ac:dyDescent="0.3">
      <c r="B22" s="13"/>
      <c r="C22" s="51" t="s">
        <v>73</v>
      </c>
      <c r="D22" s="68">
        <v>52</v>
      </c>
      <c r="E22"/>
      <c r="F22" s="18" t="s">
        <v>74</v>
      </c>
      <c r="G22" s="68">
        <v>818</v>
      </c>
      <c r="H22" s="68">
        <v>818</v>
      </c>
      <c r="I22" s="14"/>
    </row>
    <row r="23" spans="2:9" x14ac:dyDescent="0.3">
      <c r="B23" s="13"/>
      <c r="C23" s="57" t="s">
        <v>75</v>
      </c>
      <c r="D23" s="57"/>
      <c r="E23"/>
      <c r="F23" s="18" t="s">
        <v>76</v>
      </c>
      <c r="G23" s="68">
        <v>424</v>
      </c>
      <c r="H23" s="68">
        <v>424</v>
      </c>
      <c r="I23" s="14"/>
    </row>
    <row r="24" spans="2:9" x14ac:dyDescent="0.3">
      <c r="B24" s="13"/>
      <c r="E24"/>
      <c r="F24" s="18" t="s">
        <v>77</v>
      </c>
      <c r="G24" s="68">
        <v>983</v>
      </c>
      <c r="H24" s="68">
        <v>983</v>
      </c>
      <c r="I24" s="14"/>
    </row>
    <row r="25" spans="2:9" ht="30" customHeight="1" x14ac:dyDescent="0.3">
      <c r="B25" s="13"/>
      <c r="C25" s="59" t="str">
        <f>"Seleccione "&amp;W3&amp;" procesos teminados en el  segundo semestre de 2021 y llene la siguiente tabla:"</f>
        <v>Seleccione 13 procesos teminados en el  segundo semestre de 2021 y llene la siguiente tabla:</v>
      </c>
      <c r="D25" s="54"/>
      <c r="E25"/>
      <c r="F25" s="107" t="s">
        <v>78</v>
      </c>
      <c r="G25" s="107"/>
      <c r="H25" s="107"/>
      <c r="I25" s="14"/>
    </row>
    <row r="26" spans="2:9" ht="15" thickBot="1" x14ac:dyDescent="0.35">
      <c r="B26" s="13"/>
      <c r="C26" s="55"/>
      <c r="D26" s="56"/>
      <c r="E26"/>
      <c r="F26" s="52"/>
      <c r="I26" s="14"/>
    </row>
    <row r="27" spans="2:9" x14ac:dyDescent="0.3">
      <c r="B27" s="13"/>
      <c r="C27" s="42" t="s">
        <v>79</v>
      </c>
      <c r="D27" s="42" t="s">
        <v>27</v>
      </c>
      <c r="E27"/>
      <c r="F27" s="102" t="s">
        <v>80</v>
      </c>
      <c r="G27" s="103"/>
      <c r="H27" s="104"/>
      <c r="I27" s="14"/>
    </row>
    <row r="28" spans="2:9" x14ac:dyDescent="0.3">
      <c r="B28" s="13"/>
      <c r="C28" s="18" t="s">
        <v>81</v>
      </c>
      <c r="D28" s="68">
        <v>13</v>
      </c>
      <c r="E28"/>
      <c r="F28" s="105" t="s">
        <v>193</v>
      </c>
      <c r="G28" s="105"/>
      <c r="H28" s="105"/>
      <c r="I28" s="14"/>
    </row>
    <row r="29" spans="2:9" x14ac:dyDescent="0.3">
      <c r="B29" s="13"/>
      <c r="C29" s="18" t="s">
        <v>82</v>
      </c>
      <c r="D29" s="68">
        <v>13</v>
      </c>
      <c r="E29"/>
      <c r="F29" s="105"/>
      <c r="G29" s="105"/>
      <c r="H29" s="105"/>
      <c r="I29" s="14"/>
    </row>
    <row r="30" spans="2:9" x14ac:dyDescent="0.3">
      <c r="B30" s="13"/>
      <c r="C30" s="18" t="s">
        <v>83</v>
      </c>
      <c r="D30" s="68">
        <v>0</v>
      </c>
      <c r="E30"/>
      <c r="F30" s="105"/>
      <c r="G30" s="105"/>
      <c r="H30" s="105"/>
      <c r="I30" s="14"/>
    </row>
    <row r="31" spans="2:9" x14ac:dyDescent="0.3">
      <c r="B31" s="13"/>
      <c r="C31" s="18" t="s">
        <v>84</v>
      </c>
      <c r="D31" s="68">
        <v>0</v>
      </c>
      <c r="E31"/>
      <c r="F31" s="105"/>
      <c r="G31" s="105"/>
      <c r="H31" s="105"/>
      <c r="I31" s="14"/>
    </row>
    <row r="32" spans="2:9" x14ac:dyDescent="0.3">
      <c r="B32" s="13"/>
      <c r="C32" s="18" t="s">
        <v>85</v>
      </c>
      <c r="D32" s="68">
        <v>0</v>
      </c>
      <c r="E32"/>
      <c r="F32" s="105"/>
      <c r="G32" s="105"/>
      <c r="H32" s="105"/>
      <c r="I32" s="14"/>
    </row>
    <row r="33" spans="2:9" x14ac:dyDescent="0.3">
      <c r="B33" s="13"/>
      <c r="E33"/>
      <c r="F33" s="105"/>
      <c r="G33" s="105"/>
      <c r="H33" s="105"/>
      <c r="I33" s="14"/>
    </row>
    <row r="34" spans="2:9" ht="15" thickBot="1" x14ac:dyDescent="0.35">
      <c r="B34" s="15"/>
      <c r="C34" s="16"/>
      <c r="D34" s="16"/>
      <c r="E34" s="16"/>
      <c r="F34" s="16"/>
      <c r="G34" s="16"/>
      <c r="H34" s="16"/>
      <c r="I34" s="17"/>
    </row>
  </sheetData>
  <sheetProtection algorithmName="SHA-512" hashValue="6YYrzTDXPtHWA706O8ImiJ/d8iJl4cHfOw8IInWYv0iBllNkSz+SuMQSzuj6HlhGOR77COIea8J0W3h9HNHDBQ==" saltValue="jHxDlbdnfY2zFGoCoOg9wA=="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44561</formula1>
      <formula2>44642</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workbookViewId="0">
      <selection activeCell="J25" sqref="J25"/>
    </sheetView>
  </sheetViews>
  <sheetFormatPr baseColWidth="10" defaultColWidth="11.44140625" defaultRowHeight="14.4" x14ac:dyDescent="0.3"/>
  <cols>
    <col min="1" max="1" width="3.88671875" style="1" customWidth="1"/>
    <col min="2" max="2" width="11.44140625" style="1"/>
    <col min="3" max="3" width="50.88671875" style="1" bestFit="1" customWidth="1"/>
    <col min="4" max="4" width="20.88671875" style="1" customWidth="1"/>
    <col min="5" max="5" width="6.33203125" style="1" customWidth="1"/>
    <col min="6" max="6" width="47.88671875" style="1" bestFit="1" customWidth="1"/>
    <col min="7" max="7" width="24.109375" style="1" customWidth="1"/>
    <col min="8" max="8" width="7.33203125" style="1" customWidth="1"/>
    <col min="9" max="16384" width="11.44140625" style="1"/>
  </cols>
  <sheetData>
    <row r="1" spans="2:22" ht="15" thickBot="1" x14ac:dyDescent="0.35"/>
    <row r="2" spans="2:22" x14ac:dyDescent="0.3">
      <c r="B2" s="10"/>
      <c r="C2" s="11"/>
      <c r="D2" s="11"/>
      <c r="E2" s="11"/>
      <c r="F2" s="11"/>
      <c r="G2" s="11"/>
      <c r="H2" s="12"/>
      <c r="V2" s="1">
        <f>+D13+D14</f>
        <v>2</v>
      </c>
    </row>
    <row r="3" spans="2:22" x14ac:dyDescent="0.3">
      <c r="B3" s="13"/>
      <c r="H3" s="14"/>
      <c r="V3" s="25">
        <f>+IF(V2&lt;=20,V2,IF(ROUNDDOWN(V2*10%,0)&lt;20,20,ROUNDDOWN(V2*10%,0)))</f>
        <v>2</v>
      </c>
    </row>
    <row r="4" spans="2:22" x14ac:dyDescent="0.3">
      <c r="B4" s="13"/>
      <c r="H4" s="14"/>
    </row>
    <row r="5" spans="2:22" x14ac:dyDescent="0.3">
      <c r="B5" s="13"/>
      <c r="H5" s="14"/>
    </row>
    <row r="6" spans="2:22" ht="15" customHeight="1" x14ac:dyDescent="0.3">
      <c r="B6" s="13"/>
      <c r="G6" s="26"/>
      <c r="H6" s="27"/>
    </row>
    <row r="7" spans="2:22" ht="23.4" x14ac:dyDescent="0.3">
      <c r="B7" s="13"/>
      <c r="C7" s="106" t="s">
        <v>86</v>
      </c>
      <c r="D7" s="106"/>
      <c r="E7" s="106"/>
      <c r="F7" s="106"/>
      <c r="G7" s="106"/>
      <c r="H7" s="27"/>
    </row>
    <row r="8" spans="2:22" x14ac:dyDescent="0.3">
      <c r="B8" s="13"/>
      <c r="E8" s="74" t="s">
        <v>5</v>
      </c>
      <c r="H8" s="14"/>
      <c r="T8" s="1" t="s">
        <v>6</v>
      </c>
    </row>
    <row r="9" spans="2:22" ht="15" customHeight="1" x14ac:dyDescent="0.3">
      <c r="B9" s="13"/>
      <c r="C9" s="21" t="s">
        <v>87</v>
      </c>
      <c r="D9" s="21" t="s">
        <v>27</v>
      </c>
      <c r="E9"/>
      <c r="F9" s="89" t="str">
        <f>"Seleccione una muestra de "&amp;V3&amp;" prejudiciales activos registrados antes de 1 de julio de 2021 y complete la siguiente tabla"</f>
        <v>Seleccione una muestra de 2 prejudiciales activos registrados antes de 1 de julio de 2021 y complete la siguiente tabla</v>
      </c>
      <c r="G9" s="90"/>
      <c r="H9" s="14"/>
      <c r="T9" s="1" t="s">
        <v>8</v>
      </c>
    </row>
    <row r="10" spans="2:22" x14ac:dyDescent="0.3">
      <c r="B10" s="13"/>
      <c r="C10" s="18" t="s">
        <v>88</v>
      </c>
      <c r="D10" s="68">
        <v>50</v>
      </c>
      <c r="E10"/>
      <c r="F10" s="91"/>
      <c r="G10" s="92"/>
      <c r="H10" s="14"/>
    </row>
    <row r="11" spans="2:22" x14ac:dyDescent="0.3">
      <c r="B11" s="13"/>
      <c r="C11" s="18" t="s">
        <v>89</v>
      </c>
      <c r="D11" s="68">
        <v>50</v>
      </c>
      <c r="E11"/>
      <c r="F11" s="22" t="s">
        <v>67</v>
      </c>
      <c r="G11" s="22" t="s">
        <v>90</v>
      </c>
      <c r="H11" s="14"/>
    </row>
    <row r="12" spans="2:22" x14ac:dyDescent="0.3">
      <c r="B12" s="13"/>
      <c r="C12" s="18" t="s">
        <v>91</v>
      </c>
      <c r="D12" s="68">
        <v>48</v>
      </c>
      <c r="E12"/>
      <c r="F12" s="30" t="s">
        <v>92</v>
      </c>
      <c r="G12" s="68">
        <v>0</v>
      </c>
      <c r="H12" s="14"/>
    </row>
    <row r="13" spans="2:22" x14ac:dyDescent="0.3">
      <c r="B13" s="13"/>
      <c r="C13" s="18" t="s">
        <v>93</v>
      </c>
      <c r="D13" s="68">
        <v>2</v>
      </c>
      <c r="E13"/>
      <c r="F13" s="18" t="s">
        <v>94</v>
      </c>
      <c r="G13" s="68">
        <v>2</v>
      </c>
      <c r="H13" s="14"/>
    </row>
    <row r="14" spans="2:22" x14ac:dyDescent="0.3">
      <c r="B14" s="13"/>
      <c r="C14" s="18" t="s">
        <v>95</v>
      </c>
      <c r="D14" s="68">
        <v>0</v>
      </c>
      <c r="E14"/>
      <c r="F14"/>
      <c r="G14"/>
      <c r="H14" s="14"/>
    </row>
    <row r="15" spans="2:22" x14ac:dyDescent="0.3">
      <c r="B15" s="13"/>
      <c r="E15"/>
      <c r="F15"/>
      <c r="G15"/>
      <c r="H15" s="14"/>
    </row>
    <row r="16" spans="2:22" x14ac:dyDescent="0.3">
      <c r="B16" s="13"/>
      <c r="C16" s="21" t="s">
        <v>96</v>
      </c>
      <c r="D16" s="21" t="s">
        <v>27</v>
      </c>
      <c r="E16"/>
      <c r="F16" s="108" t="s">
        <v>80</v>
      </c>
      <c r="G16" s="108"/>
      <c r="H16" s="14"/>
    </row>
    <row r="17" spans="2:8" x14ac:dyDescent="0.3">
      <c r="B17" s="13"/>
      <c r="C17" s="18" t="s">
        <v>97</v>
      </c>
      <c r="D17" s="68">
        <v>136</v>
      </c>
      <c r="E17"/>
      <c r="F17" s="105" t="s">
        <v>192</v>
      </c>
      <c r="G17" s="105"/>
      <c r="H17" s="14"/>
    </row>
    <row r="18" spans="2:8" x14ac:dyDescent="0.3">
      <c r="B18" s="13"/>
      <c r="C18" s="18" t="s">
        <v>98</v>
      </c>
      <c r="D18" s="68">
        <v>136</v>
      </c>
      <c r="E18"/>
      <c r="F18" s="105"/>
      <c r="G18" s="105"/>
      <c r="H18" s="14"/>
    </row>
    <row r="19" spans="2:8" x14ac:dyDescent="0.3">
      <c r="B19" s="13"/>
      <c r="C19"/>
      <c r="D19"/>
      <c r="E19"/>
      <c r="F19" s="105"/>
      <c r="G19" s="105"/>
      <c r="H19" s="14"/>
    </row>
    <row r="20" spans="2:8" x14ac:dyDescent="0.3">
      <c r="B20" s="13"/>
      <c r="C20"/>
      <c r="D20"/>
      <c r="E20"/>
      <c r="F20" s="105"/>
      <c r="G20" s="105"/>
      <c r="H20" s="14"/>
    </row>
    <row r="21" spans="2:8" x14ac:dyDescent="0.3">
      <c r="B21" s="13"/>
      <c r="E21"/>
      <c r="F21" s="105"/>
      <c r="G21" s="105"/>
      <c r="H21" s="14"/>
    </row>
    <row r="22" spans="2:8" x14ac:dyDescent="0.3">
      <c r="B22" s="13"/>
      <c r="E22"/>
      <c r="F22" s="105"/>
      <c r="G22" s="105"/>
      <c r="H22" s="14"/>
    </row>
    <row r="23" spans="2:8" ht="15" thickBot="1" x14ac:dyDescent="0.35">
      <c r="B23" s="15"/>
      <c r="C23" s="16"/>
      <c r="D23" s="16"/>
      <c r="E23" s="16"/>
      <c r="F23" s="16"/>
      <c r="G23" s="16"/>
      <c r="H23" s="17"/>
    </row>
  </sheetData>
  <sheetProtection algorithmName="SHA-512" hashValue="RTxvkA/X6xl2+KfdbiHdJ6sbvecern8CNICPPfFAOQJxypM+eH9yXKnnLB3GHhoPJhALHrzKXVh8l3sCPJ2Idw==" saltValue="3APmjS7xF8RN9CH5Y9wtN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C13" sqref="C13:G16"/>
    </sheetView>
  </sheetViews>
  <sheetFormatPr baseColWidth="10" defaultColWidth="11.44140625" defaultRowHeight="14.4" x14ac:dyDescent="0.3"/>
  <cols>
    <col min="1" max="1" width="3.88671875" style="1" customWidth="1"/>
    <col min="2" max="2" width="11.44140625" style="1"/>
    <col min="3" max="3" width="38.6640625" style="1" bestFit="1" customWidth="1"/>
    <col min="4" max="4" width="20.88671875" style="1" customWidth="1"/>
    <col min="5" max="5" width="6.33203125" style="1" customWidth="1"/>
    <col min="6" max="6" width="48.33203125" style="1" bestFit="1" customWidth="1"/>
    <col min="7" max="7" width="21.6640625" style="1" customWidth="1"/>
    <col min="8" max="8" width="7.33203125" style="1" customWidth="1"/>
    <col min="9" max="16384" width="11.44140625" style="1"/>
  </cols>
  <sheetData>
    <row r="1" spans="2:22" ht="15" thickBot="1" x14ac:dyDescent="0.35"/>
    <row r="2" spans="2:22" x14ac:dyDescent="0.3">
      <c r="B2" s="10"/>
      <c r="C2" s="11"/>
      <c r="D2" s="11"/>
      <c r="E2" s="11"/>
      <c r="F2" s="11"/>
      <c r="G2" s="11"/>
      <c r="H2" s="12"/>
    </row>
    <row r="3" spans="2:22" x14ac:dyDescent="0.3">
      <c r="B3" s="13"/>
      <c r="H3" s="14"/>
      <c r="V3" s="25">
        <f>+IF(D10&lt;=10,D10,IF(ROUNDDOWN(D10*10%,0)&gt;10,10,ROUNDDOWN(D10*10%,0)))</f>
        <v>0</v>
      </c>
    </row>
    <row r="4" spans="2:22" x14ac:dyDescent="0.3">
      <c r="B4" s="13"/>
      <c r="H4" s="14"/>
    </row>
    <row r="5" spans="2:22" x14ac:dyDescent="0.3">
      <c r="B5" s="13"/>
      <c r="H5" s="14"/>
    </row>
    <row r="6" spans="2:22" ht="36.75" customHeight="1" x14ac:dyDescent="0.45">
      <c r="B6" s="13"/>
      <c r="C6" s="28" t="s">
        <v>99</v>
      </c>
      <c r="D6" s="29"/>
      <c r="E6" s="24"/>
      <c r="F6"/>
      <c r="G6"/>
      <c r="H6" s="27"/>
    </row>
    <row r="7" spans="2:22" x14ac:dyDescent="0.3">
      <c r="B7" s="13"/>
      <c r="C7" s="1" t="s">
        <v>5</v>
      </c>
      <c r="F7"/>
      <c r="G7"/>
      <c r="H7" s="14"/>
      <c r="T7" s="1" t="s">
        <v>6</v>
      </c>
    </row>
    <row r="8" spans="2:22" x14ac:dyDescent="0.3">
      <c r="B8" s="13"/>
      <c r="C8" s="21" t="s">
        <v>99</v>
      </c>
      <c r="D8" s="21" t="s">
        <v>27</v>
      </c>
      <c r="E8"/>
      <c r="F8" s="21" t="s">
        <v>99</v>
      </c>
      <c r="G8" s="21" t="s">
        <v>27</v>
      </c>
      <c r="H8" s="14"/>
      <c r="T8" s="1" t="s">
        <v>8</v>
      </c>
    </row>
    <row r="9" spans="2:22" x14ac:dyDescent="0.3">
      <c r="B9" s="13"/>
      <c r="C9" s="18" t="s">
        <v>100</v>
      </c>
      <c r="D9" s="68">
        <v>0</v>
      </c>
      <c r="E9"/>
      <c r="F9" s="18" t="s">
        <v>101</v>
      </c>
      <c r="G9" s="68">
        <v>7</v>
      </c>
      <c r="H9" s="14"/>
    </row>
    <row r="10" spans="2:22" x14ac:dyDescent="0.3">
      <c r="B10" s="13"/>
      <c r="C10" s="18" t="s">
        <v>102</v>
      </c>
      <c r="D10" s="68">
        <v>0</v>
      </c>
      <c r="E10"/>
      <c r="F10" s="18" t="s">
        <v>103</v>
      </c>
      <c r="G10" s="68">
        <v>7</v>
      </c>
      <c r="H10" s="14"/>
    </row>
    <row r="11" spans="2:22" x14ac:dyDescent="0.3">
      <c r="B11" s="13"/>
      <c r="D11" s="47"/>
      <c r="E11"/>
      <c r="G11" s="48"/>
      <c r="H11" s="14"/>
    </row>
    <row r="12" spans="2:22" x14ac:dyDescent="0.3">
      <c r="B12" s="13"/>
      <c r="C12" s="49" t="s">
        <v>22</v>
      </c>
      <c r="D12" s="47"/>
      <c r="E12"/>
      <c r="G12" s="48"/>
      <c r="H12" s="14"/>
      <c r="T12" s="1">
        <f>IF(D9="",0,1)</f>
        <v>1</v>
      </c>
    </row>
    <row r="13" spans="2:22" x14ac:dyDescent="0.3">
      <c r="B13" s="13"/>
      <c r="C13" s="109" t="s">
        <v>189</v>
      </c>
      <c r="D13" s="94"/>
      <c r="E13" s="94"/>
      <c r="F13" s="94"/>
      <c r="G13" s="95"/>
      <c r="H13" s="14"/>
    </row>
    <row r="14" spans="2:22" x14ac:dyDescent="0.3">
      <c r="B14" s="13"/>
      <c r="C14" s="96"/>
      <c r="D14" s="97"/>
      <c r="E14" s="97"/>
      <c r="F14" s="97"/>
      <c r="G14" s="98"/>
      <c r="H14" s="14"/>
    </row>
    <row r="15" spans="2:22" x14ac:dyDescent="0.3">
      <c r="B15" s="13"/>
      <c r="C15" s="96"/>
      <c r="D15" s="97"/>
      <c r="E15" s="97"/>
      <c r="F15" s="97"/>
      <c r="G15" s="98"/>
      <c r="H15" s="14"/>
    </row>
    <row r="16" spans="2:22" x14ac:dyDescent="0.3">
      <c r="B16" s="13"/>
      <c r="C16" s="99"/>
      <c r="D16" s="100"/>
      <c r="E16" s="100"/>
      <c r="F16" s="100"/>
      <c r="G16" s="101"/>
      <c r="H16" s="14"/>
      <c r="T16" s="1">
        <f>IF(G9="",0,1)</f>
        <v>1</v>
      </c>
    </row>
    <row r="17" spans="2:20" ht="15" thickBot="1" x14ac:dyDescent="0.35">
      <c r="B17" s="15"/>
      <c r="C17" s="16"/>
      <c r="D17" s="16"/>
      <c r="E17" s="16"/>
      <c r="F17" s="16"/>
      <c r="G17" s="16"/>
      <c r="H17" s="17"/>
      <c r="T17" s="1">
        <f>+T12+T16</f>
        <v>2</v>
      </c>
    </row>
  </sheetData>
  <sheetProtection algorithmName="SHA-512" hashValue="6ZcsWdIGr0G8GN+aSGf97CECkSNgVAzqC6t9ixF98PlLneYYyrSdMnHt56kYG6UzNYLxxm5cHQZZfeu+4m80kQ==" saltValue="3tqLDwW1B4WLnP5vNc8k0w=="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F11" sqref="F11"/>
    </sheetView>
  </sheetViews>
  <sheetFormatPr baseColWidth="10" defaultColWidth="11.44140625" defaultRowHeight="14.4" x14ac:dyDescent="0.3"/>
  <cols>
    <col min="1" max="1" width="3.88671875" style="1" customWidth="1"/>
    <col min="2" max="2" width="11.44140625" style="1"/>
    <col min="3" max="3" width="38.6640625" style="1" bestFit="1" customWidth="1"/>
    <col min="4" max="4" width="20.88671875" style="1" customWidth="1"/>
    <col min="5" max="5" width="6.33203125" style="1" customWidth="1"/>
    <col min="6" max="6" width="36.44140625" style="1" customWidth="1"/>
    <col min="7" max="7" width="24.109375" style="1" customWidth="1"/>
    <col min="8" max="8" width="7.33203125" style="1" customWidth="1"/>
    <col min="9" max="16384" width="11.44140625" style="1"/>
  </cols>
  <sheetData>
    <row r="1" spans="2:22" ht="15" thickBot="1" x14ac:dyDescent="0.35"/>
    <row r="2" spans="2:22" x14ac:dyDescent="0.3">
      <c r="B2" s="10"/>
      <c r="C2" s="11"/>
      <c r="D2" s="11"/>
      <c r="E2" s="11"/>
      <c r="F2" s="11"/>
      <c r="G2" s="11"/>
      <c r="H2" s="12"/>
    </row>
    <row r="3" spans="2:22" x14ac:dyDescent="0.3">
      <c r="B3" s="13"/>
      <c r="H3" s="14"/>
      <c r="V3" s="25">
        <f>+IF(D10&lt;=10,D10,IF(ROUNDDOWN(D10*10%,0)&gt;10,10,ROUNDDOWN(D10*10%,0)))</f>
        <v>10</v>
      </c>
    </row>
    <row r="4" spans="2:22" x14ac:dyDescent="0.3">
      <c r="B4" s="13"/>
      <c r="H4" s="14"/>
    </row>
    <row r="5" spans="2:22" x14ac:dyDescent="0.3">
      <c r="B5" s="13"/>
      <c r="H5" s="14"/>
    </row>
    <row r="6" spans="2:22" ht="21.75" customHeight="1" x14ac:dyDescent="0.4">
      <c r="B6" s="13"/>
      <c r="C6" s="106" t="s">
        <v>104</v>
      </c>
      <c r="D6" s="106"/>
      <c r="E6" s="24"/>
      <c r="F6"/>
      <c r="G6"/>
      <c r="H6" s="27"/>
      <c r="T6" s="1" t="s">
        <v>4</v>
      </c>
    </row>
    <row r="7" spans="2:22" x14ac:dyDescent="0.3">
      <c r="B7" s="13"/>
      <c r="C7" s="1" t="s">
        <v>5</v>
      </c>
      <c r="F7" s="50" t="s">
        <v>22</v>
      </c>
      <c r="G7"/>
      <c r="H7" s="14"/>
      <c r="T7" s="1" t="s">
        <v>6</v>
      </c>
    </row>
    <row r="8" spans="2:22" x14ac:dyDescent="0.3">
      <c r="B8" s="13"/>
      <c r="C8" s="21" t="s">
        <v>105</v>
      </c>
      <c r="D8" s="21" t="s">
        <v>27</v>
      </c>
      <c r="E8"/>
      <c r="F8" s="109" t="s">
        <v>191</v>
      </c>
      <c r="G8" s="95"/>
      <c r="H8" s="14"/>
      <c r="T8" s="1" t="s">
        <v>8</v>
      </c>
    </row>
    <row r="9" spans="2:22" x14ac:dyDescent="0.3">
      <c r="B9" s="13"/>
      <c r="C9" s="18" t="s">
        <v>106</v>
      </c>
      <c r="D9" s="68" t="s">
        <v>4</v>
      </c>
      <c r="E9"/>
      <c r="F9" s="96"/>
      <c r="G9" s="98"/>
      <c r="H9" s="14"/>
    </row>
    <row r="10" spans="2:22" x14ac:dyDescent="0.3">
      <c r="B10" s="13"/>
      <c r="C10" s="18" t="s">
        <v>107</v>
      </c>
      <c r="D10" s="68">
        <v>627</v>
      </c>
      <c r="E10"/>
      <c r="F10" s="99"/>
      <c r="G10" s="101"/>
      <c r="H10" s="14"/>
    </row>
    <row r="11" spans="2:22" ht="15" thickBot="1" x14ac:dyDescent="0.35">
      <c r="B11" s="15"/>
      <c r="C11" s="16"/>
      <c r="D11" s="16"/>
      <c r="E11" s="16"/>
      <c r="F11" s="16"/>
      <c r="G11" s="16"/>
      <c r="H11" s="17"/>
    </row>
  </sheetData>
  <sheetProtection algorithmName="SHA-512" hashValue="f23xZ8ZGez4/ugrRSeNHNSFC5P6zK3PlnV1v5jm/nMY208v20MkKx1TkUjozEjkoZyWA5UKJDdR01qKLB0dGmA==" saltValue="OkVslLPAPPXMYR5Z1l05zA==" spinCount="100000" sheet="1"/>
  <mergeCells count="2">
    <mergeCell ref="C6:D6"/>
    <mergeCell ref="F8:G10"/>
  </mergeCells>
  <conditionalFormatting sqref="D10">
    <cfRule type="containsBlanks" dxfId="5" priority="3">
      <formula>LEN(TRIM(D10))=0</formula>
    </cfRule>
  </conditionalFormatting>
  <conditionalFormatting sqref="D9">
    <cfRule type="containsBlanks" dxfId="4" priority="2">
      <formula>LEN(TRIM(D9))=0</formula>
    </cfRule>
  </conditionalFormatting>
  <conditionalFormatting sqref="F8">
    <cfRule type="containsBlanks" dxfId="3" priority="1">
      <formula>LEN(TRIM(F8))=0</formula>
    </cfRule>
  </conditionalFormatting>
  <dataValidations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whole" operator="greaterThanOrEqual" showInputMessage="1" showErrorMessage="1" errorTitle="Numero Invalido" promptTitle="Ingrese la cantidad Solicitada" prompt="Ingrese la cantidad Solicitada" sqref="D10" xr:uid="{00000000-0002-0000-0600-000001000000}">
      <formula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6"/>
  <sheetViews>
    <sheetView showGridLines="0" topLeftCell="B9" workbookViewId="0">
      <selection activeCell="D34" sqref="D34"/>
    </sheetView>
  </sheetViews>
  <sheetFormatPr baseColWidth="10" defaultColWidth="11.44140625" defaultRowHeight="14.4" x14ac:dyDescent="0.3"/>
  <cols>
    <col min="2" max="2" width="42.6640625" customWidth="1"/>
    <col min="3" max="3" width="14.5546875" bestFit="1" customWidth="1"/>
    <col min="5" max="5" width="33" bestFit="1" customWidth="1"/>
    <col min="6" max="6" width="14.5546875" bestFit="1" customWidth="1"/>
  </cols>
  <sheetData>
    <row r="2" spans="2:13" ht="18" x14ac:dyDescent="0.35">
      <c r="B2" s="111" t="s">
        <v>108</v>
      </c>
      <c r="C2" s="111"/>
      <c r="D2" s="111"/>
      <c r="E2" s="111"/>
      <c r="F2" s="111"/>
      <c r="G2" s="111"/>
      <c r="H2" s="39"/>
      <c r="I2" s="39"/>
      <c r="J2" s="39"/>
      <c r="K2" s="39"/>
      <c r="L2" s="39"/>
      <c r="M2" s="40"/>
    </row>
    <row r="3" spans="2:13" ht="18" x14ac:dyDescent="0.35">
      <c r="B3" s="111" t="s">
        <v>1</v>
      </c>
      <c r="C3" s="111"/>
      <c r="D3" s="111"/>
      <c r="E3" s="111"/>
      <c r="F3" s="111"/>
      <c r="G3" s="111"/>
      <c r="H3" s="39"/>
      <c r="I3" s="39"/>
      <c r="J3" s="39"/>
      <c r="K3" s="39"/>
      <c r="L3" s="39"/>
      <c r="M3" s="40"/>
    </row>
    <row r="4" spans="2:13" ht="23.4" x14ac:dyDescent="0.45">
      <c r="B4" s="35"/>
      <c r="C4" s="75"/>
      <c r="D4" s="75" t="s">
        <v>109</v>
      </c>
      <c r="E4" s="35"/>
      <c r="F4" s="35"/>
      <c r="G4" s="35"/>
      <c r="H4" s="35"/>
      <c r="I4" s="35"/>
      <c r="J4" s="35"/>
      <c r="K4" s="35"/>
      <c r="L4" s="35"/>
      <c r="M4" s="35"/>
    </row>
    <row r="5" spans="2:13" ht="15" thickBot="1" x14ac:dyDescent="0.35">
      <c r="B5" t="s">
        <v>110</v>
      </c>
      <c r="C5" s="110" t="s">
        <v>187</v>
      </c>
      <c r="D5" s="110"/>
      <c r="E5" s="110"/>
      <c r="F5" s="110"/>
      <c r="G5" s="110"/>
    </row>
    <row r="6" spans="2:13" ht="15" thickBot="1" x14ac:dyDescent="0.35">
      <c r="B6" t="s">
        <v>111</v>
      </c>
      <c r="C6" s="110" t="s">
        <v>188</v>
      </c>
      <c r="D6" s="110"/>
      <c r="E6" s="110"/>
      <c r="F6" s="110"/>
      <c r="G6" s="110"/>
    </row>
    <row r="8" spans="2:13" x14ac:dyDescent="0.3">
      <c r="B8" t="s">
        <v>112</v>
      </c>
      <c r="C8" s="38" t="str">
        <f>+IF(SUM(USUARIOS!I12:J17)=0,"Falta diligenciar","")</f>
        <v/>
      </c>
      <c r="E8" t="s">
        <v>113</v>
      </c>
      <c r="F8" s="38" t="str">
        <f>+IF(PREJUDICIALES!$D$10="","Falta  actualizar","")</f>
        <v/>
      </c>
    </row>
    <row r="9" spans="2:13" x14ac:dyDescent="0.3">
      <c r="B9" s="37" t="s">
        <v>114</v>
      </c>
      <c r="C9" s="73">
        <f>+SUM(USUARIOS!I12:I17)/(6-SUM(USUARIOS!H12:H17))</f>
        <v>1</v>
      </c>
      <c r="E9" s="37" t="s">
        <v>115</v>
      </c>
      <c r="F9" s="72">
        <f>+PREJUDICIALES!$D$11</f>
        <v>50</v>
      </c>
    </row>
    <row r="10" spans="2:13" x14ac:dyDescent="0.3">
      <c r="B10" s="37" t="s">
        <v>116</v>
      </c>
      <c r="C10" s="72">
        <f>+ABOGADOS!$D$12+SUM(USUARIOS!I12:I17)</f>
        <v>159</v>
      </c>
      <c r="E10" s="37" t="s">
        <v>117</v>
      </c>
      <c r="F10" s="73">
        <f>IFERROR(PREJUDICIALES!$D$11/PREJUDICIALES!$D$10,"")</f>
        <v>1</v>
      </c>
    </row>
    <row r="11" spans="2:13" x14ac:dyDescent="0.3">
      <c r="B11" s="37" t="s">
        <v>118</v>
      </c>
      <c r="C11" s="72" t="s">
        <v>119</v>
      </c>
      <c r="E11" s="37" t="s">
        <v>120</v>
      </c>
      <c r="F11" s="73">
        <f>IFERROR(PREJUDICIALES!$G$13/PREJUDICIALES!$V$3,"")</f>
        <v>1</v>
      </c>
    </row>
    <row r="12" spans="2:13" x14ac:dyDescent="0.3">
      <c r="B12" s="37" t="s">
        <v>121</v>
      </c>
      <c r="C12" s="73">
        <f>IFERROR((ABOGADOS!$G$17+ABOGADOS!$G$18+ABOGADOS!$G$19*0.5)/ABOGADOS!D12,"")</f>
        <v>0.78431372549019607</v>
      </c>
    </row>
    <row r="13" spans="2:13" x14ac:dyDescent="0.3">
      <c r="E13" t="s">
        <v>99</v>
      </c>
      <c r="F13" s="38" t="str">
        <f>+IF(ARBITRAMENTOS!T17=0,"Falta  actualizar","")</f>
        <v/>
      </c>
    </row>
    <row r="14" spans="2:13" x14ac:dyDescent="0.3">
      <c r="B14" t="s">
        <v>122</v>
      </c>
      <c r="C14" s="38" t="str">
        <f>+IF(JUDICIALES!$D$11="","Falta  actualizar","")</f>
        <v/>
      </c>
      <c r="E14" s="37" t="s">
        <v>123</v>
      </c>
      <c r="F14" s="72">
        <f>+ARBITRAMENTOS!D10</f>
        <v>0</v>
      </c>
    </row>
    <row r="15" spans="2:13" x14ac:dyDescent="0.3">
      <c r="B15" s="37" t="s">
        <v>124</v>
      </c>
      <c r="C15" s="72">
        <f>+JUDICIALES!$D$12</f>
        <v>3185</v>
      </c>
      <c r="E15" s="37" t="s">
        <v>117</v>
      </c>
      <c r="F15" s="73" t="str">
        <f>IFERROR(ARBITRAMENTOS!D10/ARBITRAMENTOS!D9,"")</f>
        <v/>
      </c>
    </row>
    <row r="16" spans="2:13" x14ac:dyDescent="0.3">
      <c r="B16" s="37" t="s">
        <v>117</v>
      </c>
      <c r="C16" s="73">
        <f>IFERROR(JUDICIALES!$D$12/JUDICIALES!$D$11,"")</f>
        <v>1</v>
      </c>
    </row>
    <row r="17" spans="2:6" x14ac:dyDescent="0.3">
      <c r="B17" s="37" t="s">
        <v>125</v>
      </c>
      <c r="C17" s="73">
        <f>IFERROR(JUDICIALES!$G$11/JUDICIALES!$G$10,"")</f>
        <v>0.83333333333333337</v>
      </c>
      <c r="E17" t="s">
        <v>126</v>
      </c>
      <c r="F17" s="38" t="str">
        <f>+IF(PAGOS!D9="","Falta  actualizar","")</f>
        <v/>
      </c>
    </row>
    <row r="18" spans="2:6" x14ac:dyDescent="0.3">
      <c r="B18" s="37" t="s">
        <v>127</v>
      </c>
      <c r="C18" s="72">
        <f>IFERROR(C15/ABOGADOS!$D$12,"")</f>
        <v>20.816993464052288</v>
      </c>
      <c r="E18" s="37" t="s">
        <v>128</v>
      </c>
      <c r="F18" s="72">
        <f>+PAGOS!D10</f>
        <v>627</v>
      </c>
    </row>
    <row r="19" spans="2:6" x14ac:dyDescent="0.3">
      <c r="B19" s="37" t="s">
        <v>129</v>
      </c>
      <c r="C19" s="73">
        <f>IFERROR(1-(JUDICIALES!$H$22+JUDICIALES!$H$23+JUDICIALES!$H$24)/(JUDICIALES!$G$22+JUDICIALES!$G$23+JUDICIALES!$G$24),"")</f>
        <v>0</v>
      </c>
      <c r="E19" s="37" t="s">
        <v>130</v>
      </c>
      <c r="F19" s="72" t="str">
        <f>+IF(PAGOS!D9="No","No aplica","si")</f>
        <v>si</v>
      </c>
    </row>
    <row r="21" spans="2:6" ht="15" thickBot="1" x14ac:dyDescent="0.35"/>
    <row r="22" spans="2:6" x14ac:dyDescent="0.3">
      <c r="B22" s="2" t="s">
        <v>22</v>
      </c>
      <c r="C22" s="3"/>
      <c r="D22" s="3"/>
      <c r="E22" s="3"/>
      <c r="F22" s="4"/>
    </row>
    <row r="23" spans="2:6" x14ac:dyDescent="0.3">
      <c r="B23" s="93" t="s">
        <v>195</v>
      </c>
      <c r="C23" s="94"/>
      <c r="D23" s="94"/>
      <c r="E23" s="94"/>
      <c r="F23" s="95"/>
    </row>
    <row r="24" spans="2:6" x14ac:dyDescent="0.3">
      <c r="B24" s="96"/>
      <c r="C24" s="97"/>
      <c r="D24" s="97"/>
      <c r="E24" s="97"/>
      <c r="F24" s="98"/>
    </row>
    <row r="25" spans="2:6" x14ac:dyDescent="0.3">
      <c r="B25" s="96"/>
      <c r="C25" s="97"/>
      <c r="D25" s="97"/>
      <c r="E25" s="97"/>
      <c r="F25" s="98"/>
    </row>
    <row r="26" spans="2:6" x14ac:dyDescent="0.3">
      <c r="B26" s="99"/>
      <c r="C26" s="100"/>
      <c r="D26" s="100"/>
      <c r="E26" s="100"/>
      <c r="F26" s="101"/>
    </row>
  </sheetData>
  <sheetProtection algorithmName="SHA-512" hashValue="xLp+iVXktoCHjSyisMzeUqB3TFHZ3ECZVWfGHLrfjAZjidIlu5D3CLoewvx3qakIhGiDVMcS9XCeM/RFc9I93g==" saltValue="sgud4LPzkaR+TgKL0MQL3A=="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topLeftCell="AW1" zoomScaleNormal="100" workbookViewId="0">
      <selection activeCell="BI3" sqref="BI3"/>
    </sheetView>
  </sheetViews>
  <sheetFormatPr baseColWidth="10" defaultColWidth="10.6640625" defaultRowHeight="14.4" x14ac:dyDescent="0.3"/>
  <cols>
    <col min="1" max="1" width="34.5546875" style="60" customWidth="1"/>
    <col min="2" max="2" width="29.5546875" style="60" customWidth="1"/>
    <col min="3" max="16384" width="10.6640625" style="60"/>
  </cols>
  <sheetData>
    <row r="2" spans="1:67" x14ac:dyDescent="0.3">
      <c r="A2" s="63" t="s">
        <v>131</v>
      </c>
      <c r="B2" s="63" t="s">
        <v>132</v>
      </c>
      <c r="C2" s="63" t="s">
        <v>29</v>
      </c>
      <c r="D2" s="63" t="s">
        <v>31</v>
      </c>
      <c r="E2" s="63" t="s">
        <v>33</v>
      </c>
      <c r="F2" s="63" t="s">
        <v>133</v>
      </c>
      <c r="G2" s="63" t="s">
        <v>134</v>
      </c>
      <c r="H2" s="63" t="s">
        <v>135</v>
      </c>
      <c r="I2" s="64" t="s">
        <v>136</v>
      </c>
      <c r="J2" s="64" t="s">
        <v>137</v>
      </c>
      <c r="K2" s="64" t="s">
        <v>138</v>
      </c>
      <c r="L2" s="64" t="s">
        <v>139</v>
      </c>
      <c r="M2" s="64" t="s">
        <v>140</v>
      </c>
      <c r="N2" s="64" t="s">
        <v>141</v>
      </c>
      <c r="O2" s="64" t="s">
        <v>142</v>
      </c>
      <c r="P2" s="63" t="s">
        <v>51</v>
      </c>
      <c r="Q2" s="63" t="s">
        <v>53</v>
      </c>
      <c r="R2" s="63" t="s">
        <v>143</v>
      </c>
      <c r="S2" s="63" t="s">
        <v>144</v>
      </c>
      <c r="T2" s="63" t="s">
        <v>145</v>
      </c>
      <c r="U2" s="63" t="s">
        <v>146</v>
      </c>
      <c r="V2" s="63" t="s">
        <v>147</v>
      </c>
      <c r="W2" s="63" t="s">
        <v>81</v>
      </c>
      <c r="X2" s="63" t="s">
        <v>82</v>
      </c>
      <c r="Y2" s="63" t="s">
        <v>83</v>
      </c>
      <c r="Z2" s="63" t="s">
        <v>84</v>
      </c>
      <c r="AA2" s="63" t="s">
        <v>85</v>
      </c>
      <c r="AB2" s="64" t="s">
        <v>148</v>
      </c>
      <c r="AC2" s="64" t="s">
        <v>149</v>
      </c>
      <c r="AD2" s="64" t="s">
        <v>150</v>
      </c>
      <c r="AE2" s="63" t="s">
        <v>151</v>
      </c>
      <c r="AF2" s="63" t="s">
        <v>152</v>
      </c>
      <c r="AG2" s="63" t="s">
        <v>153</v>
      </c>
      <c r="AH2" s="63" t="s">
        <v>66</v>
      </c>
      <c r="AI2" s="63" t="s">
        <v>154</v>
      </c>
      <c r="AJ2" s="63" t="s">
        <v>155</v>
      </c>
      <c r="AK2" s="63" t="s">
        <v>156</v>
      </c>
      <c r="AL2" s="63" t="s">
        <v>157</v>
      </c>
      <c r="AM2" s="63" t="s">
        <v>158</v>
      </c>
      <c r="AN2" s="63" t="s">
        <v>159</v>
      </c>
      <c r="AO2" s="63" t="s">
        <v>160</v>
      </c>
      <c r="AP2" s="63" t="s">
        <v>161</v>
      </c>
      <c r="AQ2" s="65" t="s">
        <v>88</v>
      </c>
      <c r="AR2" s="65" t="s">
        <v>89</v>
      </c>
      <c r="AS2" s="65" t="s">
        <v>162</v>
      </c>
      <c r="AT2" s="65" t="s">
        <v>163</v>
      </c>
      <c r="AU2" s="65" t="s">
        <v>164</v>
      </c>
      <c r="AV2" s="65" t="s">
        <v>165</v>
      </c>
      <c r="AW2" s="65" t="s">
        <v>166</v>
      </c>
      <c r="AX2" s="65" t="s">
        <v>92</v>
      </c>
      <c r="AY2" s="65" t="s">
        <v>167</v>
      </c>
      <c r="AZ2" s="65" t="s">
        <v>168</v>
      </c>
      <c r="BA2" s="65" t="s">
        <v>102</v>
      </c>
      <c r="BB2" s="66" t="s">
        <v>169</v>
      </c>
      <c r="BC2" s="66" t="s">
        <v>103</v>
      </c>
      <c r="BD2" s="67" t="s">
        <v>170</v>
      </c>
      <c r="BE2" s="67" t="s">
        <v>171</v>
      </c>
      <c r="BF2" s="67" t="s">
        <v>172</v>
      </c>
      <c r="BG2" s="67" t="s">
        <v>173</v>
      </c>
      <c r="BH2" s="67" t="s">
        <v>174</v>
      </c>
      <c r="BI2" s="67" t="s">
        <v>175</v>
      </c>
      <c r="BJ2" s="67" t="s">
        <v>176</v>
      </c>
      <c r="BK2" s="67" t="s">
        <v>177</v>
      </c>
      <c r="BL2" s="67" t="s">
        <v>178</v>
      </c>
      <c r="BM2" s="67" t="s">
        <v>179</v>
      </c>
      <c r="BN2" s="67" t="s">
        <v>180</v>
      </c>
      <c r="BO2" s="67" t="s">
        <v>181</v>
      </c>
    </row>
    <row r="3" spans="1:67" x14ac:dyDescent="0.3">
      <c r="A3" s="60" t="str">
        <f>'Resumen General'!C5</f>
        <v>INSTTITUTO COLOMBIANO DE BIENESTAR FAMILIAR</v>
      </c>
      <c r="B3" s="60" t="str">
        <f>'Resumen General'!C6</f>
        <v>YANIRA VILLAMIL S</v>
      </c>
      <c r="C3" s="60">
        <f>+ABOGADOS!D11</f>
        <v>153</v>
      </c>
      <c r="D3" s="60">
        <f>+ABOGADOS!D12</f>
        <v>153</v>
      </c>
      <c r="E3" s="60">
        <f>+ABOGADOS!D13</f>
        <v>151</v>
      </c>
      <c r="F3" s="60">
        <f>+ABOGADOS!D14</f>
        <v>0</v>
      </c>
      <c r="G3" s="60">
        <f>+ABOGADOS!D17</f>
        <v>37</v>
      </c>
      <c r="H3" s="60">
        <f>+ABOGADOS!D18</f>
        <v>37</v>
      </c>
      <c r="I3" s="60">
        <f>+ABOGADOS!G10</f>
        <v>15</v>
      </c>
      <c r="J3" s="60">
        <f>+ABOGADOS!G11</f>
        <v>15</v>
      </c>
      <c r="K3" s="60">
        <f>+ABOGADOS!G12</f>
        <v>12</v>
      </c>
      <c r="L3" s="60">
        <f>+ABOGADOS!G17</f>
        <v>120</v>
      </c>
      <c r="M3" s="60">
        <f>+ABOGADOS!G18</f>
        <v>0</v>
      </c>
      <c r="N3" s="60">
        <f>+ABOGADOS!G19</f>
        <v>0</v>
      </c>
      <c r="O3" s="60">
        <f>+ABOGADOS!G21</f>
        <v>0</v>
      </c>
      <c r="P3" s="60">
        <f>+JUDICIALES!D11</f>
        <v>3185</v>
      </c>
      <c r="Q3" s="60">
        <f>+JUDICIALES!D12</f>
        <v>3185</v>
      </c>
      <c r="R3" s="60">
        <f>+JUDICIALES!D13</f>
        <v>0</v>
      </c>
      <c r="S3" s="60">
        <f>+JUDICIALES!D16</f>
        <v>138</v>
      </c>
      <c r="T3" s="60">
        <f>+JUDICIALES!D17</f>
        <v>138</v>
      </c>
      <c r="U3" s="60">
        <f>+JUDICIALES!D21</f>
        <v>4229</v>
      </c>
      <c r="V3" s="60">
        <f>+JUDICIALES!D22</f>
        <v>52</v>
      </c>
      <c r="W3" s="60">
        <f>JUDICIALES!D28</f>
        <v>13</v>
      </c>
      <c r="X3" s="60">
        <f>JUDICIALES!D29</f>
        <v>13</v>
      </c>
      <c r="Y3" s="60">
        <f>JUDICIALES!D30</f>
        <v>0</v>
      </c>
      <c r="Z3" s="60">
        <f>JUDICIALES!D31</f>
        <v>0</v>
      </c>
      <c r="AA3" s="60">
        <f>JUDICIALES!D32</f>
        <v>0</v>
      </c>
      <c r="AB3" s="60">
        <f>+JUDICIALES!G9</f>
        <v>6</v>
      </c>
      <c r="AC3" s="60">
        <f>+JUDICIALES!G10</f>
        <v>6</v>
      </c>
      <c r="AD3" s="60">
        <f>+JUDICIALES!G11</f>
        <v>5</v>
      </c>
      <c r="AE3" s="60">
        <f>+JUDICIALES!G15</f>
        <v>2621</v>
      </c>
      <c r="AF3" s="60">
        <f>+JUDICIALES!G16</f>
        <v>2621</v>
      </c>
      <c r="AG3" s="60">
        <f>+JUDICIALES!G17</f>
        <v>0</v>
      </c>
      <c r="AH3" s="60">
        <f>+JUDICIALES!G18</f>
        <v>0</v>
      </c>
      <c r="AI3" s="60">
        <f>+JUDICIALES!G21</f>
        <v>396</v>
      </c>
      <c r="AJ3" s="60">
        <f>+JUDICIALES!G22</f>
        <v>818</v>
      </c>
      <c r="AK3" s="60">
        <f>+JUDICIALES!G23</f>
        <v>424</v>
      </c>
      <c r="AL3" s="60">
        <f>+JUDICIALES!G24</f>
        <v>983</v>
      </c>
      <c r="AM3" s="60">
        <f>+JUDICIALES!H21</f>
        <v>0</v>
      </c>
      <c r="AN3" s="60">
        <f>+JUDICIALES!H22</f>
        <v>818</v>
      </c>
      <c r="AO3" s="60">
        <f>+JUDICIALES!H23</f>
        <v>424</v>
      </c>
      <c r="AP3" s="60">
        <f>+JUDICIALES!H24</f>
        <v>983</v>
      </c>
      <c r="AQ3" s="60">
        <f>+PREJUDICIALES!D10</f>
        <v>50</v>
      </c>
      <c r="AR3" s="60">
        <f>+PREJUDICIALES!D11</f>
        <v>50</v>
      </c>
      <c r="AS3" s="60">
        <f>+PREJUDICIALES!D12</f>
        <v>48</v>
      </c>
      <c r="AT3" s="60">
        <f>+PREJUDICIALES!D13</f>
        <v>2</v>
      </c>
      <c r="AU3" s="60">
        <f>+PREJUDICIALES!D14</f>
        <v>0</v>
      </c>
      <c r="AV3" s="60">
        <f>+PREJUDICIALES!D17</f>
        <v>136</v>
      </c>
      <c r="AW3" s="60">
        <f>+PREJUDICIALES!D18</f>
        <v>136</v>
      </c>
      <c r="AX3" s="60">
        <f>+PREJUDICIALES!G12</f>
        <v>0</v>
      </c>
      <c r="AY3" s="60">
        <f>+PREJUDICIALES!G13</f>
        <v>2</v>
      </c>
      <c r="AZ3" s="60">
        <f>+ARBITRAMENTOS!D9</f>
        <v>0</v>
      </c>
      <c r="BA3" s="60">
        <f>+ARBITRAMENTOS!D10</f>
        <v>0</v>
      </c>
      <c r="BB3" s="60">
        <f>ARBITRAMENTOS!G9</f>
        <v>7</v>
      </c>
      <c r="BC3" s="60">
        <f>ARBITRAMENTOS!G10</f>
        <v>7</v>
      </c>
      <c r="BD3" s="60" t="str">
        <f>+PAGOS!D9</f>
        <v>Si</v>
      </c>
      <c r="BE3" s="60">
        <f>+PAGOS!D10</f>
        <v>627</v>
      </c>
      <c r="BF3" s="61">
        <f>USUARIOS!D9</f>
        <v>44564</v>
      </c>
      <c r="BG3" s="61">
        <f>ABOGADOS!D7</f>
        <v>44564</v>
      </c>
      <c r="BH3" s="61">
        <f>JUDICIALES!D8</f>
        <v>44564</v>
      </c>
      <c r="BI3" s="60" t="str">
        <f>+USUARIOS!C19</f>
        <v>El ICBF tiene activos todos los roles principales y los responsables recibieron capacitación por parte ANDJE sobre sus respectivos perfiles en Ekogui 2.0</v>
      </c>
      <c r="BJ3" s="60" t="str">
        <f>+ABOGADOS!C22</f>
        <v>Nota 1: La Oficina de Control Interno mediante correo electrónico de 16/02/2022 indicó a la Oficina Asesora Jurídica OAJ "...es pertinente precisar que el término “abogados litigando” se refiere a la cantidad total de abogados que ejercen la representación judicial del ICBF a nivel nacional, aquí se deben incluir también los que representan al Instituto en procesos que no se registran en EKOGUI por ejemplo tutelas, procesos en jurisdicción penal, etc. Esta información se requiere para emitir la certificación de eKOGUI que solicita la ANDJE". Mediante memorando 202210430000023653 de 18-02-2022 la OAJ informó a la OCI  "... considerando la justificación de los informes anteriores, así como las obligaciones que fija el decreto 1069 de 2015, las Entidades Estatales no tienen la obligación de contar con un archivo en el que consolide los datos de los abogados que actúan en acciones de tutela y/o procesos penales, por lo cual, el ICBF no cuenta con dicha información,   más aún, podría llegar a generar desconocimiento de lo normado". Por lo anterior, el dato de CANTIDAD DE ABOGADOS LITIGANDO se diligenció con el número de personas que tienen asignado el rol ABOGADO en eKOGUI.
Nota 2:De los 120 abogados con capacitación en el perfil abogado posterior al 01/01/2020, 3 fueron capacitados en la vigencia 2022.
Nota 3: De los 33 abogados que registran sin capacitación  5 son Coordinadores Jurídicos que no tienen procesos judiciales a cargo, los demás son abogados que de acuerdo a la Resolución 0682 de 2018.</v>
      </c>
      <c r="BK3" s="60" t="str">
        <f>+JUDICIALES!F28</f>
        <v>Nota 1: La Oficina de Control Interno mediante correo electrónico de 16/02/2022 solicitó a la Oficina Asesora Jurídica la siguiente información "... 1. Cantidad de procesos activos que tenía el ICBF a 31/12/2021(rol demandante y demandado), 2. Cantidad de procesos terminados durante el segundo semestre de 2021 (rol demandante y demandado) y 3. Cantidad de procesos activos con pretensiones registradas que superan los $29.981 millones a 31/12/2021; es decir, más de 33.000 smlmv (rol demandante y demandado)..." Mediante memorando 202210430000023653 de 18-02-2022 la OAJ informó a la OCI "... los   reportes   requeridos   podrán   ser   extraídos   de   la   herramienta tecnológica a través del usuario “Jefe de la Oficina de Control Interno”, lo cual se justifica en la aplicación de los pilares de la seguridad de la información". Por lo anterior, los datos de las celdas CANTIDAD  DE PROCESOSACTIVOS, PROCESOS TERMINADOS DURANTE EL SEGUNDO SEMESTRE 2021 Y CANTIDAD DE PROCESOS DE MÁS DE 33.000 SMMLV se diligenciaron con la información generada desde el aplicativo eKOGUI.</v>
      </c>
      <c r="BL3" s="60" t="str">
        <f>+PREJUDICIALES!F17</f>
        <v>Nota 1: La Oficina de Control Interno mediante correo electrónico de 16/02/2022 solicitó a la Oficina Asesora Jurídica la siguiente información "... 4. Número de conciliaciones prejudiciales activas a 31/12/2021..." Mediante memorando 202210430000023653 de 18-02-2022 la OAJ informó a la OCI "... los   reportes   requeridos   podrán   ser   extraídos   de   la   herramienta tecnológica a través del usuario “Jefe de la Oficina de Control Interno”, lo cual se justifica en la aplicación de los pilares de la seguridad de la información". Por lo anterior, el dato de la celda TOTAL PREJUDICIALES ACTIVOS se diligenció con la información generada desde el aplicativo eKOGUI.</v>
      </c>
      <c r="BM3" s="60" t="str">
        <f>+ARBITRAMENTOS!C13</f>
        <v>En el segundo semestre  de 2021 el Instituto registró un arbitramento identificado bajo el ID EKOGUI 2234249 el cual se terminó en el mismo periodo.</v>
      </c>
      <c r="BN3" s="60" t="str">
        <f>+PAGOS!F8</f>
        <v>El primer pago realizado a través de SIIF tiene fecha de 04/05/2019.</v>
      </c>
      <c r="BO3" s="60" t="str">
        <f>'Resumen General'!B23</f>
        <v>Nota No. 1: Con relación a los procesos Judiciales - Procesos por Abogado, es importante precisar que debido a que el Instituto Colombiano de Bienestar Familiar - ICBF tiene 33 Regionales (una por departamento y otra por Bogotá D.C.) y la Sede de la Dirección General la distribución de los procesos judiciales no es equitativa entre los Apoderados, es decir que depende del número de procesos o demandas que se gestionan por regional existiendo más en algunas de ellas. 
Por tanto, por ejemplo, se destaca que ocho (8) de los abogados tienen asignados 1011 procesos judiciales interpuestos en favor y en contra del Instituto. Además, se encuentran creados como usuarios 24 sin procesos asignados porque siendo Coordinadores de los Grupos Jurídicos supervisan y vigilan la gestión de los Apoderados o son los Abogados de los Denunciantes de Bienes Vacantes o Mostrencos por Vocaciones Hereditarias.</v>
      </c>
    </row>
    <row r="12" spans="1:67" x14ac:dyDescent="0.3">
      <c r="A12" s="60" t="s">
        <v>131</v>
      </c>
      <c r="B12" s="60" t="s">
        <v>10</v>
      </c>
      <c r="C12" s="63" t="s">
        <v>11</v>
      </c>
      <c r="D12" s="63" t="s">
        <v>12</v>
      </c>
      <c r="E12" s="63" t="s">
        <v>13</v>
      </c>
      <c r="F12" s="63" t="s">
        <v>14</v>
      </c>
      <c r="G12" s="63" t="s">
        <v>15</v>
      </c>
    </row>
    <row r="13" spans="1:67" x14ac:dyDescent="0.3">
      <c r="A13" s="60" t="str">
        <f t="shared" ref="A13:A18" si="0">$A$3</f>
        <v>INSTTITUTO COLOMBIANO DE BIENESTAR FAMILIAR</v>
      </c>
      <c r="B13" s="60" t="s">
        <v>16</v>
      </c>
      <c r="C13" s="60" t="str">
        <f>USUARIOS!C12</f>
        <v>Si</v>
      </c>
      <c r="D13" s="62">
        <f>USUARIOS!D12</f>
        <v>44391</v>
      </c>
      <c r="E13" s="60" t="str">
        <f>USUARIOS!E12</f>
        <v>JAIRO HERNÁN CARDONA AGUIRRE</v>
      </c>
      <c r="F13" s="62">
        <f>USUARIOS!F12</f>
        <v>44391</v>
      </c>
      <c r="G13" s="60" t="str">
        <f>USUARIOS!G12</f>
        <v/>
      </c>
    </row>
    <row r="14" spans="1:67" x14ac:dyDescent="0.3">
      <c r="A14" s="60" t="str">
        <f t="shared" si="0"/>
        <v>INSTTITUTO COLOMBIANO DE BIENESTAR FAMILIAR</v>
      </c>
      <c r="B14" s="60" t="s">
        <v>17</v>
      </c>
      <c r="C14" s="60" t="str">
        <f>USUARIOS!C13</f>
        <v>Si</v>
      </c>
      <c r="D14" s="62">
        <f>USUARIOS!D13</f>
        <v>43740</v>
      </c>
      <c r="E14" s="60" t="str">
        <f>USUARIOS!E13</f>
        <v>EDGAR LEONARDO BOJACÁ CASTRO</v>
      </c>
      <c r="F14" s="62">
        <f>USUARIOS!F13</f>
        <v>44460</v>
      </c>
      <c r="G14" s="60" t="str">
        <f>USUARIOS!G13</f>
        <v/>
      </c>
    </row>
    <row r="15" spans="1:67" x14ac:dyDescent="0.3">
      <c r="A15" s="60" t="str">
        <f t="shared" si="0"/>
        <v>INSTTITUTO COLOMBIANO DE BIENESTAR FAMILIAR</v>
      </c>
      <c r="B15" s="60" t="s">
        <v>18</v>
      </c>
      <c r="C15" s="60" t="str">
        <f>USUARIOS!C14</f>
        <v>Si</v>
      </c>
      <c r="D15" s="62">
        <f>USUARIOS!D14</f>
        <v>43630</v>
      </c>
      <c r="E15" s="60" t="str">
        <f>USUARIOS!E14</f>
        <v>QUINTERO PERILLA FABIO</v>
      </c>
      <c r="F15" s="62">
        <f>USUARIOS!F14</f>
        <v>44391</v>
      </c>
      <c r="G15" s="60" t="str">
        <f>USUARIOS!G14</f>
        <v/>
      </c>
    </row>
    <row r="16" spans="1:67" x14ac:dyDescent="0.3">
      <c r="A16" s="60" t="str">
        <f t="shared" si="0"/>
        <v>INSTTITUTO COLOMBIANO DE BIENESTAR FAMILIAR</v>
      </c>
      <c r="B16" s="60" t="s">
        <v>19</v>
      </c>
      <c r="C16" s="60" t="str">
        <f>USUARIOS!C15</f>
        <v>Si</v>
      </c>
      <c r="D16" s="62">
        <f>USUARIOS!D15</f>
        <v>42829</v>
      </c>
      <c r="E16" s="60" t="str">
        <f>USUARIOS!E15</f>
        <v>YANIRA VILLAMIL SUZUNAGA</v>
      </c>
      <c r="F16" s="62">
        <f>USUARIOS!F15</f>
        <v>44245</v>
      </c>
      <c r="G16" s="60" t="str">
        <f>USUARIOS!G15</f>
        <v/>
      </c>
    </row>
    <row r="17" spans="1:7" x14ac:dyDescent="0.3">
      <c r="A17" s="60" t="str">
        <f t="shared" si="0"/>
        <v>INSTTITUTO COLOMBIANO DE BIENESTAR FAMILIAR</v>
      </c>
      <c r="B17" s="60" t="s">
        <v>20</v>
      </c>
      <c r="C17" s="60" t="str">
        <f>USUARIOS!C16</f>
        <v>Si</v>
      </c>
      <c r="D17" s="62">
        <f>USUARIOS!D16</f>
        <v>43758</v>
      </c>
      <c r="E17" s="60" t="str">
        <f>USUARIOS!E16</f>
        <v>ANDRÉS MAURICIO GUERRERO VALDERRAMA</v>
      </c>
      <c r="F17" s="62">
        <f>USUARIOS!F16</f>
        <v>44301</v>
      </c>
      <c r="G17" s="60" t="str">
        <f>USUARIOS!G16</f>
        <v/>
      </c>
    </row>
    <row r="18" spans="1:7" x14ac:dyDescent="0.3">
      <c r="A18" s="60" t="str">
        <f t="shared" si="0"/>
        <v>INSTTITUTO COLOMBIANO DE BIENESTAR FAMILIAR</v>
      </c>
      <c r="B18" s="60" t="s">
        <v>21</v>
      </c>
      <c r="C18" s="60" t="str">
        <f>USUARIOS!C17</f>
        <v>Si</v>
      </c>
      <c r="D18" s="62">
        <f>USUARIOS!D17</f>
        <v>44214</v>
      </c>
      <c r="E18" s="60" t="str">
        <f>USUARIOS!E17</f>
        <v>EDGAR LEONARDO BOJACÁ CASTRO</v>
      </c>
      <c r="F18" s="62">
        <f>USUARIOS!F17</f>
        <v>44411</v>
      </c>
      <c r="G18" s="60" t="str">
        <f>USUARIOS!G17</f>
        <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76E539-07C6-43D3-A8AD-B59EEE5506F3}">
  <ds:schemaRefs>
    <ds:schemaRef ds:uri="http://schemas.microsoft.com/sharepoint/v3/contenttype/forms"/>
  </ds:schemaRefs>
</ds:datastoreItem>
</file>

<file path=customXml/itemProps2.xml><?xml version="1.0" encoding="utf-8"?>
<ds:datastoreItem xmlns:ds="http://schemas.openxmlformats.org/officeDocument/2006/customXml" ds:itemID="{4F7477DA-F39B-498C-A09C-5AFD0417B2F0}">
  <ds:schemaRefs>
    <ds:schemaRef ds:uri="http://purl.org/dc/elements/1.1/"/>
    <ds:schemaRef ds:uri="356bbcdc-10e5-4ba0-9c2f-0848e6eba7c0"/>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b1b5a5b6-0840-4c7e-a10d-280026b3afe6"/>
  </ds:schemaRefs>
</ds:datastoreItem>
</file>

<file path=customXml/itemProps3.xml><?xml version="1.0" encoding="utf-8"?>
<ds:datastoreItem xmlns:ds="http://schemas.openxmlformats.org/officeDocument/2006/customXml" ds:itemID="{BF85BA2E-E9AC-4E2E-81D0-B700D38986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Luis Antonio Guerrero Benavides</cp:lastModifiedBy>
  <cp:revision/>
  <dcterms:created xsi:type="dcterms:W3CDTF">2020-06-25T21:16:25Z</dcterms:created>
  <dcterms:modified xsi:type="dcterms:W3CDTF">2022-03-17T13:24:16Z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