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9_COOPERATIVA UNIDA MULTIACTIVA DE NARIÑO\"/>
    </mc:Choice>
  </mc:AlternateContent>
  <bookViews>
    <workbookView xWindow="0" yWindow="0" windowWidth="20490" windowHeight="7755" tabRatio="598"/>
  </bookViews>
  <sheets>
    <sheet name="JURIDICA" sheetId="1" r:id="rId1"/>
    <sheet name="TECNICA - 2" sheetId="2" r:id="rId2"/>
    <sheet name="TECNICA - 5" sheetId="3" r:id="rId3"/>
    <sheet name="TECNICA - 25" sheetId="4" r:id="rId4"/>
    <sheet name="TECNICA - 27" sheetId="5" r:id="rId5"/>
    <sheet name="FINANCIERA" sheetId="6" r:id="rId6"/>
  </sheets>
  <definedNames>
    <definedName name="_xlnm.Print_Area" localSheetId="5">FINANCIERA!$A$1:$E$35</definedName>
    <definedName name="Z_0F1D893C_8A04_4EC8_8B71_67F44338C55D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0F1D893C_8A04_4EC8_8B71_67F44338C55D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0F1D893C_8A04_4EC8_8B71_67F44338C55D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0F1D893C_8A04_4EC8_8B71_67F44338C55D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0F1D893C_8A04_4EC8_8B71_67F44338C55D_.wvu.PrintArea" localSheetId="5" hidden="1">FINANCIERA!$A$1:$E$35</definedName>
    <definedName name="Z_1AD30E73_B44A_4F3E_B7B0_2774A07AF9E2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1AD30E73_B44A_4F3E_B7B0_2774A07AF9E2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1AD30E73_B44A_4F3E_B7B0_2774A07AF9E2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1AD30E73_B44A_4F3E_B7B0_2774A07AF9E2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1AD30E73_B44A_4F3E_B7B0_2774A07AF9E2_.wvu.PrintArea" localSheetId="5" hidden="1">FINANCIERA!$A$1:$E$35</definedName>
    <definedName name="Z_490469B9_0D00_4721_A7ED_3C5221F538EC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490469B9_0D00_4721_A7ED_3C5221F538EC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490469B9_0D00_4721_A7ED_3C5221F538EC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490469B9_0D00_4721_A7ED_3C5221F538EC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490469B9_0D00_4721_A7ED_3C5221F538EC_.wvu.PrintArea" localSheetId="5" hidden="1">FINANCIERA!$A$1:$E$35</definedName>
    <definedName name="Z_6EA02D3D_3E49_4350_B322_B37031B6F0FF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6EA02D3D_3E49_4350_B322_B37031B6F0FF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6EA02D3D_3E49_4350_B322_B37031B6F0FF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6EA02D3D_3E49_4350_B322_B37031B6F0FF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6EA02D3D_3E49_4350_B322_B37031B6F0FF_.wvu.PrintArea" localSheetId="5" hidden="1">FINANCIERA!$A$1:$E$35</definedName>
    <definedName name="Z_867031DD_A64B_4C9F_99A0_93067ECAFC19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867031DD_A64B_4C9F_99A0_93067ECAFC19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867031DD_A64B_4C9F_99A0_93067ECAFC19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867031DD_A64B_4C9F_99A0_93067ECAFC19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867031DD_A64B_4C9F_99A0_93067ECAFC19_.wvu.PrintArea" localSheetId="5" hidden="1">FINANCIERA!$A$1:$E$35</definedName>
    <definedName name="Z_CD3C77A0_F72D_4596_B1F3_BFF11BFD134E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CD3C77A0_F72D_4596_B1F3_BFF11BFD134E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CD3C77A0_F72D_4596_B1F3_BFF11BFD134E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CD3C77A0_F72D_4596_B1F3_BFF11BFD134E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CD3C77A0_F72D_4596_B1F3_BFF11BFD134E_.wvu.PrintArea" localSheetId="5" hidden="1">FINANCIERA!$A$1:$E$35</definedName>
    <definedName name="Z_E469B996_3963_410C_8366_8845DF5002F6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E469B996_3963_410C_8366_8845DF5002F6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E469B996_3963_410C_8366_8845DF5002F6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E469B996_3963_410C_8366_8845DF5002F6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E469B996_3963_410C_8366_8845DF5002F6_.wvu.PrintArea" localSheetId="5" hidden="1">FINANCIERA!$A$1:$E$35</definedName>
    <definedName name="Z_FA2B49E8_C1C1_46F0_9038_B2DB6B88B84A_.wvu.Cols" localSheetId="1" hidden="1">'TECNICA - 2'!$IU:$IU,'TECNICA - 2'!$SQ:$SQ,'TECNICA - 2'!$ACM:$ACM,'TECNICA - 2'!$AMI:$AMI,'TECNICA - 2'!$AWE:$AWE,'TECNICA - 2'!$BGA:$BGA,'TECNICA - 2'!$BPW:$BPW,'TECNICA - 2'!$BZS:$BZS,'TECNICA - 2'!$CJO:$CJO,'TECNICA - 2'!$CTK:$CTK,'TECNICA - 2'!$DDG:$DDG,'TECNICA - 2'!$DNC:$DNC,'TECNICA - 2'!$DWY:$DWY,'TECNICA - 2'!$EGU:$EGU,'TECNICA - 2'!$EQQ:$EQQ,'TECNICA - 2'!$FAM:$FAM,'TECNICA - 2'!$FKI:$FKI,'TECNICA - 2'!$FUE:$FUE,'TECNICA - 2'!$GEA:$GEA,'TECNICA - 2'!$GNW:$GNW,'TECNICA - 2'!$GXS:$GXS,'TECNICA - 2'!$HHO:$HHO,'TECNICA - 2'!$HRK:$HRK,'TECNICA - 2'!$IBG:$IBG,'TECNICA - 2'!$ILC:$ILC,'TECNICA - 2'!$IUY:$IUY,'TECNICA - 2'!$JEU:$JEU,'TECNICA - 2'!$JOQ:$JOQ,'TECNICA - 2'!$JYM:$JYM,'TECNICA - 2'!$KII:$KII,'TECNICA - 2'!$KSE:$KSE,'TECNICA - 2'!$LCA:$LCA,'TECNICA - 2'!$LLW:$LLW,'TECNICA - 2'!$LVS:$LVS,'TECNICA - 2'!$MFO:$MFO,'TECNICA - 2'!$MPK:$MPK,'TECNICA - 2'!$MZG:$MZG,'TECNICA - 2'!$NJC:$NJC,'TECNICA - 2'!$NSY:$NSY,'TECNICA - 2'!$OCU:$OCU,'TECNICA - 2'!$OMQ:$OMQ,'TECNICA - 2'!$OWM:$OWM,'TECNICA - 2'!$PGI:$PGI,'TECNICA - 2'!$PQE:$PQE,'TECNICA - 2'!$QAA:$QAA,'TECNICA - 2'!$QJW:$QJW,'TECNICA - 2'!$QTS:$QTS,'TECNICA - 2'!$RDO:$RDO,'TECNICA - 2'!$RNK:$RNK,'TECNICA - 2'!$RXG:$RXG,'TECNICA - 2'!$SHC:$SHC,'TECNICA - 2'!$SQY:$SQY,'TECNICA - 2'!$TAU:$TAU,'TECNICA - 2'!$TKQ:$TKQ,'TECNICA - 2'!$TUM:$TUM,'TECNICA - 2'!$UEI:$UEI,'TECNICA - 2'!$UOE:$UOE,'TECNICA - 2'!$UYA:$UYA,'TECNICA - 2'!$VHW:$VHW,'TECNICA - 2'!$VRS:$VRS,'TECNICA - 2'!$WBO:$WBO,'TECNICA - 2'!$WLK:$WLK,'TECNICA - 2'!$WVG:$WVG</definedName>
    <definedName name="Z_FA2B49E8_C1C1_46F0_9038_B2DB6B88B84A_.wvu.Cols" localSheetId="3" hidden="1">'TECNICA - 25'!$IU:$IU,'TECNICA - 25'!$SQ:$SQ,'TECNICA - 25'!$ACM:$ACM,'TECNICA - 25'!$AMI:$AMI,'TECNICA - 25'!$AWE:$AWE,'TECNICA - 25'!$BGA:$BGA,'TECNICA - 25'!$BPW:$BPW,'TECNICA - 25'!$BZS:$BZS,'TECNICA - 25'!$CJO:$CJO,'TECNICA - 25'!$CTK:$CTK,'TECNICA - 25'!$DDG:$DDG,'TECNICA - 25'!$DNC:$DNC,'TECNICA - 25'!$DWY:$DWY,'TECNICA - 25'!$EGU:$EGU,'TECNICA - 25'!$EQQ:$EQQ,'TECNICA - 25'!$FAM:$FAM,'TECNICA - 25'!$FKI:$FKI,'TECNICA - 25'!$FUE:$FUE,'TECNICA - 25'!$GEA:$GEA,'TECNICA - 25'!$GNW:$GNW,'TECNICA - 25'!$GXS:$GXS,'TECNICA - 25'!$HHO:$HHO,'TECNICA - 25'!$HRK:$HRK,'TECNICA - 25'!$IBG:$IBG,'TECNICA - 25'!$ILC:$ILC,'TECNICA - 25'!$IUY:$IUY,'TECNICA - 25'!$JEU:$JEU,'TECNICA - 25'!$JOQ:$JOQ,'TECNICA - 25'!$JYM:$JYM,'TECNICA - 25'!$KII:$KII,'TECNICA - 25'!$KSE:$KSE,'TECNICA - 25'!$LCA:$LCA,'TECNICA - 25'!$LLW:$LLW,'TECNICA - 25'!$LVS:$LVS,'TECNICA - 25'!$MFO:$MFO,'TECNICA - 25'!$MPK:$MPK,'TECNICA - 25'!$MZG:$MZG,'TECNICA - 25'!$NJC:$NJC,'TECNICA - 25'!$NSY:$NSY,'TECNICA - 25'!$OCU:$OCU,'TECNICA - 25'!$OMQ:$OMQ,'TECNICA - 25'!$OWM:$OWM,'TECNICA - 25'!$PGI:$PGI,'TECNICA - 25'!$PQE:$PQE,'TECNICA - 25'!$QAA:$QAA,'TECNICA - 25'!$QJW:$QJW,'TECNICA - 25'!$QTS:$QTS,'TECNICA - 25'!$RDO:$RDO,'TECNICA - 25'!$RNK:$RNK,'TECNICA - 25'!$RXG:$RXG,'TECNICA - 25'!$SHC:$SHC,'TECNICA - 25'!$SQY:$SQY,'TECNICA - 25'!$TAU:$TAU,'TECNICA - 25'!$TKQ:$TKQ,'TECNICA - 25'!$TUM:$TUM,'TECNICA - 25'!$UEI:$UEI,'TECNICA - 25'!$UOE:$UOE,'TECNICA - 25'!$UYA:$UYA,'TECNICA - 25'!$VHW:$VHW,'TECNICA - 25'!$VRS:$VRS,'TECNICA - 25'!$WBO:$WBO,'TECNICA - 25'!$WLK:$WLK,'TECNICA - 25'!$WVG:$WVG</definedName>
    <definedName name="Z_FA2B49E8_C1C1_46F0_9038_B2DB6B88B84A_.wvu.Cols" localSheetId="4" hidden="1">'TECNICA - 27'!$IU:$IU,'TECNICA - 27'!$SQ:$SQ,'TECNICA - 27'!$ACM:$ACM,'TECNICA - 27'!$AMI:$AMI,'TECNICA - 27'!$AWE:$AWE,'TECNICA - 27'!$BGA:$BGA,'TECNICA - 27'!$BPW:$BPW,'TECNICA - 27'!$BZS:$BZS,'TECNICA - 27'!$CJO:$CJO,'TECNICA - 27'!$CTK:$CTK,'TECNICA - 27'!$DDG:$DDG,'TECNICA - 27'!$DNC:$DNC,'TECNICA - 27'!$DWY:$DWY,'TECNICA - 27'!$EGU:$EGU,'TECNICA - 27'!$EQQ:$EQQ,'TECNICA - 27'!$FAM:$FAM,'TECNICA - 27'!$FKI:$FKI,'TECNICA - 27'!$FUE:$FUE,'TECNICA - 27'!$GEA:$GEA,'TECNICA - 27'!$GNW:$GNW,'TECNICA - 27'!$GXS:$GXS,'TECNICA - 27'!$HHO:$HHO,'TECNICA - 27'!$HRK:$HRK,'TECNICA - 27'!$IBG:$IBG,'TECNICA - 27'!$ILC:$ILC,'TECNICA - 27'!$IUY:$IUY,'TECNICA - 27'!$JEU:$JEU,'TECNICA - 27'!$JOQ:$JOQ,'TECNICA - 27'!$JYM:$JYM,'TECNICA - 27'!$KII:$KII,'TECNICA - 27'!$KSE:$KSE,'TECNICA - 27'!$LCA:$LCA,'TECNICA - 27'!$LLW:$LLW,'TECNICA - 27'!$LVS:$LVS,'TECNICA - 27'!$MFO:$MFO,'TECNICA - 27'!$MPK:$MPK,'TECNICA - 27'!$MZG:$MZG,'TECNICA - 27'!$NJC:$NJC,'TECNICA - 27'!$NSY:$NSY,'TECNICA - 27'!$OCU:$OCU,'TECNICA - 27'!$OMQ:$OMQ,'TECNICA - 27'!$OWM:$OWM,'TECNICA - 27'!$PGI:$PGI,'TECNICA - 27'!$PQE:$PQE,'TECNICA - 27'!$QAA:$QAA,'TECNICA - 27'!$QJW:$QJW,'TECNICA - 27'!$QTS:$QTS,'TECNICA - 27'!$RDO:$RDO,'TECNICA - 27'!$RNK:$RNK,'TECNICA - 27'!$RXG:$RXG,'TECNICA - 27'!$SHC:$SHC,'TECNICA - 27'!$SQY:$SQY,'TECNICA - 27'!$TAU:$TAU,'TECNICA - 27'!$TKQ:$TKQ,'TECNICA - 27'!$TUM:$TUM,'TECNICA - 27'!$UEI:$UEI,'TECNICA - 27'!$UOE:$UOE,'TECNICA - 27'!$UYA:$UYA,'TECNICA - 27'!$VHW:$VHW,'TECNICA - 27'!$VRS:$VRS,'TECNICA - 27'!$WBO:$WBO,'TECNICA - 27'!$WLK:$WLK,'TECNICA - 27'!$WVG:$WVG</definedName>
    <definedName name="Z_FA2B49E8_C1C1_46F0_9038_B2DB6B88B84A_.wvu.Cols" localSheetId="2" hidden="1">'TECNICA - 5'!$IU:$IU,'TECNICA - 5'!$SQ:$SQ,'TECNICA - 5'!$ACM:$ACM,'TECNICA - 5'!$AMI:$AMI,'TECNICA - 5'!$AWE:$AWE,'TECNICA - 5'!$BGA:$BGA,'TECNICA - 5'!$BPW:$BPW,'TECNICA - 5'!$BZS:$BZS,'TECNICA - 5'!$CJO:$CJO,'TECNICA - 5'!$CTK:$CTK,'TECNICA - 5'!$DDG:$DDG,'TECNICA - 5'!$DNC:$DNC,'TECNICA - 5'!$DWY:$DWY,'TECNICA - 5'!$EGU:$EGU,'TECNICA - 5'!$EQQ:$EQQ,'TECNICA - 5'!$FAM:$FAM,'TECNICA - 5'!$FKI:$FKI,'TECNICA - 5'!$FUE:$FUE,'TECNICA - 5'!$GEA:$GEA,'TECNICA - 5'!$GNW:$GNW,'TECNICA - 5'!$GXS:$GXS,'TECNICA - 5'!$HHO:$HHO,'TECNICA - 5'!$HRK:$HRK,'TECNICA - 5'!$IBG:$IBG,'TECNICA - 5'!$ILC:$ILC,'TECNICA - 5'!$IUY:$IUY,'TECNICA - 5'!$JEU:$JEU,'TECNICA - 5'!$JOQ:$JOQ,'TECNICA - 5'!$JYM:$JYM,'TECNICA - 5'!$KII:$KII,'TECNICA - 5'!$KSE:$KSE,'TECNICA - 5'!$LCA:$LCA,'TECNICA - 5'!$LLW:$LLW,'TECNICA - 5'!$LVS:$LVS,'TECNICA - 5'!$MFO:$MFO,'TECNICA - 5'!$MPK:$MPK,'TECNICA - 5'!$MZG:$MZG,'TECNICA - 5'!$NJC:$NJC,'TECNICA - 5'!$NSY:$NSY,'TECNICA - 5'!$OCU:$OCU,'TECNICA - 5'!$OMQ:$OMQ,'TECNICA - 5'!$OWM:$OWM,'TECNICA - 5'!$PGI:$PGI,'TECNICA - 5'!$PQE:$PQE,'TECNICA - 5'!$QAA:$QAA,'TECNICA - 5'!$QJW:$QJW,'TECNICA - 5'!$QTS:$QTS,'TECNICA - 5'!$RDO:$RDO,'TECNICA - 5'!$RNK:$RNK,'TECNICA - 5'!$RXG:$RXG,'TECNICA - 5'!$SHC:$SHC,'TECNICA - 5'!$SQY:$SQY,'TECNICA - 5'!$TAU:$TAU,'TECNICA - 5'!$TKQ:$TKQ,'TECNICA - 5'!$TUM:$TUM,'TECNICA - 5'!$UEI:$UEI,'TECNICA - 5'!$UOE:$UOE,'TECNICA - 5'!$UYA:$UYA,'TECNICA - 5'!$VHW:$VHW,'TECNICA - 5'!$VRS:$VRS,'TECNICA - 5'!$WBO:$WBO,'TECNICA - 5'!$WLK:$WLK,'TECNICA - 5'!$WVG:$WVG</definedName>
    <definedName name="Z_FA2B49E8_C1C1_46F0_9038_B2DB6B88B84A_.wvu.PrintArea" localSheetId="5" hidden="1">FINANCIERA!$A$1:$E$35</definedName>
  </definedNames>
  <calcPr calcId="152511"/>
  <customWorkbookViews>
    <customWorkbookView name="Administrador - Vista personalizada" guid="{0F1D893C-8A04-4EC8-8B71-67F44338C55D}" mergeInterval="0" personalView="1" maximized="1" xWindow="-8" yWindow="-8" windowWidth="1040" windowHeight="744" tabRatio="598" activeSheetId="1"/>
    <customWorkbookView name="Fredy Eduardo Arcos Realpe - Vista personalizada" guid="{FA2B49E8-C1C1-46F0-9038-B2DB6B88B84A}" mergeInterval="0" personalView="1" xWindow="4" yWindow="533" windowWidth="1916" windowHeight="510" tabRatio="598" activeSheetId="5"/>
    <customWorkbookView name="MAFE - Vista personalizada" guid="{867031DD-A64B-4C9F-99A0-93067ECAFC19}" mergeInterval="0" personalView="1" maximized="1" windowWidth="1362" windowHeight="543" tabRatio="598" activeSheetId="1"/>
    <customWorkbookView name="Eliana Marisol Yepes Jimenez - Vista personalizada" guid="{6EA02D3D-3E49-4350-B322-B37031B6F0FF}" mergeInterval="0" personalView="1" maximized="1" xWindow="-8" yWindow="-8" windowWidth="1296" windowHeight="1000" tabRatio="598" activeSheetId="1"/>
    <customWorkbookView name="Liliana Patricia Ortega Acosta - Vista personalizada" guid="{490469B9-0D00-4721-A7ED-3C5221F538EC}" mergeInterval="0" personalView="1" maximized="1" xWindow="-8" yWindow="-8" windowWidth="1936" windowHeight="1056" tabRatio="598" activeSheetId="6" showComments="commIndAndComment"/>
    <customWorkbookView name="Carol Elizabeth Enriquez Cordoba - Vista personalizada" guid="{1AD30E73-B44A-4F3E-B7B0-2774A07AF9E2}" mergeInterval="0" personalView="1" maximized="1" windowWidth="1362" windowHeight="502" tabRatio="598" activeSheetId="5"/>
    <customWorkbookView name="Carlos Mauricio Aux Revelo - Vista personalizada" guid="{CD3C77A0-F72D-4596-B1F3-BFF11BFD134E}" autoUpdate="1" mergeInterval="5" personalView="1" maximized="1" xWindow="-8" yWindow="-8" windowWidth="1936" windowHeight="1056" tabRatio="598" activeSheetId="5"/>
    <customWorkbookView name="Ana Mercedes Enriquez - Vista personalizada" guid="{E469B996-3963-410C-8366-8845DF5002F6}" mergeInterval="0" personalView="1" maximized="1" xWindow="-8" yWindow="-8" windowWidth="1936" windowHeight="1056" tabRatio="598" activeSheetId="4"/>
  </customWorkbookViews>
  <fileRecoveryPr repairLoad="1"/>
</workbook>
</file>

<file path=xl/calcChain.xml><?xml version="1.0" encoding="utf-8"?>
<calcChain xmlns="http://schemas.openxmlformats.org/spreadsheetml/2006/main">
  <c r="C167" i="5" l="1"/>
  <c r="C166" i="5"/>
  <c r="C165" i="5"/>
  <c r="C166" i="4"/>
  <c r="C165" i="4"/>
  <c r="C164" i="4"/>
  <c r="C151" i="3"/>
  <c r="C150" i="3"/>
  <c r="C149" i="3"/>
  <c r="C145" i="2"/>
  <c r="C144" i="2"/>
  <c r="C143" i="2"/>
  <c r="C162" i="5"/>
  <c r="C163" i="5"/>
  <c r="C164" i="5"/>
  <c r="C161" i="5"/>
  <c r="C161" i="4"/>
  <c r="C162" i="4"/>
  <c r="C163" i="4"/>
  <c r="C160" i="4"/>
  <c r="C148" i="3"/>
  <c r="C147" i="3"/>
  <c r="C146" i="3"/>
  <c r="C145" i="3"/>
  <c r="C106" i="3"/>
  <c r="C105" i="3"/>
  <c r="C104" i="3"/>
  <c r="C103" i="3"/>
  <c r="C102" i="3"/>
  <c r="C101" i="3"/>
  <c r="C100" i="3"/>
  <c r="C99" i="3"/>
  <c r="C98" i="3"/>
  <c r="C97" i="3"/>
  <c r="C96" i="3"/>
  <c r="C95" i="3"/>
  <c r="C94" i="3"/>
  <c r="C93" i="3"/>
  <c r="C92" i="3"/>
  <c r="C91" i="3"/>
  <c r="C90" i="3"/>
  <c r="C89" i="3"/>
  <c r="C88" i="3"/>
  <c r="C87" i="3"/>
  <c r="C104" i="2"/>
  <c r="C103" i="2"/>
  <c r="C102" i="2"/>
  <c r="C101" i="2"/>
  <c r="C100" i="2"/>
  <c r="C99" i="2"/>
  <c r="C98" i="2"/>
  <c r="C97" i="2"/>
  <c r="C96" i="2"/>
  <c r="C95" i="2"/>
  <c r="C94" i="2"/>
  <c r="C93" i="2"/>
  <c r="C92" i="2"/>
  <c r="C91" i="2" l="1"/>
  <c r="C90" i="2"/>
  <c r="C89" i="2"/>
  <c r="C88" i="2"/>
  <c r="C87" i="2"/>
  <c r="C122" i="5" l="1"/>
  <c r="C121" i="5"/>
  <c r="C120" i="5"/>
  <c r="C119" i="5"/>
  <c r="C118" i="5"/>
  <c r="C117" i="5"/>
  <c r="C116" i="5"/>
  <c r="C115" i="5"/>
  <c r="C114" i="5"/>
  <c r="C113" i="5"/>
  <c r="C112" i="5"/>
  <c r="C111" i="5"/>
  <c r="C110" i="5" l="1"/>
  <c r="C109" i="5"/>
  <c r="C108" i="5"/>
  <c r="C107" i="5"/>
  <c r="C106" i="5"/>
  <c r="C105" i="5"/>
  <c r="C104" i="5"/>
  <c r="C120" i="4"/>
  <c r="C119" i="4"/>
  <c r="C118" i="4"/>
  <c r="C117" i="4"/>
  <c r="C116" i="4"/>
  <c r="C115" i="4"/>
  <c r="C114" i="4"/>
  <c r="C113" i="4"/>
  <c r="C112" i="4"/>
  <c r="C111" i="4"/>
  <c r="C110" i="4"/>
  <c r="C109" i="4"/>
  <c r="C108" i="4"/>
  <c r="C107" i="4"/>
  <c r="C106" i="4"/>
  <c r="C105" i="4"/>
  <c r="C104" i="4"/>
  <c r="C103" i="4"/>
  <c r="C102" i="4"/>
  <c r="C101" i="4"/>
  <c r="C100" i="4"/>
  <c r="C99" i="4"/>
  <c r="C98" i="4"/>
  <c r="C97" i="4"/>
  <c r="E24" i="2" l="1"/>
  <c r="C24" i="2"/>
  <c r="E24" i="4"/>
  <c r="F15" i="4"/>
  <c r="C24" i="4" s="1"/>
  <c r="E24" i="3"/>
  <c r="F15" i="3"/>
  <c r="C24" i="3" s="1"/>
  <c r="E24" i="5"/>
  <c r="F15" i="5"/>
  <c r="C24" i="5" s="1"/>
  <c r="F171" i="4"/>
  <c r="D182" i="4" s="1"/>
  <c r="E152" i="4"/>
  <c r="D181" i="4" s="1"/>
  <c r="L146" i="4"/>
  <c r="C148" i="4"/>
  <c r="A139" i="4"/>
  <c r="A140" i="4" s="1"/>
  <c r="A141" i="4" s="1"/>
  <c r="A142" i="4" s="1"/>
  <c r="A143" i="4" s="1"/>
  <c r="A144" i="4" s="1"/>
  <c r="A145" i="4" s="1"/>
  <c r="L57" i="4"/>
  <c r="C61" i="4"/>
  <c r="A50" i="4"/>
  <c r="A51" i="4" s="1"/>
  <c r="A52" i="4" s="1"/>
  <c r="A53" i="4" s="1"/>
  <c r="A54" i="4" s="1"/>
  <c r="A55" i="4" s="1"/>
  <c r="A56" i="4" s="1"/>
  <c r="D41" i="4"/>
  <c r="E40" i="4" s="1"/>
  <c r="F156" i="3"/>
  <c r="D167" i="3" s="1"/>
  <c r="E137" i="3"/>
  <c r="D166" i="3" s="1"/>
  <c r="L131" i="3"/>
  <c r="C133" i="3"/>
  <c r="A124" i="3"/>
  <c r="A125" i="3" s="1"/>
  <c r="A126" i="3" s="1"/>
  <c r="A127" i="3" s="1"/>
  <c r="A128" i="3" s="1"/>
  <c r="A129" i="3" s="1"/>
  <c r="A130" i="3" s="1"/>
  <c r="C62" i="3"/>
  <c r="L57" i="3"/>
  <c r="C61" i="3"/>
  <c r="A50" i="3"/>
  <c r="A51" i="3" s="1"/>
  <c r="A52" i="3" s="1"/>
  <c r="A53" i="3" s="1"/>
  <c r="A54" i="3" s="1"/>
  <c r="A55" i="3" s="1"/>
  <c r="A56" i="3" s="1"/>
  <c r="D41" i="3"/>
  <c r="E40" i="3" s="1"/>
  <c r="F150" i="2"/>
  <c r="D161" i="2" s="1"/>
  <c r="E135" i="2"/>
  <c r="D160" i="2" s="1"/>
  <c r="M129" i="2"/>
  <c r="L129" i="2"/>
  <c r="K129" i="2"/>
  <c r="C131" i="2" s="1"/>
  <c r="A122" i="2"/>
  <c r="A123" i="2" s="1"/>
  <c r="A124" i="2" s="1"/>
  <c r="A125" i="2" s="1"/>
  <c r="A126" i="2" s="1"/>
  <c r="A127" i="2" s="1"/>
  <c r="A128" i="2" s="1"/>
  <c r="N121" i="2"/>
  <c r="N129" i="2" s="1"/>
  <c r="C62" i="2"/>
  <c r="L57" i="2"/>
  <c r="C61" i="2"/>
  <c r="A50" i="2"/>
  <c r="A51" i="2" s="1"/>
  <c r="A52" i="2" s="1"/>
  <c r="A53" i="2" s="1"/>
  <c r="A54" i="2" s="1"/>
  <c r="A55" i="2" s="1"/>
  <c r="A56" i="2" s="1"/>
  <c r="D41" i="2"/>
  <c r="E40" i="2" s="1"/>
  <c r="E166" i="3" l="1"/>
  <c r="E181" i="4"/>
  <c r="E160" i="2"/>
  <c r="C27" i="6"/>
  <c r="C26" i="6"/>
  <c r="C16" i="6" l="1"/>
  <c r="C17" i="6" s="1"/>
  <c r="L147" i="5"/>
  <c r="A140" i="5"/>
  <c r="A141" i="5" s="1"/>
  <c r="A142" i="5" s="1"/>
  <c r="A143" i="5" s="1"/>
  <c r="A144" i="5" s="1"/>
  <c r="A145" i="5" s="1"/>
  <c r="A146" i="5" s="1"/>
  <c r="D41" i="5"/>
  <c r="E40" i="5" s="1"/>
  <c r="E153" i="5" l="1"/>
  <c r="D182" i="5" s="1"/>
  <c r="F172" i="5"/>
  <c r="D183" i="5" s="1"/>
  <c r="E182" i="5" l="1"/>
  <c r="C149" i="5" l="1"/>
  <c r="C62" i="5"/>
  <c r="L57" i="5"/>
  <c r="C61" i="5"/>
  <c r="A50" i="5"/>
  <c r="A51" i="5" s="1"/>
  <c r="A52" i="5" s="1"/>
  <c r="A53" i="5" s="1"/>
  <c r="A54" i="5" s="1"/>
  <c r="A55" i="5" s="1"/>
  <c r="A56" i="5" s="1"/>
</calcChain>
</file>

<file path=xl/sharedStrings.xml><?xml version="1.0" encoding="utf-8"?>
<sst xmlns="http://schemas.openxmlformats.org/spreadsheetml/2006/main" count="2453" uniqueCount="578">
  <si>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</si>
  <si>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</si>
  <si>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</si>
  <si>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</si>
  <si>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</si>
  <si>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</si>
  <si>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</si>
  <si>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</si>
  <si>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</si>
  <si>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</si>
  <si>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</si>
  <si>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</si>
  <si>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</si>
  <si>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</si>
  <si>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</si>
  <si>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</si>
  <si>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</si>
  <si>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</si>
  <si>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</si>
  <si>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</si>
  <si>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</si>
  <si>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</si>
  <si>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</si>
  <si>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</si>
  <si>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</si>
  <si>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</si>
  <si>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</si>
  <si>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</si>
  <si>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</si>
  <si>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</si>
  <si>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</si>
  <si>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</si>
  <si>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</si>
  <si>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</si>
  <si>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</si>
  <si>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</si>
  <si>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</si>
  <si>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</si>
  <si>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</si>
  <si>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</si>
  <si>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</si>
  <si>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</si>
  <si>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</si>
  <si>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</si>
  <si>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</si>
  <si>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</si>
  <si>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</si>
  <si>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</si>
  <si>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</si>
  <si>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</si>
  <si>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</si>
  <si>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</si>
  <si>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</si>
  <si>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</si>
  <si>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</si>
  <si>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</si>
  <si>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</si>
  <si>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</si>
  <si>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</si>
  <si>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</si>
  <si>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</si>
  <si>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</si>
  <si>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</si>
  <si>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</si>
  <si>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</si>
  <si>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</si>
  <si>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</si>
  <si>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</si>
  <si>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</si>
  <si>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</si>
  <si>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</si>
  <si>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</si>
  <si>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</si>
  <si>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</si>
  <si>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</si>
  <si>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</si>
  <si>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</si>
  <si>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</si>
  <si>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</si>
  <si>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</si>
  <si>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</si>
  <si>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</si>
  <si>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</si>
  <si>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</si>
  <si>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</si>
  <si>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</si>
  <si>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</si>
  <si>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</si>
  <si>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</si>
  <si>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</si>
  <si>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</si>
  <si>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</si>
  <si>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</si>
  <si>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</si>
  <si>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</si>
  <si>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</si>
  <si>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</si>
  <si>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</si>
  <si>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</si>
  <si>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</si>
  <si>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</si>
  <si>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</si>
  <si>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</si>
  <si>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</si>
  <si>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</si>
  <si>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</si>
  <si>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</si>
  <si>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</si>
  <si>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</si>
  <si>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</si>
  <si>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</si>
  <si>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</si>
  <si>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</si>
  <si>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</si>
  <si>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</si>
  <si>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</si>
  <si>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</si>
  <si>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</si>
  <si>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</si>
  <si>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</si>
  <si>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</si>
  <si>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</si>
  <si>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</si>
  <si>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</si>
  <si>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</si>
  <si>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</si>
  <si>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</si>
  <si>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</si>
  <si>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</si>
  <si>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</si>
  <si>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</si>
  <si>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</si>
  <si>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</si>
  <si>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</si>
  <si>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</si>
  <si>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</si>
  <si>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</si>
  <si>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</si>
  <si>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</si>
  <si>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</si>
  <si>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</si>
  <si>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</si>
  <si>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</si>
  <si>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</si>
  <si>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</si>
  <si>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</si>
  <si>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</si>
  <si>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</si>
  <si>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</si>
  <si>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</si>
  <si>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</si>
  <si>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</si>
  <si>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</si>
  <si>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</si>
  <si>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</si>
  <si>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COOPERATIVA UNIDA MULTIACTIVA DE NARIÑO</t>
  </si>
  <si>
    <t>900121500-5</t>
  </si>
  <si>
    <t>EL PROPONENTE CUMPLE __X____ NO CUMPLE _______</t>
  </si>
  <si>
    <t>Observacion. La verificacion de la capacidad financiera se realiza con el RUP con No. CCP-0435781 Expedido por la camara de comercio de Pasto.</t>
  </si>
  <si>
    <t>Rango al que aplica:  Valor del presupuesto oficial Rango SMMLV</t>
  </si>
  <si>
    <t>IDL  Mayor o igual a 1,2</t>
  </si>
  <si>
    <t>NDE Menor o igual 65%</t>
  </si>
  <si>
    <t>SUBSANAR
NO PRESENTA FORMATO 12 DE LA PROPUESTA TECNICA HABILITANTE</t>
  </si>
  <si>
    <t>COOPERATIVA UNIDA MULTIACTIVA DE NARIÑO - COOPUMNAR</t>
  </si>
  <si>
    <t>ICBF</t>
  </si>
  <si>
    <t>21-2010</t>
  </si>
  <si>
    <t>43-45</t>
  </si>
  <si>
    <t>11 meses y  9 días</t>
  </si>
  <si>
    <t>-</t>
  </si>
  <si>
    <t>146-2011</t>
  </si>
  <si>
    <t>52-57</t>
  </si>
  <si>
    <t>11 meses y 11 días</t>
  </si>
  <si>
    <t>182-2012</t>
  </si>
  <si>
    <t>5 meses y 15 días</t>
  </si>
  <si>
    <t>47-51</t>
  </si>
  <si>
    <t>28 meses y 5 días</t>
  </si>
  <si>
    <t>896</t>
  </si>
  <si>
    <t>X</t>
  </si>
  <si>
    <t>171-2012</t>
  </si>
  <si>
    <t>11 meses y 15 días</t>
  </si>
  <si>
    <t>70-75</t>
  </si>
  <si>
    <t>400-2013</t>
  </si>
  <si>
    <t>60-69</t>
  </si>
  <si>
    <t>14 meses</t>
  </si>
  <si>
    <t>86</t>
  </si>
  <si>
    <t>25 meses y 15 días</t>
  </si>
  <si>
    <t>618-2012</t>
  </si>
  <si>
    <t>81-93</t>
  </si>
  <si>
    <t>21 meses y 18 días</t>
  </si>
  <si>
    <t>185-2012</t>
  </si>
  <si>
    <t>5  meses y 15 días</t>
  </si>
  <si>
    <t>94-99</t>
  </si>
  <si>
    <t>27 meses y 3 días</t>
  </si>
  <si>
    <t>192</t>
  </si>
  <si>
    <t>168-2012</t>
  </si>
  <si>
    <t>105-117</t>
  </si>
  <si>
    <t>119-120</t>
  </si>
  <si>
    <t>13 meses y 5  días</t>
  </si>
  <si>
    <t>24 meses y 20 días</t>
  </si>
  <si>
    <t>2465</t>
  </si>
  <si>
    <t>CONVOCATORIA PÚBLICA DE APORTE No 003 DE 2014</t>
  </si>
  <si>
    <t>74-2011</t>
  </si>
  <si>
    <t>8 meses y 5 días</t>
  </si>
  <si>
    <t>COOPERATIVA UNIDA MULTIACTIVA DE NARIÑO- COOPUMNAR (NO HABILITADO)</t>
  </si>
  <si>
    <t>PROPONENTE No. 19. COOPERATIVA UNIDA MULTIACTIVA DE NARIÑO-COOPUMNAR</t>
  </si>
  <si>
    <t>1 al 4 carpeta 1</t>
  </si>
  <si>
    <t>9 carpeta 1</t>
  </si>
  <si>
    <t>19 al 22 carpeta 1</t>
  </si>
  <si>
    <t>6 carpeta 1</t>
  </si>
  <si>
    <t>23 al 30 carpeta 1</t>
  </si>
  <si>
    <t>N/A</t>
  </si>
  <si>
    <t>8 carpeta 1</t>
  </si>
  <si>
    <t>15 carpeta 1</t>
  </si>
  <si>
    <t>16-17 carpeta 1</t>
  </si>
  <si>
    <t>12 al 14 carpeta 1</t>
  </si>
  <si>
    <t>3 al 8</t>
  </si>
  <si>
    <t>5 al 6 carpeta 1</t>
  </si>
  <si>
    <t>13-2010</t>
  </si>
  <si>
    <t>12 al 21</t>
  </si>
  <si>
    <t>11 meses y 2  días</t>
  </si>
  <si>
    <t>19 meses y 7 días</t>
  </si>
  <si>
    <t>65-2011</t>
  </si>
  <si>
    <t>42-47</t>
  </si>
  <si>
    <t>242-2012</t>
  </si>
  <si>
    <t>11 meses y 3 días</t>
  </si>
  <si>
    <t>28-41</t>
  </si>
  <si>
    <t>3064</t>
  </si>
  <si>
    <t>22 meses y 14 días</t>
  </si>
  <si>
    <t>241-2012</t>
  </si>
  <si>
    <t>11 meses</t>
  </si>
  <si>
    <t>64-66</t>
  </si>
  <si>
    <t>388-2013</t>
  </si>
  <si>
    <t>50-61</t>
  </si>
  <si>
    <t>11 meses y 4 días</t>
  </si>
  <si>
    <t>22 meses y 4 días</t>
  </si>
  <si>
    <t>72</t>
  </si>
  <si>
    <t>Resolucion 02562 del 25 de noviembre de 2014, por el cual se otorga-reconoce personeria juridica a una institucion del SNBF</t>
  </si>
  <si>
    <t>368-2013</t>
  </si>
  <si>
    <t>CDI - MODALIDAD FAMILIAR</t>
  </si>
  <si>
    <t>CDI-CONSTRUYENDO UN MAÑANA</t>
  </si>
  <si>
    <t>CDI-LAS FLORECITAS</t>
  </si>
  <si>
    <t>CDI-LOS CACHORRITOS</t>
  </si>
  <si>
    <t>CDI-LOS RETOÑITOS</t>
  </si>
  <si>
    <t xml:space="preserve">CDI-MI MUNDO MAGICO </t>
  </si>
  <si>
    <t xml:space="preserve">CDI-MIS NIÑOS INFANCIA FELIZ </t>
  </si>
  <si>
    <t>CDI-MUNDO MARAVILLOSO</t>
  </si>
  <si>
    <t>CDI-NIÑOS DEL FUTURO</t>
  </si>
  <si>
    <t>CDI-NUEVO AMANECER</t>
  </si>
  <si>
    <t>CDI-NUEVO PARAISO</t>
  </si>
  <si>
    <t>CDI-PEQUEÑOS AMIGOS</t>
  </si>
  <si>
    <t>CDI-SOL DEL AMANECER</t>
  </si>
  <si>
    <t>DAVID ALTO</t>
  </si>
  <si>
    <t xml:space="preserve">Ramal alto </t>
  </si>
  <si>
    <t>Llanogrande</t>
  </si>
  <si>
    <t>La Chorrera</t>
  </si>
  <si>
    <t>La Estancia</t>
  </si>
  <si>
    <t xml:space="preserve">La Cañada, </t>
  </si>
  <si>
    <t>Plazuelas</t>
  </si>
  <si>
    <t>Los Llanos</t>
  </si>
  <si>
    <t>VEREDA SANTA ROSA</t>
  </si>
  <si>
    <t>LA PLATA</t>
  </si>
  <si>
    <t>Briceño,</t>
  </si>
  <si>
    <t>VEREDAEl Hatico</t>
  </si>
  <si>
    <t>CDI - INSTITUCIONAL CON ARRIENDO</t>
  </si>
  <si>
    <t>CDI-CARACOLITOS</t>
  </si>
  <si>
    <t>CDI-CARITAS FELICES</t>
  </si>
  <si>
    <t>CDI-CASITA DE CHOCOLATE</t>
  </si>
  <si>
    <t xml:space="preserve">CDI-CUERITOS DE COLORES </t>
  </si>
  <si>
    <t>CDI-SOL DE LA MAÑANA</t>
  </si>
  <si>
    <t xml:space="preserve">SAN CARLOS </t>
  </si>
  <si>
    <t>LAS ARADAS</t>
  </si>
  <si>
    <t>SAN GERARDO</t>
  </si>
  <si>
    <t>20 DE JULIO</t>
  </si>
  <si>
    <t>CDI - INSTITUCIONAL SIN ARRIENDO</t>
  </si>
  <si>
    <t>CDI-MUNDO DE SONRISAS</t>
  </si>
  <si>
    <t>NO ANEXAN EL FORMATO 11 PA ESTA MODALIDAD</t>
  </si>
  <si>
    <t>CORREGIMIENTO LAS MESAS</t>
  </si>
  <si>
    <t>BUESACO</t>
  </si>
  <si>
    <t>VEREDA SAN RAFAEL</t>
  </si>
  <si>
    <t xml:space="preserve">SAN BERNARDO </t>
  </si>
  <si>
    <t>ALBAN</t>
  </si>
  <si>
    <t>CDI-CORREGIMIENTO LAS MESAS</t>
  </si>
  <si>
    <t>CDI-MIS AMIGOS</t>
  </si>
  <si>
    <t>CDI-MIS ANGELITOS</t>
  </si>
  <si>
    <t>CDI-PRIMERAS TRAVESURAS</t>
  </si>
  <si>
    <t>CDI FAMILIAR PASTO 1</t>
  </si>
  <si>
    <t>CDI PASTO 2 SANTA BARBARA</t>
  </si>
  <si>
    <t xml:space="preserve">VEREDAS DEL CORREGIMIENTO DE CATAMBUCO Y SANTA BARBARA </t>
  </si>
  <si>
    <t>VERDAS DEL CORREGIMIENTO DE SANTA BARBARA Y RIO BOBO</t>
  </si>
  <si>
    <t>ANGELITOS DEL FUTURO</t>
  </si>
  <si>
    <t>BIENVENIDOS AMIGUITOS</t>
  </si>
  <si>
    <t>HEROES DEL MAÑANA</t>
  </si>
  <si>
    <t>LOS CARIÑOSITOS</t>
  </si>
  <si>
    <t>LOS JUGUETONES</t>
  </si>
  <si>
    <t xml:space="preserve">LOS PEQUEÑOS GIGANTES </t>
  </si>
  <si>
    <t>LOS PITUFINES</t>
  </si>
  <si>
    <t>MIS PAYASITOS</t>
  </si>
  <si>
    <t>PEQUEÑINES</t>
  </si>
  <si>
    <t>TRABAJANDO CON AMOR</t>
  </si>
  <si>
    <t>ALPUJARRA</t>
  </si>
  <si>
    <t>LA JACOBA</t>
  </si>
  <si>
    <t>LOS CUCILLOS</t>
  </si>
  <si>
    <t>QUIROZ</t>
  </si>
  <si>
    <t>LA COMUNIDAD</t>
  </si>
  <si>
    <t>CHIMAYO</t>
  </si>
  <si>
    <t>SANTANDER</t>
  </si>
  <si>
    <t>BOTANILLA</t>
  </si>
  <si>
    <t>LOS OIVOS</t>
  </si>
  <si>
    <t xml:space="preserve">CDI-ALEGRES GIRASOLES </t>
  </si>
  <si>
    <t xml:space="preserve">CDI-AMOR Y TERNURA </t>
  </si>
  <si>
    <t>CDI-DOREMISOL</t>
  </si>
  <si>
    <t>CDI-MAGIA DE LA MAÑANA</t>
  </si>
  <si>
    <t xml:space="preserve">CARLOS LLERAS </t>
  </si>
  <si>
    <t>MARTIN</t>
  </si>
  <si>
    <t xml:space="preserve">SUCRE </t>
  </si>
  <si>
    <t xml:space="preserve">LA CAPILLA </t>
  </si>
  <si>
    <t xml:space="preserve">CUCHILLAS PEÑAS BLANCAS </t>
  </si>
  <si>
    <t>MARIA ALEJAMDRA NARVAEZ NARVAEZ</t>
  </si>
  <si>
    <t>PSICOLOGA</t>
  </si>
  <si>
    <t>UNIVERSIDAD DE NARIÑO</t>
  </si>
  <si>
    <t>FUNDAFECTO</t>
  </si>
  <si>
    <t>20/01/2014   31/07/2014</t>
  </si>
  <si>
    <t>COORDINADORA DE PROGRAMA</t>
  </si>
  <si>
    <t>FUNDACION DEJANDO HUELLA</t>
  </si>
  <si>
    <t>15/01/2013   31/12/2013</t>
  </si>
  <si>
    <t>DAIRA GABRIELA RAMOS GUERRERO</t>
  </si>
  <si>
    <t>UNIVERSIDAD MARIANA</t>
  </si>
  <si>
    <t>NO PRESENTA TARJETA PROFESIONAL</t>
  </si>
  <si>
    <t>ALCALDIA MUNICIPAL DE NARIÑO</t>
  </si>
  <si>
    <t>01/08/2002   30/06/2003</t>
  </si>
  <si>
    <t>03/07/2014   31/07/2014</t>
  </si>
  <si>
    <t>PRAXIS DISEÑO</t>
  </si>
  <si>
    <t>01/05/2005   30/01/2009</t>
  </si>
  <si>
    <t>DIRECTORA TALENTO HUMANO</t>
  </si>
  <si>
    <t>PROSERVCO</t>
  </si>
  <si>
    <t>15/06/2008   31/07/2010</t>
  </si>
  <si>
    <t>CAROLINA DEL ROSARIO ARCOS JURADO</t>
  </si>
  <si>
    <t>16/11/2011   28/04/2012</t>
  </si>
  <si>
    <t>DOCENTE AREA ORIENTACION VOCACIONAL</t>
  </si>
  <si>
    <t>15/01/2013   31/07/2014</t>
  </si>
  <si>
    <t>DIEGO FERNANDO PAZMIÑO SANTILLAN</t>
  </si>
  <si>
    <t>PSICOLOGO</t>
  </si>
  <si>
    <t>UNIDAD DE VICTIMAS UARIV</t>
  </si>
  <si>
    <t>28/01/2013   29/11/2013</t>
  </si>
  <si>
    <t>PRACTICA PROFESIONAL</t>
  </si>
  <si>
    <t>FORJADORES NUEVO MAÑANA</t>
  </si>
  <si>
    <t>01/08/2013   31/12/2013</t>
  </si>
  <si>
    <t>COSULTOR DE PROYECTO</t>
  </si>
  <si>
    <t>FICSION FUNDACION PARA INVESTIGACION</t>
  </si>
  <si>
    <t>01/02/2014   30/06/2014</t>
  </si>
  <si>
    <t>ASESOR DEPROYECTOS</t>
  </si>
  <si>
    <t>JULY VIVIANA BURGOS LOPEZ</t>
  </si>
  <si>
    <t>UNIVERIDAD DE NARIÑO</t>
  </si>
  <si>
    <t>CASS CONSTRUCTORES</t>
  </si>
  <si>
    <t>17/02/2014   30/108/2014</t>
  </si>
  <si>
    <t>RESIDENTE DE RECURSOS HUMANOS</t>
  </si>
  <si>
    <t>EMAS</t>
  </si>
  <si>
    <t>14/05/2012   30/06/2013</t>
  </si>
  <si>
    <t>CENTRO DE SALUD PUERRES</t>
  </si>
  <si>
    <t>02/01/2012   31/03/2012</t>
  </si>
  <si>
    <t>COORDINADOR ATENCION A USUARIO</t>
  </si>
  <si>
    <t>ALCALDIA MUNICIPAL DE PUERRES</t>
  </si>
  <si>
    <t>01/08/2008   31/12/2008</t>
  </si>
  <si>
    <t>COORDINADOR PROGRAMA ESPECIAL</t>
  </si>
  <si>
    <t>WILSON ALEXANDER AGUILAR ORDOÑEZ</t>
  </si>
  <si>
    <t>UNIVERSIDAD ANTONIO NARIÑO</t>
  </si>
  <si>
    <t>NO PRESENTA TITULO ACADEMICO</t>
  </si>
  <si>
    <t>UNION TEMPORAL LAZOS DE VIDA</t>
  </si>
  <si>
    <t>09/05/2014   31/12/2014</t>
  </si>
  <si>
    <t>06/05/2013   27/12/2013</t>
  </si>
  <si>
    <t>FUNDACION SEPRAES</t>
  </si>
  <si>
    <t>AGENTE EDUCATIVO</t>
  </si>
  <si>
    <t>09/16/2012   31/12/2012</t>
  </si>
  <si>
    <t>YULI  ALEXANDRA YAGUAPAZ PANTOJA</t>
  </si>
  <si>
    <t>UNIVERIDAD INCA DE COLOMBIA</t>
  </si>
  <si>
    <t xml:space="preserve">SI </t>
  </si>
  <si>
    <t>ORGANIZACIÓN ESTADOS IBEROAMERICANOS</t>
  </si>
  <si>
    <t>15/11/2012   31/01/2013</t>
  </si>
  <si>
    <t>ORGANIZACIÓN INTERNACIONAL PARA LAS MIGRACIONES</t>
  </si>
  <si>
    <t>02/01/2012   15/11/2012</t>
  </si>
  <si>
    <t>CONSORCIO EMPRESARIAL ATI LTDA</t>
  </si>
  <si>
    <t>01/06/2011   20/12/2011</t>
  </si>
  <si>
    <t>SUPERVISIOR ICBF</t>
  </si>
  <si>
    <t>MARIA DEL CARMEN MUÑOZ FERNANDEZ</t>
  </si>
  <si>
    <t>UNAD</t>
  </si>
  <si>
    <t>NO PRESENTA TITULO ACADEMICO NI TARJETA PROFESIONAL</t>
  </si>
  <si>
    <t xml:space="preserve">DIRECCION LOCAL DE SALUD </t>
  </si>
  <si>
    <t>01/01/2004   31/01/2005</t>
  </si>
  <si>
    <t>DIRECCION LOCAL DE SALUD MUNICIPIO DE LA UNION</t>
  </si>
  <si>
    <t>01/01/2008   30/06/2008</t>
  </si>
  <si>
    <t>ALCALDIA MUNICIPAL DE LEIVA</t>
  </si>
  <si>
    <t>01/06/2008   31/12/2008</t>
  </si>
  <si>
    <t>CRISTIAN JOSE BASANTE CORDOBA</t>
  </si>
  <si>
    <t>ABRIENDO CAMINOS</t>
  </si>
  <si>
    <t>15/06/2011   31/07/2012</t>
  </si>
  <si>
    <t>COORDINADOR DE PROGRAMA</t>
  </si>
  <si>
    <t>NO PRESENTA TARJETA PROFESIONAL NI TITULO ACADEMICO</t>
  </si>
  <si>
    <t>CENTRO DE SALUD DE CONSACA</t>
  </si>
  <si>
    <t>02/07/2014   30/08/2014</t>
  </si>
  <si>
    <t>FUNDACION PROINCO</t>
  </si>
  <si>
    <t xml:space="preserve">01/09/2014   31/10/2014 </t>
  </si>
  <si>
    <t>DIANA MARICEL TOBAR FAJARDO</t>
  </si>
  <si>
    <t>CESMAG</t>
  </si>
  <si>
    <t>SECRETARIA DE DESARROLLO SOCIAL DE SANDONA</t>
  </si>
  <si>
    <t>02/01/2008   31/12/2011</t>
  </si>
  <si>
    <t>COORDINADORA PRIMERA INFANCIA</t>
  </si>
  <si>
    <t>TANIA MILENA CORDOBA MUÑOZ</t>
  </si>
  <si>
    <t xml:space="preserve">SEPRAES </t>
  </si>
  <si>
    <t>AGENTE EDUCATIVO Y COORDINADOR DE PROGRAMA</t>
  </si>
  <si>
    <t>COOPUMNAR</t>
  </si>
  <si>
    <t>01/02/2014   31/07/2014</t>
  </si>
  <si>
    <t>COORDINADOR CDI</t>
  </si>
  <si>
    <t>CENTRO DE SALUD MUNICIPAL LUIS ACOSTA</t>
  </si>
  <si>
    <t>27/09/2008   31/12/2008</t>
  </si>
  <si>
    <t>COORDINADOR DE PROGRAMA SALUD PUBLICA</t>
  </si>
  <si>
    <t>ADRIANA GICET MARCILLOVILLARREAL</t>
  </si>
  <si>
    <t>INSTITUCION EDUCATIVA MUNICIPALANTONIO NARIÑO</t>
  </si>
  <si>
    <t>14/01/2010   30/06/2010</t>
  </si>
  <si>
    <t>ASESORIA Y ORIENTACION ESTUDIANTIL</t>
  </si>
  <si>
    <t>0101/2005    31/12/2007</t>
  </si>
  <si>
    <t>POLICIA NACIONAL DE COLOMBIA</t>
  </si>
  <si>
    <t>01/02/2006   30/11/2006</t>
  </si>
  <si>
    <t>PRECTICA PROFESIONAL EN PSICOLOGIA</t>
  </si>
  <si>
    <t>FUNDACION SEMILLAS PARA LA PROSPERIDAD</t>
  </si>
  <si>
    <t>01/09/2013   31/12/2013</t>
  </si>
  <si>
    <t>LUIS ALBERTO CORDOBA BOLAÑOS</t>
  </si>
  <si>
    <t>FUNDACION UNIVERSITARIA CATOLICA DEL NORTE</t>
  </si>
  <si>
    <t>06/08/2012   05/01/2013</t>
  </si>
  <si>
    <t>GESTOR DE INFORMACION</t>
  </si>
  <si>
    <t>FUNDACION PARA LA EQUIDAD Y DESARROLLO</t>
  </si>
  <si>
    <t>27/09/2010   30/03/2012</t>
  </si>
  <si>
    <t>TARIN PAOLA GARZON ERASO</t>
  </si>
  <si>
    <t>PROINCO</t>
  </si>
  <si>
    <t>EDUCADOR FAMILIAR</t>
  </si>
  <si>
    <t>01/04/2005   15/12/2005</t>
  </si>
  <si>
    <t>01/04/2006   15/12/2006</t>
  </si>
  <si>
    <t>01/04/2004   15/12/20004</t>
  </si>
  <si>
    <t>VIANI MARITZA PEREZCABRERA</t>
  </si>
  <si>
    <t>05/05/2014   31/07/2014</t>
  </si>
  <si>
    <t>ALDEAS INFANTILES SOS COLOMBIA</t>
  </si>
  <si>
    <t>02/09/2013   21/04/2014</t>
  </si>
  <si>
    <t>GUILLERMO ANCIZAR MUÑOZ CERON</t>
  </si>
  <si>
    <t>INSTITUCION EDUCATIVA SAGRADA FAMILIA POTRERILLO</t>
  </si>
  <si>
    <t>01/04/2010   30/12/2013</t>
  </si>
  <si>
    <t>DOCENTE PSICOLOGO</t>
  </si>
  <si>
    <t>JOSE ROBERTO ORDOÑEZ OBANDO</t>
  </si>
  <si>
    <t>CORPORACION UNIVERSITARIA REMINGTON</t>
  </si>
  <si>
    <t>DIOCESIS DE PASTO</t>
  </si>
  <si>
    <t>09/10/2010  30/04/2011</t>
  </si>
  <si>
    <t>COORDINADOR PROYECTOS SOCIALES</t>
  </si>
  <si>
    <t>01/08/2014   30/11/2014</t>
  </si>
  <si>
    <t>FUNDACION EMSSANAR</t>
  </si>
  <si>
    <t>13/04/2012   13/04/2013</t>
  </si>
  <si>
    <t>COGESTOR SOCIAL</t>
  </si>
  <si>
    <t>01/03/2013   30/07/2014</t>
  </si>
  <si>
    <t>PSICOLOGO CDI</t>
  </si>
  <si>
    <t>ANSPE</t>
  </si>
  <si>
    <t>13/04/2012   30/04/2013</t>
  </si>
  <si>
    <t>COORDINADOR Y COGESTOR SOCIAL</t>
  </si>
  <si>
    <t>09/09/2013   31/07/2014</t>
  </si>
  <si>
    <t>15/01/2013   08/09/2013</t>
  </si>
  <si>
    <t xml:space="preserve">CENTRO DE SALUD POLICARPA </t>
  </si>
  <si>
    <t>15/010/2010   31/12/2012</t>
  </si>
  <si>
    <t>CARLOS ANDRES PARRA GUERRERO</t>
  </si>
  <si>
    <t>TRABAJADORA SOCIAL</t>
  </si>
  <si>
    <t>NORALBA OBANDO ANDRADE</t>
  </si>
  <si>
    <t>12/02/2008   30/10/2010</t>
  </si>
  <si>
    <t>23/05/2012   15/12/2014</t>
  </si>
  <si>
    <t>ANA LUCIA MUESES HERNADEZ</t>
  </si>
  <si>
    <t>INSTITUCION EDUCATIVA CHAMBU</t>
  </si>
  <si>
    <t>01/08/2007   30/12/2007</t>
  </si>
  <si>
    <t>ASOPATIA</t>
  </si>
  <si>
    <t>25/10/2010   31/10/2010</t>
  </si>
  <si>
    <t xml:space="preserve">UNIVERSIDAD BUENAVENTURA </t>
  </si>
  <si>
    <t>19/03/2010   31/10/2010</t>
  </si>
  <si>
    <t>SUPERVISOR TECNICO</t>
  </si>
  <si>
    <t xml:space="preserve">CTA PROSPECTIVA CTA </t>
  </si>
  <si>
    <t>01/09/2009   30/10/2009</t>
  </si>
  <si>
    <t>INTERVENTORIA SOCIAL LTDA</t>
  </si>
  <si>
    <t>18/03/2009   30/06/2009</t>
  </si>
  <si>
    <t>SUPERVISOR DE CAMPO</t>
  </si>
  <si>
    <t>HUGO HERNAN BAEZ GALEANO</t>
  </si>
  <si>
    <t>08/01/2014   33/11/2014</t>
  </si>
  <si>
    <t xml:space="preserve">SAVE THE CHILDRENS </t>
  </si>
  <si>
    <t>01/10/2010   31/12/2010</t>
  </si>
  <si>
    <t>LILIANA JANETH GUEVARA CHAMORRO</t>
  </si>
  <si>
    <t>ALCALDIA MUNICIPAL DE PASTO</t>
  </si>
  <si>
    <t>01/01/2001   31/12/2003</t>
  </si>
  <si>
    <t>PROFESIONAL UNIVERSITARIA</t>
  </si>
  <si>
    <t>CARLOS ORLANDO ENRIQUEZ ENRIQUEZ</t>
  </si>
  <si>
    <t xml:space="preserve">NO </t>
  </si>
  <si>
    <t>PASTO DEPORTE</t>
  </si>
  <si>
    <t>29/08/2006   29/08/2008</t>
  </si>
  <si>
    <t>01/01/2014   30/07/2014</t>
  </si>
  <si>
    <t>HOSPITAL CLARITA SANTOS SANDONA</t>
  </si>
  <si>
    <t>01/05/20013   30/08/2013</t>
  </si>
  <si>
    <t xml:space="preserve">SERTEMPO </t>
  </si>
  <si>
    <t>DIRECTOR DE HOGAR INFANITL</t>
  </si>
  <si>
    <t>NO PRESENTA FECHA DE CERTIFICACION DEL CARGO</t>
  </si>
  <si>
    <t>PAOLA ANDREA JURADO ALMEIDA</t>
  </si>
  <si>
    <t>UNIVERISDAD DE NARIÑO</t>
  </si>
  <si>
    <t>MARTHA CARDENAS SALAZAR</t>
  </si>
  <si>
    <t>UNIVERISDAD MARIANA</t>
  </si>
  <si>
    <t>COLEGIO MUSICAL BRITANICO</t>
  </si>
  <si>
    <t>COORDINADOR DE PROYECTO</t>
  </si>
  <si>
    <t>SEPRAES</t>
  </si>
  <si>
    <t>13/03/2012   08/04/2011</t>
  </si>
  <si>
    <t>19/06/2012   31/12/2012</t>
  </si>
  <si>
    <t>UNION TEMPORAL LAS CAJAS</t>
  </si>
  <si>
    <t>11/08/2009   30/09/2009</t>
  </si>
  <si>
    <t>APOYO AREA PSICOSOCIAL</t>
  </si>
  <si>
    <t>JENNY MARCELA PUMALPA CHAVES</t>
  </si>
  <si>
    <t xml:space="preserve">PSICOLOGA </t>
  </si>
  <si>
    <t>FUSES</t>
  </si>
  <si>
    <t>01/06/2009   31/12/2009</t>
  </si>
  <si>
    <t>ALIANZA CAFÉ NARIÑO</t>
  </si>
  <si>
    <t>11/01/2011   30/10/2011</t>
  </si>
  <si>
    <t>PROFESIONALDE APOYO SOCIAL</t>
  </si>
  <si>
    <t>MARLY RUBIRA BURBANO OBANDO</t>
  </si>
  <si>
    <t>UNION TEMPORAL COEMPRENDER</t>
  </si>
  <si>
    <t>01/08/2014   31/10/2014</t>
  </si>
  <si>
    <t>13/03/2013   20/02/2014</t>
  </si>
  <si>
    <t>IRMA LEYDI  IPIALES MUÑOZ</t>
  </si>
  <si>
    <t>TRABAJADOR SOCIAL</t>
  </si>
  <si>
    <t>FUNDACION FRATERNIDAD</t>
  </si>
  <si>
    <t>18/06/2014   31/07/2014</t>
  </si>
  <si>
    <t>22/10/2009   30/06/2010</t>
  </si>
  <si>
    <t>DORA LUZ VELASQUEZ HERNANDEZ</t>
  </si>
  <si>
    <t>INSTITUCION EDUCATIVA MUNICIPAL LIBERTAD</t>
  </si>
  <si>
    <t>06/09/2010   02/12/2011</t>
  </si>
  <si>
    <t>JAIME ANDRES TACAN ROSERO</t>
  </si>
  <si>
    <t>REMINGTON</t>
  </si>
  <si>
    <t xml:space="preserve">SENA </t>
  </si>
  <si>
    <t>16/08/2013   31/07/2014</t>
  </si>
  <si>
    <t>CYM CONSTRUCTORES</t>
  </si>
  <si>
    <t>03/01/2012   05/12/2012</t>
  </si>
  <si>
    <t>PROFESIONAL DE ESTANDARES</t>
  </si>
  <si>
    <t>LIDA MAGOLA ENRIQUEZ ENRIQUEZ</t>
  </si>
  <si>
    <t xml:space="preserve">TRABAJADORA SOCIAL </t>
  </si>
  <si>
    <t>09/09/2003   31/07/2014</t>
  </si>
  <si>
    <t>COORDINADORA</t>
  </si>
  <si>
    <t>EYMAOLIVA ALPALA REINA</t>
  </si>
  <si>
    <t>LICENCIADA CIENCIAS NATURALES</t>
  </si>
  <si>
    <t>SECRETARIA DE EDUCACION DEPARTAMENTAL</t>
  </si>
  <si>
    <t>25/03/2003   25/07/2013</t>
  </si>
  <si>
    <t>DOCENTE EDUCATIVO</t>
  </si>
  <si>
    <t>01/10/2003   31/12/2003</t>
  </si>
  <si>
    <t>FUNDACION LICEO SANTA TERESITA PASTO</t>
  </si>
  <si>
    <t>01/02/2005   30/06/2007</t>
  </si>
  <si>
    <t>COORDINADOR GENERAL</t>
  </si>
  <si>
    <t>MARIO ANDRES PALACIOS CABRERA</t>
  </si>
  <si>
    <t>UNIVERSIDAD DE ANRIÑO</t>
  </si>
  <si>
    <t>01/04/2013   31/12/2013</t>
  </si>
  <si>
    <t>15/01/2014   31/07/2014</t>
  </si>
  <si>
    <t>APOYO PEDAGOGICO</t>
  </si>
  <si>
    <t>SORAYA ANDREACAICEDO MONRROY</t>
  </si>
  <si>
    <t>LICENCIADA PRESCOLAR</t>
  </si>
  <si>
    <t>UNIVERSIDAD INCA DECOLOMBIA</t>
  </si>
  <si>
    <t>COLEGIO HIJOS EMPLEADOS CONTRALORIA GENERAL DE LA REPUBLICA</t>
  </si>
  <si>
    <t>01/02/1990   21/10/1992</t>
  </si>
  <si>
    <t>DOCENTE</t>
  </si>
  <si>
    <t xml:space="preserve">CUMPLE </t>
  </si>
  <si>
    <r>
      <t>En San Juan de Pasto, a los 30 dias del mes de noviembre de 2014, en las instalaciones del Instituto Colombiano de Bienestar Familiar –ICBF- de la Regional Nariño</t>
    </r>
    <r>
      <rPr>
        <b/>
        <sz val="11"/>
        <color theme="1"/>
        <rFont val="Arial Narrow"/>
        <family val="2"/>
      </rPr>
      <t xml:space="preserve">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----------------------con el fin de estudiar y evaluar las propuestas presentadas con ocasión de la Convocatoria Pública de aporte No. 003 de 2014, cuyo objeto consiste en</t>
    </r>
    <r>
      <rPr>
        <b/>
        <sz val="11"/>
        <color theme="1"/>
        <rFont val="Arial Narrow"/>
        <family val="2"/>
      </rPr>
      <t xml:space="preserve">: </t>
    </r>
  </si>
  <si>
    <r>
      <rPr>
        <b/>
        <sz val="9"/>
        <color theme="1"/>
        <rFont val="Arial Narrow"/>
        <family val="2"/>
      </rPr>
      <t>SUB</t>
    </r>
    <r>
      <rPr>
        <sz val="9"/>
        <color theme="1"/>
        <rFont val="Arial Narrow"/>
        <family val="2"/>
      </rPr>
      <t>- El proponente debe presentar el RUT actualizado, toda vez que no lo presenta con la propuesta</t>
    </r>
  </si>
  <si>
    <t>0</t>
  </si>
  <si>
    <t>SE DEBE ANEXAR CERTIFICACION DEL SUPERVISOR DONDE SE DETERMINE LOS CUPOS EJECUTADOS EN EL CONTRATO</t>
  </si>
  <si>
    <t>720</t>
  </si>
  <si>
    <t>FALTA ACREDITAR EXPERIANCIA</t>
  </si>
  <si>
    <t>FALTA EXPERINACIA</t>
  </si>
  <si>
    <t>NO PRESENTA TARJETA PROFESIONAL, SE PRESENTAN LAS HOJAS DE VIDA EN EL GRUPO 2,5</t>
  </si>
  <si>
    <t>SE PRESENTAN LAS HOJAS DE VIDA EN EL GRUPO 2,5</t>
  </si>
  <si>
    <t xml:space="preserve">FALTA EXPERIENCIA, SE PRESENTAN LAS HOJAS DE VIDA EN EL GRUPO 2,5 </t>
  </si>
  <si>
    <t>SE PRESENTAN LAS HOJAS DE VIDA EN EL GRUPO 2,6</t>
  </si>
  <si>
    <t>SE PRESENTAN LAS HOJAS DE VIDA EN EL GRUPO 2,7</t>
  </si>
  <si>
    <t>SE PRESENTAN LAS HOJAS DE VIDA EN EL GRUPO 2,8</t>
  </si>
  <si>
    <t>SE PRESENTAN LAS HOJAS DE VIDA EN EL GRUPO 2,9</t>
  </si>
  <si>
    <t>SE PRESENTAN LAS HOJAS DE VIDA EN EL GRUPO 2,10</t>
  </si>
  <si>
    <t>SE PRESENTAN LAS HOJAS DE VIDA EN EL GRUPO 2,11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</si>
</sst>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30" fillId="0" borderId="0" xfId="0" applyFont="1" applyAlignment="1">
      <alignment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3" fontId="0" fillId="3" borderId="1" xfId="0" applyNumberFormat="1" applyFill="1" applyBorder="1" applyAlignment="1">
      <alignment horizontal="right" vertical="center"/>
    </xf>
    <xf numFmtId="16" fontId="13" fillId="0" borderId="1" xfId="1" applyNumberFormat="1" applyFont="1" applyFill="1" applyBorder="1" applyAlignment="1">
      <alignment horizontal="right" vertical="center" wrapText="1"/>
    </xf>
    <xf numFmtId="0" fontId="0" fillId="0" borderId="1"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left"/>
    </xf>
    <xf numFmtId="1" fontId="14" fillId="0" borderId="1" xfId="0" applyNumberFormat="1" applyFont="1" applyFill="1" applyBorder="1"/>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1" xfId="0" applyFont="1" applyFill="1" applyBorder="1" applyAlignment="1">
      <alignment horizontal="left" wrapText="1"/>
    </xf>
    <xf numFmtId="1" fontId="14" fillId="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0" fontId="0" fillId="0" borderId="0" xfId="0" applyBorder="1" applyAlignment="1">
      <alignment wrapText="1"/>
    </xf>
    <xf numFmtId="2" fontId="0" fillId="0" borderId="0" xfId="0" applyNumberFormat="1"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wrapText="1"/>
    </xf>
    <xf numFmtId="0" fontId="0" fillId="0" borderId="0" xfId="0" applyFill="1" applyBorder="1" applyAlignment="1">
      <alignment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0" fillId="0" borderId="1" xfId="0"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15" fontId="18" fillId="11" borderId="1" xfId="0" applyNumberFormat="1" applyFont="1" applyFill="1" applyBorder="1" applyAlignment="1" applyProtection="1">
      <alignment horizontal="center" vertical="center" wrapText="1"/>
      <protection locked="0"/>
    </xf>
    <xf numFmtId="49" fontId="18" fillId="11" borderId="1" xfId="0" applyNumberFormat="1" applyFont="1" applyFill="1" applyBorder="1" applyAlignment="1" applyProtection="1">
      <alignment horizontal="center" vertical="center" wrapText="1"/>
      <protection locked="0"/>
    </xf>
    <xf numFmtId="14" fontId="0" fillId="0" borderId="1" xfId="0" applyNumberFormat="1" applyFill="1" applyBorder="1" applyAlignment="1"/>
    <xf numFmtId="0" fontId="0" fillId="0" borderId="5" xfId="0" applyFill="1" applyBorder="1" applyAlignment="1">
      <alignment horizontal="center" vertical="center"/>
    </xf>
    <xf numFmtId="0" fontId="0" fillId="0" borderId="14" xfId="0"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0" fillId="0" borderId="1" xfId="0"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0"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0" fillId="0" borderId="0" xfId="0" applyFont="1" applyAlignment="1">
      <alignment horizontal="justify" vertical="justify"/>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 Id="rId9" Type="http://schemas.openxmlformats.org/officeDocument/2006/relationships/printerSettings" Target="../printerSettings/printerSettings4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8"/>
  <sheetViews>
    <sheetView tabSelected="1"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01" t="s">
        <v>90</v>
      </c>
      <c r="B2" s="301"/>
      <c r="C2" s="301"/>
      <c r="D2" s="301"/>
      <c r="E2" s="301"/>
      <c r="F2" s="301"/>
      <c r="G2" s="301"/>
      <c r="H2" s="301"/>
      <c r="I2" s="301"/>
      <c r="J2" s="301"/>
      <c r="K2" s="301"/>
      <c r="L2" s="301"/>
    </row>
    <row r="4" spans="1:12" ht="16.5" x14ac:dyDescent="0.25">
      <c r="A4" s="219" t="s">
        <v>65</v>
      </c>
      <c r="B4" s="219"/>
      <c r="C4" s="219"/>
      <c r="D4" s="219"/>
      <c r="E4" s="219"/>
      <c r="F4" s="219"/>
      <c r="G4" s="219"/>
      <c r="H4" s="219"/>
      <c r="I4" s="219"/>
      <c r="J4" s="219"/>
      <c r="K4" s="219"/>
      <c r="L4" s="219"/>
    </row>
    <row r="5" spans="1:12" ht="16.5" x14ac:dyDescent="0.25">
      <c r="A5" s="80"/>
    </row>
    <row r="6" spans="1:12" ht="16.5" x14ac:dyDescent="0.25">
      <c r="A6" s="219" t="s">
        <v>200</v>
      </c>
      <c r="B6" s="219"/>
      <c r="C6" s="219"/>
      <c r="D6" s="219"/>
      <c r="E6" s="219"/>
      <c r="F6" s="219"/>
      <c r="G6" s="219"/>
      <c r="H6" s="219"/>
      <c r="I6" s="219"/>
      <c r="J6" s="219"/>
      <c r="K6" s="219"/>
      <c r="L6" s="219"/>
    </row>
    <row r="7" spans="1:12" ht="16.5" x14ac:dyDescent="0.25">
      <c r="A7" s="81"/>
    </row>
    <row r="8" spans="1:12" ht="109.5" customHeight="1" x14ac:dyDescent="0.25">
      <c r="A8" s="220" t="s">
        <v>562</v>
      </c>
      <c r="B8" s="220"/>
      <c r="C8" s="220"/>
      <c r="D8" s="220"/>
      <c r="E8" s="220"/>
      <c r="F8" s="220"/>
      <c r="G8" s="220"/>
      <c r="H8" s="220"/>
      <c r="I8" s="220"/>
      <c r="J8" s="220"/>
      <c r="K8" s="220"/>
      <c r="L8" s="220"/>
    </row>
    <row r="9" spans="1:12" ht="45.75" customHeight="1" x14ac:dyDescent="0.25">
      <c r="A9" s="220"/>
      <c r="B9" s="220"/>
      <c r="C9" s="220"/>
      <c r="D9" s="220"/>
      <c r="E9" s="220"/>
      <c r="F9" s="220"/>
      <c r="G9" s="220"/>
      <c r="H9" s="220"/>
      <c r="I9" s="220"/>
      <c r="J9" s="220"/>
      <c r="K9" s="220"/>
      <c r="L9" s="220"/>
    </row>
    <row r="10" spans="1:12" ht="28.5" customHeight="1" x14ac:dyDescent="0.25">
      <c r="A10" s="220" t="s">
        <v>93</v>
      </c>
      <c r="B10" s="220"/>
      <c r="C10" s="220"/>
      <c r="D10" s="220"/>
      <c r="E10" s="220"/>
      <c r="F10" s="220"/>
      <c r="G10" s="220"/>
      <c r="H10" s="220"/>
      <c r="I10" s="220"/>
      <c r="J10" s="220"/>
      <c r="K10" s="220"/>
      <c r="L10" s="220"/>
    </row>
    <row r="11" spans="1:12" ht="28.5" customHeight="1" x14ac:dyDescent="0.25">
      <c r="A11" s="220"/>
      <c r="B11" s="220"/>
      <c r="C11" s="220"/>
      <c r="D11" s="220"/>
      <c r="E11" s="220"/>
      <c r="F11" s="220"/>
      <c r="G11" s="220"/>
      <c r="H11" s="220"/>
      <c r="I11" s="220"/>
      <c r="J11" s="220"/>
      <c r="K11" s="220"/>
      <c r="L11" s="220"/>
    </row>
    <row r="12" spans="1:12" ht="15.75" thickBot="1" x14ac:dyDescent="0.3"/>
    <row r="13" spans="1:12" ht="15.75" thickBot="1" x14ac:dyDescent="0.3">
      <c r="A13" s="82" t="s">
        <v>66</v>
      </c>
      <c r="B13" s="221" t="s">
        <v>89</v>
      </c>
      <c r="C13" s="222"/>
      <c r="D13" s="222"/>
      <c r="E13" s="222"/>
      <c r="F13" s="222"/>
      <c r="G13" s="222"/>
      <c r="H13" s="222"/>
      <c r="I13" s="222"/>
      <c r="J13" s="222"/>
      <c r="K13" s="222"/>
      <c r="L13" s="222"/>
    </row>
    <row r="14" spans="1:12" ht="15.75" thickBot="1" x14ac:dyDescent="0.3">
      <c r="A14" s="83">
        <v>19</v>
      </c>
      <c r="B14" s="238" t="s">
        <v>203</v>
      </c>
      <c r="C14" s="238"/>
      <c r="D14" s="238"/>
      <c r="E14" s="238"/>
      <c r="F14" s="238"/>
      <c r="G14" s="238"/>
      <c r="H14" s="238"/>
      <c r="I14" s="238"/>
      <c r="J14" s="238"/>
      <c r="K14" s="238"/>
      <c r="L14" s="238"/>
    </row>
    <row r="15" spans="1:12" ht="15.75" thickBot="1" x14ac:dyDescent="0.3">
      <c r="A15" s="83"/>
      <c r="B15" s="238"/>
      <c r="C15" s="238"/>
      <c r="D15" s="238"/>
      <c r="E15" s="238"/>
      <c r="F15" s="238"/>
      <c r="G15" s="238"/>
      <c r="H15" s="238"/>
      <c r="I15" s="238"/>
      <c r="J15" s="238"/>
      <c r="K15" s="238"/>
      <c r="L15" s="238"/>
    </row>
    <row r="16" spans="1:12" ht="15.75" thickBot="1" x14ac:dyDescent="0.3">
      <c r="A16" s="83"/>
      <c r="B16" s="238"/>
      <c r="C16" s="238"/>
      <c r="D16" s="238"/>
      <c r="E16" s="238"/>
      <c r="F16" s="238"/>
      <c r="G16" s="238"/>
      <c r="H16" s="238"/>
      <c r="I16" s="238"/>
      <c r="J16" s="238"/>
      <c r="K16" s="238"/>
      <c r="L16" s="238"/>
    </row>
    <row r="17" spans="1:12" ht="15.75" thickBot="1" x14ac:dyDescent="0.3">
      <c r="A17" s="83"/>
      <c r="B17" s="238"/>
      <c r="C17" s="238"/>
      <c r="D17" s="238"/>
      <c r="E17" s="238"/>
      <c r="F17" s="238"/>
      <c r="G17" s="238"/>
      <c r="H17" s="238"/>
      <c r="I17" s="238"/>
      <c r="J17" s="238"/>
      <c r="K17" s="238"/>
      <c r="L17" s="238"/>
    </row>
    <row r="18" spans="1:12" ht="15.75" thickBot="1" x14ac:dyDescent="0.3">
      <c r="A18" s="83"/>
      <c r="B18" s="238"/>
      <c r="C18" s="238"/>
      <c r="D18" s="238"/>
      <c r="E18" s="238"/>
      <c r="F18" s="238"/>
      <c r="G18" s="238"/>
      <c r="H18" s="238"/>
      <c r="I18" s="238"/>
      <c r="J18" s="238"/>
      <c r="K18" s="238"/>
      <c r="L18" s="238"/>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39" t="s">
        <v>204</v>
      </c>
      <c r="B21" s="239"/>
      <c r="C21" s="239"/>
      <c r="D21" s="239"/>
      <c r="E21" s="239"/>
      <c r="F21" s="239"/>
      <c r="G21" s="239"/>
      <c r="H21" s="239"/>
      <c r="I21" s="239"/>
      <c r="J21" s="239"/>
      <c r="K21" s="239"/>
      <c r="L21" s="239"/>
    </row>
    <row r="23" spans="1:12" ht="27" customHeight="1" x14ac:dyDescent="0.25">
      <c r="A23" s="223" t="s">
        <v>67</v>
      </c>
      <c r="B23" s="223"/>
      <c r="C23" s="223"/>
      <c r="D23" s="223"/>
      <c r="E23" s="85" t="s">
        <v>68</v>
      </c>
      <c r="F23" s="84" t="s">
        <v>69</v>
      </c>
      <c r="G23" s="84" t="s">
        <v>70</v>
      </c>
      <c r="H23" s="223" t="s">
        <v>3</v>
      </c>
      <c r="I23" s="223"/>
      <c r="J23" s="223"/>
      <c r="K23" s="223"/>
      <c r="L23" s="223"/>
    </row>
    <row r="24" spans="1:12" ht="30.75" customHeight="1" x14ac:dyDescent="0.25">
      <c r="A24" s="232" t="s">
        <v>96</v>
      </c>
      <c r="B24" s="233"/>
      <c r="C24" s="233"/>
      <c r="D24" s="234"/>
      <c r="E24" s="86" t="s">
        <v>205</v>
      </c>
      <c r="F24" s="210" t="s">
        <v>177</v>
      </c>
      <c r="G24" s="1"/>
      <c r="H24" s="230"/>
      <c r="I24" s="230"/>
      <c r="J24" s="230"/>
      <c r="K24" s="230"/>
      <c r="L24" s="230"/>
    </row>
    <row r="25" spans="1:12" ht="35.25" customHeight="1" x14ac:dyDescent="0.25">
      <c r="A25" s="235" t="s">
        <v>97</v>
      </c>
      <c r="B25" s="236"/>
      <c r="C25" s="236"/>
      <c r="D25" s="237"/>
      <c r="E25" s="87" t="s">
        <v>206</v>
      </c>
      <c r="F25" s="210" t="s">
        <v>177</v>
      </c>
      <c r="G25" s="1"/>
      <c r="H25" s="230"/>
      <c r="I25" s="230"/>
      <c r="J25" s="230"/>
      <c r="K25" s="230"/>
      <c r="L25" s="230"/>
    </row>
    <row r="26" spans="1:12" ht="24.75" customHeight="1" x14ac:dyDescent="0.25">
      <c r="A26" s="235" t="s">
        <v>130</v>
      </c>
      <c r="B26" s="236"/>
      <c r="C26" s="236"/>
      <c r="D26" s="237"/>
      <c r="E26" s="87" t="s">
        <v>207</v>
      </c>
      <c r="F26" s="210" t="s">
        <v>177</v>
      </c>
      <c r="G26" s="1"/>
      <c r="H26" s="230"/>
      <c r="I26" s="230"/>
      <c r="J26" s="230"/>
      <c r="K26" s="230"/>
      <c r="L26" s="230"/>
    </row>
    <row r="27" spans="1:12" ht="27" customHeight="1" x14ac:dyDescent="0.25">
      <c r="A27" s="224" t="s">
        <v>71</v>
      </c>
      <c r="B27" s="225"/>
      <c r="C27" s="225"/>
      <c r="D27" s="226"/>
      <c r="E27" s="88" t="s">
        <v>208</v>
      </c>
      <c r="F27" s="210" t="s">
        <v>177</v>
      </c>
      <c r="G27" s="1"/>
      <c r="H27" s="231"/>
      <c r="I27" s="231"/>
      <c r="J27" s="231"/>
      <c r="K27" s="231"/>
      <c r="L27" s="231"/>
    </row>
    <row r="28" spans="1:12" ht="20.25" customHeight="1" x14ac:dyDescent="0.25">
      <c r="A28" s="224" t="s">
        <v>92</v>
      </c>
      <c r="B28" s="225"/>
      <c r="C28" s="225"/>
      <c r="D28" s="226"/>
      <c r="E28" s="88" t="s">
        <v>209</v>
      </c>
      <c r="F28" s="210" t="s">
        <v>177</v>
      </c>
      <c r="G28" s="1"/>
      <c r="H28" s="227"/>
      <c r="I28" s="228"/>
      <c r="J28" s="228"/>
      <c r="K28" s="228"/>
      <c r="L28" s="229"/>
    </row>
    <row r="29" spans="1:12" ht="28.5" customHeight="1" x14ac:dyDescent="0.25">
      <c r="A29" s="224" t="s">
        <v>131</v>
      </c>
      <c r="B29" s="225"/>
      <c r="C29" s="225"/>
      <c r="D29" s="226"/>
      <c r="E29" s="88"/>
      <c r="F29" s="210" t="s">
        <v>177</v>
      </c>
      <c r="G29" s="1"/>
      <c r="H29" s="231"/>
      <c r="I29" s="231"/>
      <c r="J29" s="231"/>
      <c r="K29" s="231"/>
      <c r="L29" s="231"/>
    </row>
    <row r="30" spans="1:12" ht="28.5" customHeight="1" x14ac:dyDescent="0.25">
      <c r="A30" s="224" t="s">
        <v>95</v>
      </c>
      <c r="B30" s="225"/>
      <c r="C30" s="225"/>
      <c r="D30" s="226"/>
      <c r="E30" s="88"/>
      <c r="F30" s="210"/>
      <c r="G30" s="1"/>
      <c r="H30" s="227" t="s">
        <v>210</v>
      </c>
      <c r="I30" s="228"/>
      <c r="J30" s="228"/>
      <c r="K30" s="228"/>
      <c r="L30" s="229"/>
    </row>
    <row r="31" spans="1:12" ht="15.75" customHeight="1" x14ac:dyDescent="0.25">
      <c r="A31" s="235" t="s">
        <v>72</v>
      </c>
      <c r="B31" s="236"/>
      <c r="C31" s="236"/>
      <c r="D31" s="237"/>
      <c r="E31" s="87"/>
      <c r="F31" s="210"/>
      <c r="G31" s="1"/>
      <c r="H31" s="231" t="s">
        <v>563</v>
      </c>
      <c r="I31" s="231"/>
      <c r="J31" s="231"/>
      <c r="K31" s="231"/>
      <c r="L31" s="231"/>
    </row>
    <row r="32" spans="1:12" ht="19.5" customHeight="1" x14ac:dyDescent="0.25">
      <c r="A32" s="235" t="s">
        <v>73</v>
      </c>
      <c r="B32" s="236"/>
      <c r="C32" s="236"/>
      <c r="D32" s="237"/>
      <c r="E32" s="87" t="s">
        <v>211</v>
      </c>
      <c r="F32" s="210" t="s">
        <v>177</v>
      </c>
      <c r="G32" s="1"/>
      <c r="H32" s="231"/>
      <c r="I32" s="231"/>
      <c r="J32" s="231"/>
      <c r="K32" s="231"/>
      <c r="L32" s="231"/>
    </row>
    <row r="33" spans="1:12" ht="27.75" customHeight="1" x14ac:dyDescent="0.25">
      <c r="A33" s="235" t="s">
        <v>74</v>
      </c>
      <c r="B33" s="236"/>
      <c r="C33" s="236"/>
      <c r="D33" s="237"/>
      <c r="E33" s="87" t="s">
        <v>212</v>
      </c>
      <c r="F33" s="210" t="s">
        <v>177</v>
      </c>
      <c r="G33" s="1"/>
      <c r="H33" s="231"/>
      <c r="I33" s="231"/>
      <c r="J33" s="231"/>
      <c r="K33" s="231"/>
      <c r="L33" s="231"/>
    </row>
    <row r="34" spans="1:12" ht="61.5" customHeight="1" x14ac:dyDescent="0.25">
      <c r="A34" s="235" t="s">
        <v>75</v>
      </c>
      <c r="B34" s="236"/>
      <c r="C34" s="236"/>
      <c r="D34" s="237"/>
      <c r="E34" s="87" t="s">
        <v>213</v>
      </c>
      <c r="F34" s="210" t="s">
        <v>177</v>
      </c>
      <c r="G34" s="1"/>
      <c r="H34" s="231"/>
      <c r="I34" s="231"/>
      <c r="J34" s="231"/>
      <c r="K34" s="231"/>
      <c r="L34" s="231"/>
    </row>
    <row r="35" spans="1:12" ht="17.25" customHeight="1" x14ac:dyDescent="0.25">
      <c r="A35" s="235" t="s">
        <v>76</v>
      </c>
      <c r="B35" s="236"/>
      <c r="C35" s="236"/>
      <c r="D35" s="237"/>
      <c r="E35" s="87">
        <v>18</v>
      </c>
      <c r="F35" s="210" t="s">
        <v>177</v>
      </c>
      <c r="G35" s="1"/>
      <c r="H35" s="231"/>
      <c r="I35" s="231"/>
      <c r="J35" s="231"/>
      <c r="K35" s="231"/>
      <c r="L35" s="231"/>
    </row>
    <row r="36" spans="1:12" ht="24" customHeight="1" x14ac:dyDescent="0.25">
      <c r="A36" s="240" t="s">
        <v>94</v>
      </c>
      <c r="B36" s="241"/>
      <c r="C36" s="241"/>
      <c r="D36" s="242"/>
      <c r="E36" s="87" t="s">
        <v>216</v>
      </c>
      <c r="F36" s="210"/>
      <c r="G36" s="1"/>
      <c r="H36" s="227" t="s">
        <v>236</v>
      </c>
      <c r="I36" s="228"/>
      <c r="J36" s="228"/>
      <c r="K36" s="228"/>
      <c r="L36" s="229"/>
    </row>
    <row r="37" spans="1:12" ht="24" customHeight="1" x14ac:dyDescent="0.25">
      <c r="A37" s="235" t="s">
        <v>98</v>
      </c>
      <c r="B37" s="236"/>
      <c r="C37" s="236"/>
      <c r="D37" s="237"/>
      <c r="E37" s="87" t="s">
        <v>214</v>
      </c>
      <c r="F37" s="1"/>
      <c r="G37" s="1"/>
      <c r="H37" s="227"/>
      <c r="I37" s="228"/>
      <c r="J37" s="228"/>
      <c r="K37" s="228"/>
      <c r="L37" s="229"/>
    </row>
    <row r="38" spans="1:12" ht="28.5" customHeight="1" x14ac:dyDescent="0.25">
      <c r="A38" s="235" t="s">
        <v>99</v>
      </c>
      <c r="B38" s="236"/>
      <c r="C38" s="236"/>
      <c r="D38" s="237"/>
      <c r="E38" s="89"/>
      <c r="F38" s="1"/>
      <c r="G38" s="1"/>
      <c r="H38" s="231" t="s">
        <v>210</v>
      </c>
      <c r="I38" s="231"/>
      <c r="J38" s="231"/>
      <c r="K38" s="231"/>
      <c r="L38" s="231"/>
    </row>
  </sheetData>
  <customSheetViews>
    <customSheetView guid="{0F1D893C-8A04-4EC8-8B71-67F44338C55D}" topLeftCell="A29">
      <selection activeCell="E34" sqref="E34"/>
      <pageMargins left="0.7" right="0.7" top="0.75" bottom="0.75" header="0.3" footer="0.3"/>
      <pageSetup orientation="portrait" horizontalDpi="4294967295" verticalDpi="4294967295" r:id="rId1"/>
    </customSheetView>
    <customSheetView guid="{FA2B49E8-C1C1-46F0-9038-B2DB6B88B84A}" topLeftCell="A25">
      <selection activeCell="H36" sqref="H36:L36"/>
      <pageMargins left="0.7" right="0.7" top="0.75" bottom="0.75" header="0.3" footer="0.3"/>
      <pageSetup orientation="portrait" horizontalDpi="4294967295" verticalDpi="4294967295" r:id="rId2"/>
    </customSheetView>
    <customSheetView guid="{867031DD-A64B-4C9F-99A0-93067ECAFC19}" topLeftCell="A3">
      <selection activeCell="A8" sqref="A8:L9"/>
      <pageMargins left="0.7" right="0.7" top="0.75" bottom="0.75" header="0.3" footer="0.3"/>
      <pageSetup orientation="portrait" horizontalDpi="4294967295" verticalDpi="4294967295" r:id="rId3"/>
    </customSheetView>
    <customSheetView guid="{6EA02D3D-3E49-4350-B322-B37031B6F0FF}" topLeftCell="A25">
      <selection activeCell="H36" sqref="H36:L36"/>
      <pageMargins left="0.7" right="0.7" top="0.75" bottom="0.75" header="0.3" footer="0.3"/>
      <pageSetup orientation="portrait" horizontalDpi="4294967295" verticalDpi="4294967295" r:id="rId4"/>
    </customSheetView>
    <customSheetView guid="{490469B9-0D00-4721-A7ED-3C5221F538EC}">
      <selection activeCell="A46" sqref="A46:D46"/>
      <pageMargins left="0.7" right="0.7" top="0.75" bottom="0.75" header="0.3" footer="0.3"/>
      <pageSetup orientation="portrait" horizontalDpi="4294967295" verticalDpi="4294967295" r:id="rId5"/>
    </customSheetView>
    <customSheetView guid="{1AD30E73-B44A-4F3E-B7B0-2774A07AF9E2}">
      <selection activeCell="E34" sqref="E34"/>
      <pageMargins left="0.7" right="0.7" top="0.75" bottom="0.75" header="0.3" footer="0.3"/>
      <pageSetup orientation="portrait" horizontalDpi="4294967295" verticalDpi="4294967295" r:id="rId6"/>
    </customSheetView>
    <customSheetView guid="{CD3C77A0-F72D-4596-B1F3-BFF11BFD134E}">
      <selection activeCell="A46" sqref="A46:D46"/>
      <pageMargins left="0.7" right="0.7" top="0.75" bottom="0.75" header="0.3" footer="0.3"/>
      <pageSetup orientation="portrait" horizontalDpi="4294967295" verticalDpi="4294967295" r:id="rId7"/>
    </customSheetView>
    <customSheetView guid="{E469B996-3963-410C-8366-8845DF5002F6}">
      <selection activeCell="A46" sqref="A46:D46"/>
      <pageMargins left="0.7" right="0.7" top="0.75" bottom="0.75" header="0.3" footer="0.3"/>
      <pageSetup orientation="portrait" horizontalDpi="4294967295" verticalDpi="4294967295" r:id="rId8"/>
    </customSheetView>
  </customSheetViews>
  <mergeCells count="44">
    <mergeCell ref="H37:L37"/>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1"/>
  <sheetViews>
    <sheetView topLeftCell="A118" zoomScale="70" zoomScaleNormal="60" workbookViewId="0">
      <selection activeCell="F150" sqref="F150:F152"/>
    </sheetView>
  </sheetViews>
  <sheetFormatPr baseColWidth="10" defaultRowHeight="15" x14ac:dyDescent="0.25"/>
  <cols>
    <col min="1" max="1" width="3.140625" style="9" bestFit="1" customWidth="1"/>
    <col min="2" max="2" width="74.140625" style="9" customWidth="1"/>
    <col min="3" max="3" width="31.140625" style="9" customWidth="1"/>
    <col min="4" max="4" width="42" style="9" customWidth="1"/>
    <col min="5" max="5" width="25" style="9" customWidth="1"/>
    <col min="6" max="6" width="33.5703125" style="9" customWidth="1"/>
    <col min="7" max="7" width="37.28515625" style="9" customWidth="1"/>
    <col min="8" max="8" width="24.5703125" style="9" customWidth="1"/>
    <col min="9" max="9" width="24" style="9" customWidth="1"/>
    <col min="10" max="10" width="42.7109375" style="9" customWidth="1"/>
    <col min="11" max="11" width="43.5703125" style="9" customWidth="1"/>
    <col min="12" max="12" width="35.140625" style="9" customWidth="1"/>
    <col min="13" max="13" width="18.7109375" style="9" customWidth="1"/>
    <col min="14" max="14" width="22.140625" style="9" customWidth="1"/>
    <col min="15" max="15" width="26.140625" style="9" customWidth="1"/>
    <col min="16" max="16" width="64.140625" style="9" customWidth="1"/>
    <col min="17" max="17" width="30.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163</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49"/>
      <c r="D10" s="249"/>
      <c r="E10" s="250"/>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51" t="s">
        <v>100</v>
      </c>
      <c r="C14" s="251"/>
      <c r="D14" s="168" t="s">
        <v>12</v>
      </c>
      <c r="E14" s="168" t="s">
        <v>13</v>
      </c>
      <c r="F14" s="168" t="s">
        <v>29</v>
      </c>
      <c r="G14" s="93"/>
      <c r="I14" s="38"/>
      <c r="J14" s="38"/>
      <c r="K14" s="38"/>
      <c r="L14" s="38"/>
      <c r="M14" s="38"/>
      <c r="N14" s="109"/>
    </row>
    <row r="15" spans="2:16" x14ac:dyDescent="0.25">
      <c r="B15" s="251"/>
      <c r="C15" s="251"/>
      <c r="D15" s="168">
        <v>2</v>
      </c>
      <c r="E15" s="36">
        <v>1004140500</v>
      </c>
      <c r="F15" s="171">
        <v>500</v>
      </c>
      <c r="G15" s="94"/>
      <c r="I15" s="39"/>
      <c r="J15" s="39"/>
      <c r="K15" s="39"/>
      <c r="L15" s="39"/>
      <c r="M15" s="39"/>
      <c r="N15" s="109"/>
    </row>
    <row r="16" spans="2:16" x14ac:dyDescent="0.25">
      <c r="B16" s="251"/>
      <c r="C16" s="251"/>
      <c r="D16" s="168"/>
      <c r="E16" s="36"/>
      <c r="F16" s="36"/>
      <c r="G16" s="94"/>
      <c r="I16" s="39"/>
      <c r="J16" s="39"/>
      <c r="K16" s="39"/>
      <c r="L16" s="39"/>
      <c r="M16" s="39"/>
      <c r="N16" s="109"/>
    </row>
    <row r="17" spans="1:14" x14ac:dyDescent="0.25">
      <c r="B17" s="251"/>
      <c r="C17" s="251"/>
      <c r="D17" s="168"/>
      <c r="E17" s="36"/>
      <c r="F17" s="36"/>
      <c r="G17" s="94"/>
      <c r="I17" s="39"/>
      <c r="J17" s="39"/>
      <c r="K17" s="39"/>
      <c r="L17" s="39"/>
      <c r="M17" s="39"/>
      <c r="N17" s="109"/>
    </row>
    <row r="18" spans="1:14" x14ac:dyDescent="0.25">
      <c r="B18" s="251"/>
      <c r="C18" s="251"/>
      <c r="D18" s="168"/>
      <c r="E18" s="37"/>
      <c r="F18" s="36"/>
      <c r="G18" s="94"/>
      <c r="H18" s="22"/>
      <c r="I18" s="39"/>
      <c r="J18" s="39"/>
      <c r="K18" s="39"/>
      <c r="L18" s="39"/>
      <c r="M18" s="39"/>
      <c r="N18" s="20"/>
    </row>
    <row r="19" spans="1:14" x14ac:dyDescent="0.25">
      <c r="B19" s="251"/>
      <c r="C19" s="251"/>
      <c r="D19" s="168"/>
      <c r="E19" s="37"/>
      <c r="F19" s="36"/>
      <c r="G19" s="94"/>
      <c r="H19" s="22"/>
      <c r="I19" s="41"/>
      <c r="J19" s="41"/>
      <c r="K19" s="41"/>
      <c r="L19" s="41"/>
      <c r="M19" s="41"/>
      <c r="N19" s="20"/>
    </row>
    <row r="20" spans="1:14" x14ac:dyDescent="0.25">
      <c r="B20" s="251"/>
      <c r="C20" s="251"/>
      <c r="D20" s="168"/>
      <c r="E20" s="37"/>
      <c r="F20" s="36"/>
      <c r="G20" s="94"/>
      <c r="H20" s="22"/>
      <c r="I20" s="108"/>
      <c r="J20" s="108"/>
      <c r="K20" s="108"/>
      <c r="L20" s="108"/>
      <c r="M20" s="108"/>
      <c r="N20" s="20"/>
    </row>
    <row r="21" spans="1:14" x14ac:dyDescent="0.25">
      <c r="B21" s="251"/>
      <c r="C21" s="251"/>
      <c r="D21" s="168"/>
      <c r="E21" s="37"/>
      <c r="F21" s="36"/>
      <c r="G21" s="94"/>
      <c r="H21" s="22"/>
      <c r="I21" s="108"/>
      <c r="J21" s="108"/>
      <c r="K21" s="108"/>
      <c r="L21" s="108"/>
      <c r="M21" s="108"/>
      <c r="N21" s="20"/>
    </row>
    <row r="22" spans="1:14" ht="15.75" thickBot="1" x14ac:dyDescent="0.3">
      <c r="B22" s="252" t="s">
        <v>14</v>
      </c>
      <c r="C22" s="253"/>
      <c r="D22" s="168"/>
      <c r="E22" s="65"/>
      <c r="F22" s="36"/>
      <c r="G22" s="94"/>
      <c r="H22" s="22"/>
      <c r="I22" s="108"/>
      <c r="J22" s="108"/>
      <c r="K22" s="108"/>
      <c r="L22" s="108"/>
      <c r="M22" s="10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400</v>
      </c>
      <c r="D24" s="42"/>
      <c r="E24" s="45">
        <f>E15</f>
        <v>1004140500</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167" t="s">
        <v>177</v>
      </c>
      <c r="D30" s="122"/>
      <c r="E30" s="105"/>
      <c r="F30" s="105"/>
      <c r="G30" s="105"/>
      <c r="H30" s="105"/>
      <c r="I30" s="108"/>
      <c r="J30" s="108"/>
      <c r="K30" s="108"/>
      <c r="L30" s="108"/>
      <c r="M30" s="108"/>
      <c r="N30" s="109"/>
    </row>
    <row r="31" spans="1:14" x14ac:dyDescent="0.25">
      <c r="A31" s="100"/>
      <c r="B31" s="122" t="s">
        <v>136</v>
      </c>
      <c r="C31" s="167" t="s">
        <v>177</v>
      </c>
      <c r="D31" s="122"/>
      <c r="E31" s="105"/>
      <c r="F31" s="105"/>
      <c r="G31" s="105"/>
      <c r="H31" s="105"/>
      <c r="I31" s="108"/>
      <c r="J31" s="108"/>
      <c r="K31" s="108"/>
      <c r="L31" s="108"/>
      <c r="M31" s="108"/>
      <c r="N31" s="109"/>
    </row>
    <row r="32" spans="1:14" x14ac:dyDescent="0.25">
      <c r="A32" s="100"/>
      <c r="B32" s="122" t="s">
        <v>137</v>
      </c>
      <c r="C32" s="122" t="s">
        <v>177</v>
      </c>
      <c r="D32" s="122"/>
      <c r="E32" s="105"/>
      <c r="F32" s="105"/>
      <c r="G32" s="105"/>
      <c r="H32" s="105"/>
      <c r="I32" s="108"/>
      <c r="J32" s="108"/>
      <c r="K32" s="108"/>
      <c r="L32" s="108"/>
      <c r="M32" s="108"/>
      <c r="N32" s="109"/>
    </row>
    <row r="33" spans="1:17" x14ac:dyDescent="0.25">
      <c r="A33" s="100"/>
      <c r="B33" s="122" t="s">
        <v>138</v>
      </c>
      <c r="C33" s="122"/>
      <c r="D33" s="122" t="s">
        <v>177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67">
        <v>0</v>
      </c>
      <c r="E40" s="254">
        <f>+D40+D41</f>
        <v>0</v>
      </c>
      <c r="F40" s="105"/>
      <c r="G40" s="105"/>
      <c r="H40" s="105"/>
      <c r="I40" s="108"/>
      <c r="J40" s="108"/>
      <c r="K40" s="108"/>
      <c r="L40" s="108"/>
      <c r="M40" s="108"/>
      <c r="N40" s="109"/>
    </row>
    <row r="41" spans="1:17" ht="57" x14ac:dyDescent="0.25">
      <c r="A41" s="100"/>
      <c r="B41" s="106" t="s">
        <v>141</v>
      </c>
      <c r="C41" s="107">
        <v>60</v>
      </c>
      <c r="D41" s="167">
        <f>+F160</f>
        <v>0</v>
      </c>
      <c r="E41" s="255"/>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56" t="s">
        <v>35</v>
      </c>
      <c r="N45" s="256"/>
    </row>
    <row r="46" spans="1:17" x14ac:dyDescent="0.25">
      <c r="B46" s="123" t="s">
        <v>30</v>
      </c>
      <c r="M46" s="66"/>
      <c r="N46" s="66"/>
    </row>
    <row r="47" spans="1:17" ht="15.75" thickBot="1" x14ac:dyDescent="0.3">
      <c r="M47" s="66"/>
      <c r="N47" s="66"/>
    </row>
    <row r="48" spans="1:17" s="108" customFormat="1" ht="109.5" customHeight="1" x14ac:dyDescent="0.25">
      <c r="B48" s="119" t="s">
        <v>142</v>
      </c>
      <c r="C48" s="119" t="s">
        <v>143</v>
      </c>
      <c r="D48" s="119" t="s">
        <v>144</v>
      </c>
      <c r="E48" s="119" t="s">
        <v>45</v>
      </c>
      <c r="F48" s="119" t="s">
        <v>22</v>
      </c>
      <c r="G48" s="119" t="s">
        <v>102</v>
      </c>
      <c r="H48" s="119" t="s">
        <v>17</v>
      </c>
      <c r="I48" s="119" t="s">
        <v>10</v>
      </c>
      <c r="J48" s="119" t="s">
        <v>31</v>
      </c>
      <c r="K48" s="119" t="s">
        <v>61</v>
      </c>
      <c r="L48" s="119" t="s">
        <v>20</v>
      </c>
      <c r="M48" s="104" t="s">
        <v>26</v>
      </c>
      <c r="N48" s="119" t="s">
        <v>145</v>
      </c>
      <c r="O48" s="119" t="s">
        <v>36</v>
      </c>
      <c r="P48" s="120" t="s">
        <v>11</v>
      </c>
      <c r="Q48" s="120" t="s">
        <v>19</v>
      </c>
    </row>
    <row r="49" spans="1:26" s="114" customFormat="1" ht="45" x14ac:dyDescent="0.25">
      <c r="A49" s="47">
        <v>1</v>
      </c>
      <c r="B49" s="115" t="s">
        <v>163</v>
      </c>
      <c r="C49" s="115" t="s">
        <v>163</v>
      </c>
      <c r="D49" s="115" t="s">
        <v>164</v>
      </c>
      <c r="E49" s="110" t="s">
        <v>194</v>
      </c>
      <c r="F49" s="111" t="s">
        <v>133</v>
      </c>
      <c r="G49" s="153"/>
      <c r="H49" s="118">
        <v>40924</v>
      </c>
      <c r="I49" s="112">
        <v>41273</v>
      </c>
      <c r="J49" s="112"/>
      <c r="K49" s="112" t="s">
        <v>179</v>
      </c>
      <c r="L49" s="112" t="s">
        <v>168</v>
      </c>
      <c r="M49" s="103">
        <v>2465</v>
      </c>
      <c r="N49" s="103">
        <v>2465</v>
      </c>
      <c r="O49" s="27">
        <v>1951609487</v>
      </c>
      <c r="P49" s="27" t="s">
        <v>196</v>
      </c>
      <c r="Q49" s="154"/>
      <c r="R49" s="113"/>
      <c r="S49" s="113"/>
      <c r="T49" s="113"/>
      <c r="U49" s="113"/>
      <c r="V49" s="113"/>
      <c r="W49" s="113"/>
      <c r="X49" s="113"/>
      <c r="Y49" s="113"/>
      <c r="Z49" s="113"/>
    </row>
    <row r="50" spans="1:26" s="114" customFormat="1" ht="45" x14ac:dyDescent="0.25">
      <c r="A50" s="47">
        <f>+A49+1</f>
        <v>2</v>
      </c>
      <c r="B50" s="115" t="s">
        <v>163</v>
      </c>
      <c r="C50" s="115" t="s">
        <v>163</v>
      </c>
      <c r="D50" s="115" t="s">
        <v>164</v>
      </c>
      <c r="E50" s="110" t="s">
        <v>237</v>
      </c>
      <c r="F50" s="111" t="s">
        <v>133</v>
      </c>
      <c r="G50" s="111"/>
      <c r="H50" s="118">
        <v>41512</v>
      </c>
      <c r="I50" s="112">
        <v>41912</v>
      </c>
      <c r="J50" s="112"/>
      <c r="K50" s="112" t="s">
        <v>197</v>
      </c>
      <c r="L50" s="112" t="s">
        <v>168</v>
      </c>
      <c r="M50" s="103">
        <v>468</v>
      </c>
      <c r="N50" s="103">
        <v>468</v>
      </c>
      <c r="O50" s="27">
        <v>1279036434</v>
      </c>
      <c r="P50" s="27" t="s">
        <v>195</v>
      </c>
      <c r="Q50" s="154"/>
      <c r="R50" s="113"/>
      <c r="S50" s="113"/>
      <c r="T50" s="113"/>
      <c r="U50" s="113"/>
      <c r="V50" s="113"/>
      <c r="W50" s="113"/>
      <c r="X50" s="113"/>
      <c r="Y50" s="113"/>
      <c r="Z50" s="113"/>
    </row>
    <row r="51" spans="1:26" s="114" customFormat="1" x14ac:dyDescent="0.25">
      <c r="A51" s="47">
        <f t="shared" ref="A51:A56" si="0">+A50+1</f>
        <v>3</v>
      </c>
      <c r="B51" s="115"/>
      <c r="C51" s="116"/>
      <c r="D51" s="115"/>
      <c r="E51" s="110"/>
      <c r="F51" s="111"/>
      <c r="G51" s="111"/>
      <c r="H51" s="111"/>
      <c r="I51" s="112"/>
      <c r="J51" s="112"/>
      <c r="K51" s="112"/>
      <c r="L51" s="112"/>
      <c r="M51" s="103"/>
      <c r="N51" s="103"/>
      <c r="O51" s="27"/>
      <c r="P51" s="27"/>
      <c r="Q51" s="154"/>
      <c r="R51" s="113"/>
      <c r="S51" s="113"/>
      <c r="T51" s="113"/>
      <c r="U51" s="113"/>
      <c r="V51" s="113"/>
      <c r="W51" s="113"/>
      <c r="X51" s="113"/>
      <c r="Y51" s="113"/>
      <c r="Z51" s="113"/>
    </row>
    <row r="52" spans="1:26" s="114" customFormat="1" x14ac:dyDescent="0.25">
      <c r="A52" s="47">
        <f t="shared" si="0"/>
        <v>4</v>
      </c>
      <c r="B52" s="115"/>
      <c r="C52" s="116"/>
      <c r="D52" s="115"/>
      <c r="E52" s="110"/>
      <c r="F52" s="111"/>
      <c r="G52" s="111"/>
      <c r="H52" s="111"/>
      <c r="I52" s="112"/>
      <c r="J52" s="112"/>
      <c r="K52" s="112"/>
      <c r="L52" s="112"/>
      <c r="M52" s="103"/>
      <c r="N52" s="103"/>
      <c r="O52" s="27"/>
      <c r="P52" s="27"/>
      <c r="Q52" s="154"/>
      <c r="R52" s="113"/>
      <c r="S52" s="113"/>
      <c r="T52" s="113"/>
      <c r="U52" s="113"/>
      <c r="V52" s="113"/>
      <c r="W52" s="113"/>
      <c r="X52" s="113"/>
      <c r="Y52" s="113"/>
      <c r="Z52" s="113"/>
    </row>
    <row r="53" spans="1:26" s="114" customFormat="1" x14ac:dyDescent="0.25">
      <c r="A53" s="47">
        <f t="shared" si="0"/>
        <v>5</v>
      </c>
      <c r="B53" s="115"/>
      <c r="C53" s="116"/>
      <c r="D53" s="115"/>
      <c r="E53" s="110"/>
      <c r="F53" s="111"/>
      <c r="G53" s="111"/>
      <c r="H53" s="111"/>
      <c r="I53" s="112"/>
      <c r="J53" s="112"/>
      <c r="K53" s="112"/>
      <c r="L53" s="112"/>
      <c r="M53" s="103"/>
      <c r="N53" s="103"/>
      <c r="O53" s="27"/>
      <c r="P53" s="27"/>
      <c r="Q53" s="154"/>
      <c r="R53" s="113"/>
      <c r="S53" s="113"/>
      <c r="T53" s="113"/>
      <c r="U53" s="113"/>
      <c r="V53" s="113"/>
      <c r="W53" s="113"/>
      <c r="X53" s="113"/>
      <c r="Y53" s="113"/>
      <c r="Z53" s="113"/>
    </row>
    <row r="54" spans="1:26" s="114" customFormat="1" x14ac:dyDescent="0.25">
      <c r="A54" s="47">
        <f t="shared" si="0"/>
        <v>6</v>
      </c>
      <c r="B54" s="115"/>
      <c r="C54" s="116"/>
      <c r="D54" s="115"/>
      <c r="E54" s="110"/>
      <c r="F54" s="111"/>
      <c r="G54" s="111"/>
      <c r="H54" s="111"/>
      <c r="I54" s="112"/>
      <c r="J54" s="112"/>
      <c r="K54" s="112"/>
      <c r="L54" s="112"/>
      <c r="M54" s="103"/>
      <c r="N54" s="103"/>
      <c r="O54" s="27"/>
      <c r="P54" s="27"/>
      <c r="Q54" s="154"/>
      <c r="R54" s="113"/>
      <c r="S54" s="113"/>
      <c r="T54" s="113"/>
      <c r="U54" s="113"/>
      <c r="V54" s="113"/>
      <c r="W54" s="113"/>
      <c r="X54" s="113"/>
      <c r="Y54" s="113"/>
      <c r="Z54" s="113"/>
    </row>
    <row r="55" spans="1:26" s="114" customFormat="1" x14ac:dyDescent="0.25">
      <c r="A55" s="47">
        <f t="shared" si="0"/>
        <v>7</v>
      </c>
      <c r="B55" s="115"/>
      <c r="C55" s="116"/>
      <c r="D55" s="115"/>
      <c r="E55" s="110"/>
      <c r="F55" s="111"/>
      <c r="G55" s="111"/>
      <c r="H55" s="111"/>
      <c r="I55" s="112"/>
      <c r="J55" s="112"/>
      <c r="K55" s="112"/>
      <c r="L55" s="112"/>
      <c r="M55" s="103"/>
      <c r="N55" s="103"/>
      <c r="O55" s="27"/>
      <c r="P55" s="27"/>
      <c r="Q55" s="154"/>
      <c r="R55" s="113"/>
      <c r="S55" s="113"/>
      <c r="T55" s="113"/>
      <c r="U55" s="113"/>
      <c r="V55" s="113"/>
      <c r="W55" s="113"/>
      <c r="X55" s="113"/>
      <c r="Y55" s="113"/>
      <c r="Z55" s="113"/>
    </row>
    <row r="56" spans="1:26" s="114" customFormat="1" x14ac:dyDescent="0.25">
      <c r="A56" s="47">
        <f t="shared" si="0"/>
        <v>8</v>
      </c>
      <c r="B56" s="115"/>
      <c r="C56" s="116"/>
      <c r="D56" s="115"/>
      <c r="E56" s="110"/>
      <c r="F56" s="111"/>
      <c r="G56" s="111"/>
      <c r="H56" s="111"/>
      <c r="I56" s="112"/>
      <c r="J56" s="112"/>
      <c r="K56" s="112"/>
      <c r="L56" s="112"/>
      <c r="M56" s="103"/>
      <c r="N56" s="103"/>
      <c r="O56" s="27"/>
      <c r="P56" s="27"/>
      <c r="Q56" s="154"/>
      <c r="R56" s="113"/>
      <c r="S56" s="113"/>
      <c r="T56" s="113"/>
      <c r="U56" s="113"/>
      <c r="V56" s="113"/>
      <c r="W56" s="113"/>
      <c r="X56" s="113"/>
      <c r="Y56" s="113"/>
      <c r="Z56" s="113"/>
    </row>
    <row r="57" spans="1:26" s="114" customFormat="1" ht="25.5" customHeight="1" x14ac:dyDescent="0.25">
      <c r="A57" s="47"/>
      <c r="B57" s="50" t="s">
        <v>16</v>
      </c>
      <c r="C57" s="116"/>
      <c r="D57" s="115"/>
      <c r="E57" s="110"/>
      <c r="F57" s="111"/>
      <c r="G57" s="111"/>
      <c r="H57" s="111"/>
      <c r="I57" s="112"/>
      <c r="J57" s="112"/>
      <c r="K57" s="117" t="s">
        <v>198</v>
      </c>
      <c r="L57" s="117">
        <f t="shared" ref="L57" si="1">SUM(L49:L56)</f>
        <v>0</v>
      </c>
      <c r="M57" s="152">
        <v>2465</v>
      </c>
      <c r="N57" s="117" t="s">
        <v>199</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9" t="s">
        <v>23</v>
      </c>
      <c r="E60" s="63" t="s">
        <v>24</v>
      </c>
    </row>
    <row r="61" spans="1:26" s="30" customFormat="1" ht="30.6" customHeight="1" x14ac:dyDescent="0.25">
      <c r="B61" s="60" t="s">
        <v>21</v>
      </c>
      <c r="C61" s="61" t="str">
        <f>+K57</f>
        <v>24 meses y 20 días</v>
      </c>
      <c r="D61" s="58" t="s">
        <v>177</v>
      </c>
      <c r="E61" s="59"/>
      <c r="F61" s="32"/>
      <c r="G61" s="32"/>
      <c r="H61" s="32"/>
      <c r="I61" s="32"/>
      <c r="J61" s="32"/>
      <c r="K61" s="32"/>
      <c r="L61" s="32"/>
      <c r="M61" s="32"/>
    </row>
    <row r="62" spans="1:26" s="30" customFormat="1" ht="30" customHeight="1" x14ac:dyDescent="0.25">
      <c r="B62" s="60" t="s">
        <v>25</v>
      </c>
      <c r="C62" s="61">
        <f>+M57</f>
        <v>2465</v>
      </c>
      <c r="D62" s="58" t="s">
        <v>177</v>
      </c>
      <c r="E62" s="59"/>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62" t="s">
        <v>3</v>
      </c>
      <c r="P68" s="263"/>
      <c r="Q68" s="69" t="s">
        <v>18</v>
      </c>
    </row>
    <row r="69" spans="2:17" ht="30" x14ac:dyDescent="0.25">
      <c r="B69" s="179" t="s">
        <v>238</v>
      </c>
      <c r="C69" s="179" t="s">
        <v>285</v>
      </c>
      <c r="D69" s="184" t="s">
        <v>287</v>
      </c>
      <c r="E69" s="186">
        <v>300</v>
      </c>
      <c r="F69" s="4"/>
      <c r="G69" s="4"/>
      <c r="H69" s="4"/>
      <c r="I69" s="98" t="s">
        <v>133</v>
      </c>
      <c r="J69" s="98" t="s">
        <v>133</v>
      </c>
      <c r="K69" s="98" t="s">
        <v>133</v>
      </c>
      <c r="L69" s="98" t="s">
        <v>133</v>
      </c>
      <c r="M69" s="98" t="s">
        <v>133</v>
      </c>
      <c r="N69" s="98" t="s">
        <v>133</v>
      </c>
      <c r="O69" s="247"/>
      <c r="P69" s="248"/>
      <c r="Q69" s="122" t="s">
        <v>133</v>
      </c>
    </row>
    <row r="70" spans="2:17" ht="30" x14ac:dyDescent="0.25">
      <c r="B70" s="179" t="s">
        <v>238</v>
      </c>
      <c r="C70" s="179" t="s">
        <v>286</v>
      </c>
      <c r="D70" s="183" t="s">
        <v>288</v>
      </c>
      <c r="E70" s="186">
        <v>200</v>
      </c>
      <c r="F70" s="4"/>
      <c r="G70" s="4"/>
      <c r="H70" s="4"/>
      <c r="I70" s="98" t="s">
        <v>133</v>
      </c>
      <c r="J70" s="98" t="s">
        <v>133</v>
      </c>
      <c r="K70" s="98" t="s">
        <v>133</v>
      </c>
      <c r="L70" s="98" t="s">
        <v>133</v>
      </c>
      <c r="M70" s="98" t="s">
        <v>133</v>
      </c>
      <c r="N70" s="98" t="s">
        <v>133</v>
      </c>
      <c r="O70" s="247"/>
      <c r="P70" s="248"/>
      <c r="Q70" s="122" t="s">
        <v>133</v>
      </c>
    </row>
    <row r="71" spans="2:17" x14ac:dyDescent="0.25">
      <c r="B71" s="3"/>
      <c r="C71" s="3"/>
      <c r="D71" s="5"/>
      <c r="E71" s="5"/>
      <c r="F71" s="4"/>
      <c r="G71" s="4"/>
      <c r="H71" s="4"/>
      <c r="I71" s="98"/>
      <c r="J71" s="98"/>
      <c r="K71" s="122"/>
      <c r="L71" s="122"/>
      <c r="M71" s="122"/>
      <c r="N71" s="122"/>
      <c r="O71" s="247"/>
      <c r="P71" s="248"/>
      <c r="Q71" s="122"/>
    </row>
    <row r="72" spans="2:17" x14ac:dyDescent="0.25">
      <c r="B72" s="3"/>
      <c r="C72" s="3"/>
      <c r="D72" s="5"/>
      <c r="E72" s="5"/>
      <c r="F72" s="4"/>
      <c r="G72" s="4"/>
      <c r="H72" s="4"/>
      <c r="I72" s="98"/>
      <c r="J72" s="98"/>
      <c r="K72" s="122"/>
      <c r="L72" s="122"/>
      <c r="M72" s="122"/>
      <c r="N72" s="122"/>
      <c r="O72" s="247"/>
      <c r="P72" s="248"/>
      <c r="Q72" s="122"/>
    </row>
    <row r="73" spans="2:17" x14ac:dyDescent="0.25">
      <c r="B73" s="3"/>
      <c r="C73" s="3"/>
      <c r="D73" s="5"/>
      <c r="E73" s="5"/>
      <c r="F73" s="4"/>
      <c r="G73" s="4"/>
      <c r="H73" s="4"/>
      <c r="I73" s="98"/>
      <c r="J73" s="98"/>
      <c r="K73" s="122"/>
      <c r="L73" s="122"/>
      <c r="M73" s="122"/>
      <c r="N73" s="122"/>
      <c r="O73" s="247"/>
      <c r="P73" s="248"/>
      <c r="Q73" s="122"/>
    </row>
    <row r="74" spans="2:17" x14ac:dyDescent="0.25">
      <c r="B74" s="3"/>
      <c r="C74" s="3"/>
      <c r="D74" s="5"/>
      <c r="E74" s="5"/>
      <c r="F74" s="4"/>
      <c r="G74" s="4"/>
      <c r="H74" s="4"/>
      <c r="I74" s="98"/>
      <c r="J74" s="98"/>
      <c r="K74" s="122"/>
      <c r="L74" s="122"/>
      <c r="M74" s="122"/>
      <c r="N74" s="122"/>
      <c r="O74" s="247"/>
      <c r="P74" s="248"/>
      <c r="Q74" s="122"/>
    </row>
    <row r="75" spans="2:17" x14ac:dyDescent="0.25">
      <c r="B75" s="122"/>
      <c r="C75" s="122"/>
      <c r="D75" s="122"/>
      <c r="E75" s="122"/>
      <c r="F75" s="122"/>
      <c r="G75" s="122"/>
      <c r="H75" s="122"/>
      <c r="I75" s="122"/>
      <c r="J75" s="122"/>
      <c r="K75" s="122"/>
      <c r="L75" s="122"/>
      <c r="M75" s="122"/>
      <c r="N75" s="122"/>
      <c r="O75" s="247"/>
      <c r="P75" s="248"/>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4" t="s">
        <v>38</v>
      </c>
      <c r="C81" s="265"/>
      <c r="D81" s="265"/>
      <c r="E81" s="265"/>
      <c r="F81" s="265"/>
      <c r="G81" s="265"/>
      <c r="H81" s="265"/>
      <c r="I81" s="265"/>
      <c r="J81" s="265"/>
      <c r="K81" s="265"/>
      <c r="L81" s="265"/>
      <c r="M81" s="265"/>
      <c r="N81" s="266"/>
    </row>
    <row r="86" spans="2:17" ht="76.5" customHeight="1" x14ac:dyDescent="0.25">
      <c r="B86" s="121" t="s">
        <v>0</v>
      </c>
      <c r="C86" s="121" t="s">
        <v>39</v>
      </c>
      <c r="D86" s="121" t="s">
        <v>40</v>
      </c>
      <c r="E86" s="121" t="s">
        <v>115</v>
      </c>
      <c r="F86" s="121" t="s">
        <v>117</v>
      </c>
      <c r="G86" s="121" t="s">
        <v>118</v>
      </c>
      <c r="H86" s="121" t="s">
        <v>119</v>
      </c>
      <c r="I86" s="121" t="s">
        <v>116</v>
      </c>
      <c r="J86" s="262" t="s">
        <v>120</v>
      </c>
      <c r="K86" s="267"/>
      <c r="L86" s="263"/>
      <c r="M86" s="121" t="s">
        <v>121</v>
      </c>
      <c r="N86" s="121" t="s">
        <v>41</v>
      </c>
      <c r="O86" s="121" t="s">
        <v>42</v>
      </c>
      <c r="P86" s="262" t="s">
        <v>3</v>
      </c>
      <c r="Q86" s="263"/>
    </row>
    <row r="87" spans="2:17" ht="60.75" customHeight="1" x14ac:dyDescent="0.25">
      <c r="B87" s="166" t="s">
        <v>43</v>
      </c>
      <c r="C87" s="189">
        <f>500/300</f>
        <v>1.6666666666666667</v>
      </c>
      <c r="D87" s="3" t="s">
        <v>445</v>
      </c>
      <c r="E87" s="3">
        <v>13072146</v>
      </c>
      <c r="F87" s="3" t="s">
        <v>341</v>
      </c>
      <c r="G87" s="200" t="s">
        <v>446</v>
      </c>
      <c r="H87" s="190">
        <v>40451</v>
      </c>
      <c r="I87" s="5" t="s">
        <v>133</v>
      </c>
      <c r="J87" s="1" t="s">
        <v>447</v>
      </c>
      <c r="K87" s="99" t="s">
        <v>448</v>
      </c>
      <c r="L87" s="99" t="s">
        <v>449</v>
      </c>
      <c r="M87" s="122" t="s">
        <v>133</v>
      </c>
      <c r="N87" s="122" t="s">
        <v>133</v>
      </c>
      <c r="O87" s="122" t="s">
        <v>133</v>
      </c>
      <c r="P87" s="268"/>
      <c r="Q87" s="268"/>
    </row>
    <row r="88" spans="2:17" ht="60.75" customHeight="1" x14ac:dyDescent="0.25">
      <c r="B88" s="200" t="s">
        <v>43</v>
      </c>
      <c r="C88" s="189">
        <f t="shared" ref="C88:C94" si="2">500/300</f>
        <v>1.6666666666666667</v>
      </c>
      <c r="D88" s="3" t="s">
        <v>445</v>
      </c>
      <c r="E88" s="3">
        <v>13072146</v>
      </c>
      <c r="F88" s="3" t="s">
        <v>341</v>
      </c>
      <c r="G88" s="200" t="s">
        <v>446</v>
      </c>
      <c r="H88" s="190">
        <v>40451</v>
      </c>
      <c r="I88" s="5" t="s">
        <v>133</v>
      </c>
      <c r="J88" s="1" t="s">
        <v>409</v>
      </c>
      <c r="K88" s="191" t="s">
        <v>450</v>
      </c>
      <c r="L88" s="98" t="s">
        <v>411</v>
      </c>
      <c r="M88" s="122" t="s">
        <v>133</v>
      </c>
      <c r="N88" s="122" t="s">
        <v>133</v>
      </c>
      <c r="O88" s="122" t="s">
        <v>133</v>
      </c>
      <c r="P88" s="201"/>
      <c r="Q88" s="201"/>
    </row>
    <row r="89" spans="2:17" ht="60.75" customHeight="1" x14ac:dyDescent="0.25">
      <c r="B89" s="200" t="s">
        <v>43</v>
      </c>
      <c r="C89" s="189">
        <f t="shared" si="2"/>
        <v>1.6666666666666667</v>
      </c>
      <c r="D89" s="3" t="s">
        <v>445</v>
      </c>
      <c r="E89" s="3">
        <v>13072146</v>
      </c>
      <c r="F89" s="3" t="s">
        <v>341</v>
      </c>
      <c r="G89" s="200" t="s">
        <v>446</v>
      </c>
      <c r="H89" s="190">
        <v>40451</v>
      </c>
      <c r="I89" s="5" t="s">
        <v>133</v>
      </c>
      <c r="J89" s="1" t="s">
        <v>451</v>
      </c>
      <c r="K89" s="98" t="s">
        <v>452</v>
      </c>
      <c r="L89" s="98" t="s">
        <v>453</v>
      </c>
      <c r="M89" s="122" t="s">
        <v>133</v>
      </c>
      <c r="N89" s="122" t="s">
        <v>133</v>
      </c>
      <c r="O89" s="122" t="s">
        <v>133</v>
      </c>
      <c r="P89" s="201"/>
      <c r="Q89" s="201"/>
    </row>
    <row r="90" spans="2:17" ht="60.75" customHeight="1" x14ac:dyDescent="0.25">
      <c r="B90" s="200" t="s">
        <v>43</v>
      </c>
      <c r="C90" s="189">
        <f t="shared" si="2"/>
        <v>1.6666666666666667</v>
      </c>
      <c r="D90" s="3" t="s">
        <v>445</v>
      </c>
      <c r="E90" s="3">
        <v>13072146</v>
      </c>
      <c r="F90" s="3" t="s">
        <v>341</v>
      </c>
      <c r="G90" s="200" t="s">
        <v>446</v>
      </c>
      <c r="H90" s="190">
        <v>40451</v>
      </c>
      <c r="I90" s="5" t="s">
        <v>133</v>
      </c>
      <c r="J90" s="1" t="s">
        <v>323</v>
      </c>
      <c r="K90" s="99" t="s">
        <v>454</v>
      </c>
      <c r="L90" s="99" t="s">
        <v>455</v>
      </c>
      <c r="M90" s="122" t="s">
        <v>133</v>
      </c>
      <c r="N90" s="122" t="s">
        <v>133</v>
      </c>
      <c r="O90" s="122" t="s">
        <v>133</v>
      </c>
      <c r="P90" s="201"/>
      <c r="Q90" s="201"/>
    </row>
    <row r="91" spans="2:17" ht="60.75" customHeight="1" x14ac:dyDescent="0.25">
      <c r="B91" s="200" t="s">
        <v>43</v>
      </c>
      <c r="C91" s="189">
        <f t="shared" si="2"/>
        <v>1.6666666666666667</v>
      </c>
      <c r="D91" s="3" t="s">
        <v>445</v>
      </c>
      <c r="E91" s="3">
        <v>13072146</v>
      </c>
      <c r="F91" s="3" t="s">
        <v>341</v>
      </c>
      <c r="G91" s="200" t="s">
        <v>446</v>
      </c>
      <c r="H91" s="190">
        <v>40451</v>
      </c>
      <c r="I91" s="5" t="s">
        <v>133</v>
      </c>
      <c r="J91" s="1" t="s">
        <v>456</v>
      </c>
      <c r="K91" s="99" t="s">
        <v>457</v>
      </c>
      <c r="L91" s="99" t="s">
        <v>458</v>
      </c>
      <c r="M91" s="122" t="s">
        <v>133</v>
      </c>
      <c r="N91" s="122" t="s">
        <v>133</v>
      </c>
      <c r="O91" s="122" t="s">
        <v>133</v>
      </c>
      <c r="P91" s="201"/>
      <c r="Q91" s="201"/>
    </row>
    <row r="92" spans="2:17" ht="60.75" customHeight="1" x14ac:dyDescent="0.25">
      <c r="B92" s="202" t="s">
        <v>43</v>
      </c>
      <c r="C92" s="189">
        <f t="shared" si="2"/>
        <v>1.6666666666666667</v>
      </c>
      <c r="D92" s="3" t="s">
        <v>463</v>
      </c>
      <c r="E92" s="3">
        <v>1085248465</v>
      </c>
      <c r="F92" s="3" t="s">
        <v>341</v>
      </c>
      <c r="G92" s="200" t="s">
        <v>319</v>
      </c>
      <c r="H92" s="190">
        <v>40076</v>
      </c>
      <c r="I92" s="5" t="s">
        <v>134</v>
      </c>
      <c r="J92" s="1" t="s">
        <v>323</v>
      </c>
      <c r="K92" s="99" t="s">
        <v>459</v>
      </c>
      <c r="L92" s="99" t="s">
        <v>411</v>
      </c>
      <c r="M92" s="122" t="s">
        <v>375</v>
      </c>
      <c r="N92" s="122" t="s">
        <v>133</v>
      </c>
      <c r="O92" s="122" t="s">
        <v>133</v>
      </c>
      <c r="P92" s="201" t="s">
        <v>327</v>
      </c>
      <c r="Q92" s="201"/>
    </row>
    <row r="93" spans="2:17" ht="60.75" customHeight="1" x14ac:dyDescent="0.25">
      <c r="B93" s="202" t="s">
        <v>43</v>
      </c>
      <c r="C93" s="189">
        <f t="shared" si="2"/>
        <v>1.6666666666666667</v>
      </c>
      <c r="D93" s="3" t="s">
        <v>463</v>
      </c>
      <c r="E93" s="3">
        <v>1085248465</v>
      </c>
      <c r="F93" s="3" t="s">
        <v>341</v>
      </c>
      <c r="G93" s="202" t="s">
        <v>319</v>
      </c>
      <c r="H93" s="190">
        <v>40076</v>
      </c>
      <c r="I93" s="5" t="s">
        <v>134</v>
      </c>
      <c r="J93" s="1" t="s">
        <v>323</v>
      </c>
      <c r="K93" s="191" t="s">
        <v>460</v>
      </c>
      <c r="L93" s="99" t="s">
        <v>341</v>
      </c>
      <c r="M93" s="122" t="s">
        <v>375</v>
      </c>
      <c r="N93" s="122" t="s">
        <v>133</v>
      </c>
      <c r="O93" s="122" t="s">
        <v>133</v>
      </c>
      <c r="P93" s="203" t="s">
        <v>327</v>
      </c>
      <c r="Q93" s="201"/>
    </row>
    <row r="94" spans="2:17" ht="60.75" customHeight="1" x14ac:dyDescent="0.25">
      <c r="B94" s="202" t="s">
        <v>43</v>
      </c>
      <c r="C94" s="189">
        <f t="shared" si="2"/>
        <v>1.6666666666666667</v>
      </c>
      <c r="D94" s="3" t="s">
        <v>463</v>
      </c>
      <c r="E94" s="3">
        <v>1085248465</v>
      </c>
      <c r="F94" s="3" t="s">
        <v>341</v>
      </c>
      <c r="G94" s="202" t="s">
        <v>319</v>
      </c>
      <c r="H94" s="190">
        <v>40076</v>
      </c>
      <c r="I94" s="5" t="s">
        <v>134</v>
      </c>
      <c r="J94" s="1" t="s">
        <v>461</v>
      </c>
      <c r="K94" s="99" t="s">
        <v>462</v>
      </c>
      <c r="L94" s="99" t="s">
        <v>341</v>
      </c>
      <c r="M94" s="122" t="s">
        <v>375</v>
      </c>
      <c r="N94" s="122" t="s">
        <v>133</v>
      </c>
      <c r="O94" s="122" t="s">
        <v>133</v>
      </c>
      <c r="P94" s="203" t="s">
        <v>327</v>
      </c>
      <c r="Q94" s="201"/>
    </row>
    <row r="95" spans="2:17" ht="60.75" customHeight="1" x14ac:dyDescent="0.25">
      <c r="B95" s="202" t="s">
        <v>44</v>
      </c>
      <c r="C95" s="189">
        <f>500/300*2</f>
        <v>3.3333333333333335</v>
      </c>
      <c r="D95" s="3" t="s">
        <v>465</v>
      </c>
      <c r="E95" s="3">
        <v>59794462</v>
      </c>
      <c r="F95" s="3" t="s">
        <v>464</v>
      </c>
      <c r="G95" s="202" t="s">
        <v>326</v>
      </c>
      <c r="H95" s="190">
        <v>35631</v>
      </c>
      <c r="I95" s="5" t="s">
        <v>133</v>
      </c>
      <c r="J95" s="1" t="s">
        <v>432</v>
      </c>
      <c r="K95" s="99" t="s">
        <v>466</v>
      </c>
      <c r="L95" s="99" t="s">
        <v>464</v>
      </c>
      <c r="M95" s="122" t="s">
        <v>133</v>
      </c>
      <c r="N95" s="122" t="s">
        <v>133</v>
      </c>
      <c r="O95" s="122" t="s">
        <v>133</v>
      </c>
      <c r="P95" s="203"/>
      <c r="Q95" s="203"/>
    </row>
    <row r="96" spans="2:17" ht="60.75" customHeight="1" x14ac:dyDescent="0.25">
      <c r="B96" s="202" t="s">
        <v>44</v>
      </c>
      <c r="C96" s="189">
        <f>500/300*2</f>
        <v>3.3333333333333335</v>
      </c>
      <c r="D96" s="3" t="s">
        <v>465</v>
      </c>
      <c r="E96" s="3">
        <v>59794462</v>
      </c>
      <c r="F96" s="3" t="s">
        <v>464</v>
      </c>
      <c r="G96" s="202" t="s">
        <v>326</v>
      </c>
      <c r="H96" s="190">
        <v>35631</v>
      </c>
      <c r="I96" s="5" t="s">
        <v>133</v>
      </c>
      <c r="J96" s="1" t="s">
        <v>432</v>
      </c>
      <c r="K96" s="99" t="s">
        <v>467</v>
      </c>
      <c r="L96" s="99" t="s">
        <v>464</v>
      </c>
      <c r="M96" s="122" t="s">
        <v>133</v>
      </c>
      <c r="N96" s="122" t="s">
        <v>133</v>
      </c>
      <c r="O96" s="122" t="s">
        <v>133</v>
      </c>
      <c r="P96" s="201"/>
      <c r="Q96" s="201"/>
    </row>
    <row r="97" spans="2:17" ht="60.75" customHeight="1" x14ac:dyDescent="0.25">
      <c r="B97" s="202" t="s">
        <v>44</v>
      </c>
      <c r="C97" s="189">
        <f>500/300*2</f>
        <v>3.3333333333333335</v>
      </c>
      <c r="D97" s="3" t="s">
        <v>468</v>
      </c>
      <c r="E97" s="3">
        <v>36756831</v>
      </c>
      <c r="F97" s="3" t="s">
        <v>464</v>
      </c>
      <c r="G97" s="202" t="s">
        <v>326</v>
      </c>
      <c r="H97" s="190">
        <v>39558</v>
      </c>
      <c r="I97" s="5" t="s">
        <v>134</v>
      </c>
      <c r="J97" s="1" t="s">
        <v>469</v>
      </c>
      <c r="K97" s="99" t="s">
        <v>470</v>
      </c>
      <c r="L97" s="99" t="s">
        <v>344</v>
      </c>
      <c r="M97" s="122" t="s">
        <v>133</v>
      </c>
      <c r="N97" s="122" t="s">
        <v>133</v>
      </c>
      <c r="O97" s="122" t="s">
        <v>133</v>
      </c>
      <c r="P97" s="203" t="s">
        <v>327</v>
      </c>
      <c r="Q97" s="203"/>
    </row>
    <row r="98" spans="2:17" ht="60.75" customHeight="1" x14ac:dyDescent="0.25">
      <c r="B98" s="202" t="s">
        <v>44</v>
      </c>
      <c r="C98" s="189">
        <f t="shared" ref="C98:C104" si="3">500/300*2</f>
        <v>3.3333333333333335</v>
      </c>
      <c r="D98" s="3" t="s">
        <v>468</v>
      </c>
      <c r="E98" s="3">
        <v>36756831</v>
      </c>
      <c r="F98" s="3" t="s">
        <v>464</v>
      </c>
      <c r="G98" s="202" t="s">
        <v>326</v>
      </c>
      <c r="H98" s="190">
        <v>39558</v>
      </c>
      <c r="I98" s="5" t="s">
        <v>134</v>
      </c>
      <c r="J98" s="1" t="s">
        <v>471</v>
      </c>
      <c r="K98" s="99" t="s">
        <v>472</v>
      </c>
      <c r="L98" s="99" t="s">
        <v>464</v>
      </c>
      <c r="M98" s="122" t="s">
        <v>133</v>
      </c>
      <c r="N98" s="122" t="s">
        <v>133</v>
      </c>
      <c r="O98" s="122" t="s">
        <v>133</v>
      </c>
      <c r="P98" s="203" t="s">
        <v>327</v>
      </c>
      <c r="Q98" s="203"/>
    </row>
    <row r="99" spans="2:17" ht="60.75" customHeight="1" x14ac:dyDescent="0.25">
      <c r="B99" s="202" t="s">
        <v>44</v>
      </c>
      <c r="C99" s="189">
        <f t="shared" si="3"/>
        <v>3.3333333333333335</v>
      </c>
      <c r="D99" s="3" t="s">
        <v>468</v>
      </c>
      <c r="E99" s="3">
        <v>36756831</v>
      </c>
      <c r="F99" s="3" t="s">
        <v>464</v>
      </c>
      <c r="G99" s="202" t="s">
        <v>326</v>
      </c>
      <c r="H99" s="190">
        <v>39558</v>
      </c>
      <c r="I99" s="5" t="s">
        <v>134</v>
      </c>
      <c r="J99" s="1" t="s">
        <v>473</v>
      </c>
      <c r="K99" s="99" t="s">
        <v>474</v>
      </c>
      <c r="L99" s="99" t="s">
        <v>475</v>
      </c>
      <c r="M99" s="122" t="s">
        <v>133</v>
      </c>
      <c r="N99" s="122" t="s">
        <v>133</v>
      </c>
      <c r="O99" s="122" t="s">
        <v>133</v>
      </c>
      <c r="P99" s="203" t="s">
        <v>327</v>
      </c>
      <c r="Q99" s="203"/>
    </row>
    <row r="100" spans="2:17" ht="60.75" customHeight="1" x14ac:dyDescent="0.25">
      <c r="B100" s="202" t="s">
        <v>44</v>
      </c>
      <c r="C100" s="189">
        <f t="shared" si="3"/>
        <v>3.3333333333333335</v>
      </c>
      <c r="D100" s="3" t="s">
        <v>468</v>
      </c>
      <c r="E100" s="3">
        <v>36756831</v>
      </c>
      <c r="F100" s="3" t="s">
        <v>464</v>
      </c>
      <c r="G100" s="202" t="s">
        <v>326</v>
      </c>
      <c r="H100" s="190">
        <v>39558</v>
      </c>
      <c r="I100" s="5" t="s">
        <v>134</v>
      </c>
      <c r="J100" s="1" t="s">
        <v>476</v>
      </c>
      <c r="K100" s="99" t="s">
        <v>477</v>
      </c>
      <c r="L100" s="99" t="s">
        <v>475</v>
      </c>
      <c r="M100" s="122" t="s">
        <v>133</v>
      </c>
      <c r="N100" s="122" t="s">
        <v>133</v>
      </c>
      <c r="O100" s="122" t="s">
        <v>133</v>
      </c>
      <c r="P100" s="203" t="s">
        <v>327</v>
      </c>
      <c r="Q100" s="203"/>
    </row>
    <row r="101" spans="2:17" ht="60.75" customHeight="1" x14ac:dyDescent="0.25">
      <c r="B101" s="202" t="s">
        <v>44</v>
      </c>
      <c r="C101" s="189">
        <f t="shared" si="3"/>
        <v>3.3333333333333335</v>
      </c>
      <c r="D101" s="3" t="s">
        <v>468</v>
      </c>
      <c r="E101" s="3">
        <v>36756831</v>
      </c>
      <c r="F101" s="3" t="s">
        <v>464</v>
      </c>
      <c r="G101" s="202" t="s">
        <v>326</v>
      </c>
      <c r="H101" s="190">
        <v>39558</v>
      </c>
      <c r="I101" s="5" t="s">
        <v>134</v>
      </c>
      <c r="J101" s="1" t="s">
        <v>478</v>
      </c>
      <c r="K101" s="191" t="s">
        <v>479</v>
      </c>
      <c r="L101" s="98" t="s">
        <v>480</v>
      </c>
      <c r="M101" s="122" t="s">
        <v>133</v>
      </c>
      <c r="N101" s="122" t="s">
        <v>133</v>
      </c>
      <c r="O101" s="122" t="s">
        <v>133</v>
      </c>
      <c r="P101" s="203" t="s">
        <v>327</v>
      </c>
      <c r="Q101" s="201"/>
    </row>
    <row r="102" spans="2:17" ht="60.75" customHeight="1" x14ac:dyDescent="0.25">
      <c r="B102" s="202" t="s">
        <v>44</v>
      </c>
      <c r="C102" s="189">
        <f t="shared" si="3"/>
        <v>3.3333333333333335</v>
      </c>
      <c r="D102" s="3" t="s">
        <v>481</v>
      </c>
      <c r="E102" s="3">
        <v>1085244085</v>
      </c>
      <c r="F102" s="3" t="s">
        <v>341</v>
      </c>
      <c r="G102" s="3" t="s">
        <v>319</v>
      </c>
      <c r="H102" s="190">
        <v>40151</v>
      </c>
      <c r="I102" s="5" t="s">
        <v>134</v>
      </c>
      <c r="J102" s="1" t="s">
        <v>432</v>
      </c>
      <c r="K102" s="191" t="s">
        <v>482</v>
      </c>
      <c r="L102" s="98" t="s">
        <v>341</v>
      </c>
      <c r="M102" s="122" t="s">
        <v>133</v>
      </c>
      <c r="N102" s="122" t="s">
        <v>133</v>
      </c>
      <c r="O102" s="122" t="s">
        <v>133</v>
      </c>
      <c r="P102" s="203" t="s">
        <v>327</v>
      </c>
      <c r="Q102" s="203"/>
    </row>
    <row r="103" spans="2:17" ht="60.75" customHeight="1" x14ac:dyDescent="0.25">
      <c r="B103" s="202" t="s">
        <v>44</v>
      </c>
      <c r="C103" s="189">
        <f t="shared" si="3"/>
        <v>3.3333333333333335</v>
      </c>
      <c r="D103" s="3" t="s">
        <v>481</v>
      </c>
      <c r="E103" s="3">
        <v>1085244085</v>
      </c>
      <c r="F103" s="3" t="s">
        <v>341</v>
      </c>
      <c r="G103" s="3" t="s">
        <v>319</v>
      </c>
      <c r="H103" s="190">
        <v>40151</v>
      </c>
      <c r="I103" s="5" t="s">
        <v>134</v>
      </c>
      <c r="J103" s="1" t="s">
        <v>483</v>
      </c>
      <c r="K103" s="191" t="s">
        <v>484</v>
      </c>
      <c r="L103" s="98" t="s">
        <v>341</v>
      </c>
      <c r="M103" s="122" t="s">
        <v>133</v>
      </c>
      <c r="N103" s="122" t="s">
        <v>133</v>
      </c>
      <c r="O103" s="122" t="s">
        <v>133</v>
      </c>
      <c r="P103" s="203" t="s">
        <v>327</v>
      </c>
      <c r="Q103" s="203"/>
    </row>
    <row r="104" spans="2:17" ht="60.75" customHeight="1" x14ac:dyDescent="0.25">
      <c r="B104" s="202" t="s">
        <v>44</v>
      </c>
      <c r="C104" s="189">
        <f t="shared" si="3"/>
        <v>3.3333333333333335</v>
      </c>
      <c r="D104" s="3" t="s">
        <v>485</v>
      </c>
      <c r="E104" s="3">
        <v>36998821</v>
      </c>
      <c r="F104" s="3" t="s">
        <v>464</v>
      </c>
      <c r="G104" s="3" t="s">
        <v>326</v>
      </c>
      <c r="H104" s="190">
        <v>32771</v>
      </c>
      <c r="I104" s="5" t="s">
        <v>134</v>
      </c>
      <c r="J104" s="1" t="s">
        <v>486</v>
      </c>
      <c r="K104" s="191" t="s">
        <v>487</v>
      </c>
      <c r="L104" s="98" t="s">
        <v>488</v>
      </c>
      <c r="M104" s="122" t="s">
        <v>133</v>
      </c>
      <c r="N104" s="122" t="s">
        <v>133</v>
      </c>
      <c r="O104" s="122" t="s">
        <v>133</v>
      </c>
      <c r="P104" s="203" t="s">
        <v>327</v>
      </c>
      <c r="Q104" s="203"/>
    </row>
    <row r="106" spans="2:17" ht="15.75" thickBot="1" x14ac:dyDescent="0.3"/>
    <row r="107" spans="2:17" ht="27" thickBot="1" x14ac:dyDescent="0.3">
      <c r="B107" s="264" t="s">
        <v>46</v>
      </c>
      <c r="C107" s="265"/>
      <c r="D107" s="265"/>
      <c r="E107" s="265"/>
      <c r="F107" s="265"/>
      <c r="G107" s="265"/>
      <c r="H107" s="265"/>
      <c r="I107" s="265"/>
      <c r="J107" s="265"/>
      <c r="K107" s="265"/>
      <c r="L107" s="265"/>
      <c r="M107" s="265"/>
      <c r="N107" s="266"/>
    </row>
    <row r="110" spans="2:17" ht="46.15" customHeight="1" x14ac:dyDescent="0.25">
      <c r="B110" s="69" t="s">
        <v>33</v>
      </c>
      <c r="C110" s="69" t="s">
        <v>47</v>
      </c>
      <c r="D110" s="262" t="s">
        <v>3</v>
      </c>
      <c r="E110" s="263"/>
    </row>
    <row r="111" spans="2:17" ht="46.9" customHeight="1" x14ac:dyDescent="0.25">
      <c r="B111" s="70" t="s">
        <v>122</v>
      </c>
      <c r="C111" s="167" t="s">
        <v>134</v>
      </c>
      <c r="D111" s="269" t="s">
        <v>162</v>
      </c>
      <c r="E111" s="269"/>
    </row>
    <row r="114" spans="1:26" ht="26.25" x14ac:dyDescent="0.25">
      <c r="B114" s="245" t="s">
        <v>64</v>
      </c>
      <c r="C114" s="246"/>
      <c r="D114" s="246"/>
      <c r="E114" s="246"/>
      <c r="F114" s="246"/>
      <c r="G114" s="246"/>
      <c r="H114" s="246"/>
      <c r="I114" s="246"/>
      <c r="J114" s="246"/>
      <c r="K114" s="246"/>
      <c r="L114" s="246"/>
      <c r="M114" s="246"/>
      <c r="N114" s="246"/>
      <c r="O114" s="246"/>
      <c r="P114" s="246"/>
    </row>
    <row r="116" spans="1:26" ht="15.75" thickBot="1" x14ac:dyDescent="0.3"/>
    <row r="117" spans="1:26" ht="27" thickBot="1" x14ac:dyDescent="0.3">
      <c r="B117" s="264" t="s">
        <v>54</v>
      </c>
      <c r="C117" s="265"/>
      <c r="D117" s="265"/>
      <c r="E117" s="265"/>
      <c r="F117" s="265"/>
      <c r="G117" s="265"/>
      <c r="H117" s="265"/>
      <c r="I117" s="265"/>
      <c r="J117" s="265"/>
      <c r="K117" s="265"/>
      <c r="L117" s="265"/>
      <c r="M117" s="265"/>
      <c r="N117" s="266"/>
    </row>
    <row r="119" spans="1:26" ht="15.75" thickBot="1" x14ac:dyDescent="0.3">
      <c r="M119" s="66"/>
      <c r="N119" s="66"/>
    </row>
    <row r="120" spans="1:26" s="108" customFormat="1" ht="109.5" customHeight="1" x14ac:dyDescent="0.25">
      <c r="B120" s="119" t="s">
        <v>142</v>
      </c>
      <c r="C120" s="119" t="s">
        <v>143</v>
      </c>
      <c r="D120" s="119" t="s">
        <v>144</v>
      </c>
      <c r="E120" s="119" t="s">
        <v>45</v>
      </c>
      <c r="F120" s="119" t="s">
        <v>22</v>
      </c>
      <c r="G120" s="119" t="s">
        <v>102</v>
      </c>
      <c r="H120" s="119" t="s">
        <v>17</v>
      </c>
      <c r="I120" s="119" t="s">
        <v>10</v>
      </c>
      <c r="J120" s="119" t="s">
        <v>31</v>
      </c>
      <c r="K120" s="119" t="s">
        <v>61</v>
      </c>
      <c r="L120" s="119" t="s">
        <v>20</v>
      </c>
      <c r="M120" s="104" t="s">
        <v>26</v>
      </c>
      <c r="N120" s="119" t="s">
        <v>145</v>
      </c>
      <c r="O120" s="119" t="s">
        <v>36</v>
      </c>
      <c r="P120" s="120" t="s">
        <v>11</v>
      </c>
      <c r="Q120" s="120" t="s">
        <v>19</v>
      </c>
    </row>
    <row r="121" spans="1:26" s="114" customFormat="1" x14ac:dyDescent="0.25">
      <c r="A121" s="47">
        <v>1</v>
      </c>
      <c r="B121" s="115"/>
      <c r="C121" s="116"/>
      <c r="D121" s="115"/>
      <c r="E121" s="110"/>
      <c r="F121" s="111"/>
      <c r="G121" s="153"/>
      <c r="H121" s="118"/>
      <c r="I121" s="112"/>
      <c r="J121" s="112"/>
      <c r="K121" s="112"/>
      <c r="L121" s="112"/>
      <c r="M121" s="103"/>
      <c r="N121" s="103">
        <f>+M121*G121</f>
        <v>0</v>
      </c>
      <c r="O121" s="27"/>
      <c r="P121" s="27"/>
      <c r="Q121" s="154"/>
      <c r="R121" s="113"/>
      <c r="S121" s="113"/>
      <c r="T121" s="113"/>
      <c r="U121" s="113"/>
      <c r="V121" s="113"/>
      <c r="W121" s="113"/>
      <c r="X121" s="113"/>
      <c r="Y121" s="113"/>
      <c r="Z121" s="113"/>
    </row>
    <row r="122" spans="1:26" s="114" customFormat="1" x14ac:dyDescent="0.25">
      <c r="A122" s="47">
        <f>+A121+1</f>
        <v>2</v>
      </c>
      <c r="B122" s="115"/>
      <c r="C122" s="116"/>
      <c r="D122" s="115"/>
      <c r="E122" s="110"/>
      <c r="F122" s="111"/>
      <c r="G122" s="111"/>
      <c r="H122" s="111"/>
      <c r="I122" s="112"/>
      <c r="J122" s="112"/>
      <c r="K122" s="112"/>
      <c r="L122" s="112"/>
      <c r="M122" s="103"/>
      <c r="N122" s="103"/>
      <c r="O122" s="27"/>
      <c r="P122" s="27"/>
      <c r="Q122" s="154"/>
      <c r="R122" s="113"/>
      <c r="S122" s="113"/>
      <c r="T122" s="113"/>
      <c r="U122" s="113"/>
      <c r="V122" s="113"/>
      <c r="W122" s="113"/>
      <c r="X122" s="113"/>
      <c r="Y122" s="113"/>
      <c r="Z122" s="113"/>
    </row>
    <row r="123" spans="1:26" s="114" customFormat="1" x14ac:dyDescent="0.25">
      <c r="A123" s="47">
        <f t="shared" ref="A123:A128" si="4">+A122+1</f>
        <v>3</v>
      </c>
      <c r="B123" s="115"/>
      <c r="C123" s="116"/>
      <c r="D123" s="115"/>
      <c r="E123" s="110"/>
      <c r="F123" s="111"/>
      <c r="G123" s="111"/>
      <c r="H123" s="111"/>
      <c r="I123" s="112"/>
      <c r="J123" s="112"/>
      <c r="K123" s="112"/>
      <c r="L123" s="112"/>
      <c r="M123" s="103"/>
      <c r="N123" s="103"/>
      <c r="O123" s="27"/>
      <c r="P123" s="27"/>
      <c r="Q123" s="154"/>
      <c r="R123" s="113"/>
      <c r="S123" s="113"/>
      <c r="T123" s="113"/>
      <c r="U123" s="113"/>
      <c r="V123" s="113"/>
      <c r="W123" s="113"/>
      <c r="X123" s="113"/>
      <c r="Y123" s="113"/>
      <c r="Z123" s="113"/>
    </row>
    <row r="124" spans="1:26" s="114" customFormat="1" x14ac:dyDescent="0.25">
      <c r="A124" s="47">
        <f t="shared" si="4"/>
        <v>4</v>
      </c>
      <c r="B124" s="115"/>
      <c r="C124" s="116"/>
      <c r="D124" s="115"/>
      <c r="E124" s="110"/>
      <c r="F124" s="111"/>
      <c r="G124" s="111"/>
      <c r="H124" s="111"/>
      <c r="I124" s="112"/>
      <c r="J124" s="112"/>
      <c r="K124" s="112"/>
      <c r="L124" s="112"/>
      <c r="M124" s="103"/>
      <c r="N124" s="103"/>
      <c r="O124" s="27"/>
      <c r="P124" s="27"/>
      <c r="Q124" s="154"/>
      <c r="R124" s="113"/>
      <c r="S124" s="113"/>
      <c r="T124" s="113"/>
      <c r="U124" s="113"/>
      <c r="V124" s="113"/>
      <c r="W124" s="113"/>
      <c r="X124" s="113"/>
      <c r="Y124" s="113"/>
      <c r="Z124" s="113"/>
    </row>
    <row r="125" spans="1:26" s="114" customFormat="1" x14ac:dyDescent="0.25">
      <c r="A125" s="47">
        <f t="shared" si="4"/>
        <v>5</v>
      </c>
      <c r="B125" s="115"/>
      <c r="C125" s="116"/>
      <c r="D125" s="115"/>
      <c r="E125" s="110"/>
      <c r="F125" s="111"/>
      <c r="G125" s="111"/>
      <c r="H125" s="111"/>
      <c r="I125" s="112"/>
      <c r="J125" s="112"/>
      <c r="K125" s="112"/>
      <c r="L125" s="112"/>
      <c r="M125" s="103"/>
      <c r="N125" s="103"/>
      <c r="O125" s="27"/>
      <c r="P125" s="27"/>
      <c r="Q125" s="154"/>
      <c r="R125" s="113"/>
      <c r="S125" s="113"/>
      <c r="T125" s="113"/>
      <c r="U125" s="113"/>
      <c r="V125" s="113"/>
      <c r="W125" s="113"/>
      <c r="X125" s="113"/>
      <c r="Y125" s="113"/>
      <c r="Z125" s="113"/>
    </row>
    <row r="126" spans="1:26" s="114" customFormat="1" x14ac:dyDescent="0.25">
      <c r="A126" s="47">
        <f t="shared" si="4"/>
        <v>6</v>
      </c>
      <c r="B126" s="115"/>
      <c r="C126" s="116"/>
      <c r="D126" s="115"/>
      <c r="E126" s="110"/>
      <c r="F126" s="111"/>
      <c r="G126" s="111"/>
      <c r="H126" s="111"/>
      <c r="I126" s="112"/>
      <c r="J126" s="112"/>
      <c r="K126" s="112"/>
      <c r="L126" s="112"/>
      <c r="M126" s="103"/>
      <c r="N126" s="103"/>
      <c r="O126" s="27"/>
      <c r="P126" s="27"/>
      <c r="Q126" s="154"/>
      <c r="R126" s="113"/>
      <c r="S126" s="113"/>
      <c r="T126" s="113"/>
      <c r="U126" s="113"/>
      <c r="V126" s="113"/>
      <c r="W126" s="113"/>
      <c r="X126" s="113"/>
      <c r="Y126" s="113"/>
      <c r="Z126" s="113"/>
    </row>
    <row r="127" spans="1:26" s="114" customFormat="1" x14ac:dyDescent="0.25">
      <c r="A127" s="47">
        <f t="shared" si="4"/>
        <v>7</v>
      </c>
      <c r="B127" s="115"/>
      <c r="C127" s="116"/>
      <c r="D127" s="115"/>
      <c r="E127" s="110"/>
      <c r="F127" s="111"/>
      <c r="G127" s="111"/>
      <c r="H127" s="111"/>
      <c r="I127" s="112"/>
      <c r="J127" s="112"/>
      <c r="K127" s="112"/>
      <c r="L127" s="112"/>
      <c r="M127" s="103"/>
      <c r="N127" s="103"/>
      <c r="O127" s="27"/>
      <c r="P127" s="27"/>
      <c r="Q127" s="154"/>
      <c r="R127" s="113"/>
      <c r="S127" s="113"/>
      <c r="T127" s="113"/>
      <c r="U127" s="113"/>
      <c r="V127" s="113"/>
      <c r="W127" s="113"/>
      <c r="X127" s="113"/>
      <c r="Y127" s="113"/>
      <c r="Z127" s="113"/>
    </row>
    <row r="128" spans="1:26" s="114" customFormat="1" x14ac:dyDescent="0.25">
      <c r="A128" s="47">
        <f t="shared" si="4"/>
        <v>8</v>
      </c>
      <c r="B128" s="115"/>
      <c r="C128" s="116"/>
      <c r="D128" s="115"/>
      <c r="E128" s="110"/>
      <c r="F128" s="111"/>
      <c r="G128" s="111"/>
      <c r="H128" s="111"/>
      <c r="I128" s="112"/>
      <c r="J128" s="112"/>
      <c r="K128" s="112"/>
      <c r="L128" s="112"/>
      <c r="M128" s="103"/>
      <c r="N128" s="103"/>
      <c r="O128" s="27"/>
      <c r="P128" s="27"/>
      <c r="Q128" s="154"/>
      <c r="R128" s="113"/>
      <c r="S128" s="113"/>
      <c r="T128" s="113"/>
      <c r="U128" s="113"/>
      <c r="V128" s="113"/>
      <c r="W128" s="113"/>
      <c r="X128" s="113"/>
      <c r="Y128" s="113"/>
      <c r="Z128" s="113"/>
    </row>
    <row r="129" spans="1:17" s="114" customFormat="1" x14ac:dyDescent="0.25">
      <c r="A129" s="47"/>
      <c r="B129" s="50" t="s">
        <v>16</v>
      </c>
      <c r="C129" s="116"/>
      <c r="D129" s="115"/>
      <c r="E129" s="110"/>
      <c r="F129" s="111"/>
      <c r="G129" s="111"/>
      <c r="H129" s="111"/>
      <c r="I129" s="112"/>
      <c r="J129" s="112"/>
      <c r="K129" s="117">
        <f t="shared" ref="K129:N129" si="5">SUM(K121:K128)</f>
        <v>0</v>
      </c>
      <c r="L129" s="117">
        <f t="shared" si="5"/>
        <v>0</v>
      </c>
      <c r="M129" s="152">
        <f t="shared" si="5"/>
        <v>0</v>
      </c>
      <c r="N129" s="117">
        <f t="shared" si="5"/>
        <v>0</v>
      </c>
      <c r="O129" s="27"/>
      <c r="P129" s="27"/>
      <c r="Q129" s="155"/>
    </row>
    <row r="130" spans="1:17" x14ac:dyDescent="0.25">
      <c r="B130" s="30"/>
      <c r="C130" s="30"/>
      <c r="D130" s="30"/>
      <c r="E130" s="31"/>
      <c r="F130" s="30"/>
      <c r="G130" s="30"/>
      <c r="H130" s="30"/>
      <c r="I130" s="30"/>
      <c r="J130" s="30"/>
      <c r="K130" s="30"/>
      <c r="L130" s="30"/>
      <c r="M130" s="30"/>
      <c r="N130" s="30"/>
      <c r="O130" s="30"/>
      <c r="P130" s="30"/>
    </row>
    <row r="131" spans="1:17" ht="18.75" x14ac:dyDescent="0.25">
      <c r="B131" s="60" t="s">
        <v>32</v>
      </c>
      <c r="C131" s="74">
        <f>+K129</f>
        <v>0</v>
      </c>
      <c r="H131" s="32"/>
      <c r="I131" s="32"/>
      <c r="J131" s="32"/>
      <c r="K131" s="32"/>
      <c r="L131" s="32"/>
      <c r="M131" s="32"/>
      <c r="N131" s="30"/>
      <c r="O131" s="30"/>
      <c r="P131" s="30"/>
    </row>
    <row r="133" spans="1:17" ht="15.75" thickBot="1" x14ac:dyDescent="0.3"/>
    <row r="134" spans="1:17" ht="37.15" customHeight="1" thickBot="1" x14ac:dyDescent="0.3">
      <c r="B134" s="77" t="s">
        <v>49</v>
      </c>
      <c r="C134" s="78" t="s">
        <v>50</v>
      </c>
      <c r="D134" s="77" t="s">
        <v>51</v>
      </c>
      <c r="E134" s="78" t="s">
        <v>55</v>
      </c>
    </row>
    <row r="135" spans="1:17" ht="41.45" customHeight="1" x14ac:dyDescent="0.25">
      <c r="B135" s="68" t="s">
        <v>123</v>
      </c>
      <c r="C135" s="71">
        <v>20</v>
      </c>
      <c r="D135" s="71"/>
      <c r="E135" s="274">
        <f>+D135+D136+D137</f>
        <v>0</v>
      </c>
    </row>
    <row r="136" spans="1:17" x14ac:dyDescent="0.25">
      <c r="B136" s="68" t="s">
        <v>124</v>
      </c>
      <c r="C136" s="58">
        <v>30</v>
      </c>
      <c r="D136" s="167">
        <v>0</v>
      </c>
      <c r="E136" s="275"/>
    </row>
    <row r="137" spans="1:17" ht="15.75" thickBot="1" x14ac:dyDescent="0.3">
      <c r="B137" s="68" t="s">
        <v>125</v>
      </c>
      <c r="C137" s="73">
        <v>40</v>
      </c>
      <c r="D137" s="73">
        <v>0</v>
      </c>
      <c r="E137" s="276"/>
    </row>
    <row r="139" spans="1:17" ht="15.75" thickBot="1" x14ac:dyDescent="0.3"/>
    <row r="140" spans="1:17" ht="27" thickBot="1" x14ac:dyDescent="0.3">
      <c r="B140" s="264" t="s">
        <v>52</v>
      </c>
      <c r="C140" s="265"/>
      <c r="D140" s="265"/>
      <c r="E140" s="265"/>
      <c r="F140" s="265"/>
      <c r="G140" s="265"/>
      <c r="H140" s="265"/>
      <c r="I140" s="265"/>
      <c r="J140" s="265"/>
      <c r="K140" s="265"/>
      <c r="L140" s="265"/>
      <c r="M140" s="265"/>
      <c r="N140" s="266"/>
    </row>
    <row r="142" spans="1:17" ht="76.5" customHeight="1" x14ac:dyDescent="0.25">
      <c r="B142" s="121" t="s">
        <v>0</v>
      </c>
      <c r="C142" s="121" t="s">
        <v>39</v>
      </c>
      <c r="D142" s="121" t="s">
        <v>40</v>
      </c>
      <c r="E142" s="121" t="s">
        <v>115</v>
      </c>
      <c r="F142" s="121" t="s">
        <v>117</v>
      </c>
      <c r="G142" s="121" t="s">
        <v>118</v>
      </c>
      <c r="H142" s="121" t="s">
        <v>119</v>
      </c>
      <c r="I142" s="121" t="s">
        <v>116</v>
      </c>
      <c r="J142" s="262" t="s">
        <v>120</v>
      </c>
      <c r="K142" s="267"/>
      <c r="L142" s="263"/>
      <c r="M142" s="121" t="s">
        <v>121</v>
      </c>
      <c r="N142" s="121" t="s">
        <v>41</v>
      </c>
      <c r="O142" s="121" t="s">
        <v>42</v>
      </c>
      <c r="P142" s="262" t="s">
        <v>3</v>
      </c>
      <c r="Q142" s="263"/>
    </row>
    <row r="143" spans="1:17" ht="60.75" customHeight="1" x14ac:dyDescent="0.25">
      <c r="B143" s="202" t="s">
        <v>549</v>
      </c>
      <c r="C143" s="202">
        <f>500/1000</f>
        <v>0.5</v>
      </c>
      <c r="D143" s="3" t="s">
        <v>550</v>
      </c>
      <c r="E143" s="3">
        <v>12750698</v>
      </c>
      <c r="F143" s="3" t="s">
        <v>341</v>
      </c>
      <c r="G143" s="3" t="s">
        <v>551</v>
      </c>
      <c r="H143" s="190">
        <v>39371</v>
      </c>
      <c r="I143" s="5" t="s">
        <v>133</v>
      </c>
      <c r="J143" s="1" t="s">
        <v>323</v>
      </c>
      <c r="K143" s="99" t="s">
        <v>552</v>
      </c>
      <c r="L143" s="98" t="s">
        <v>43</v>
      </c>
      <c r="M143" s="122" t="s">
        <v>133</v>
      </c>
      <c r="N143" s="122" t="s">
        <v>134</v>
      </c>
      <c r="O143" s="122" t="s">
        <v>133</v>
      </c>
      <c r="P143" s="247" t="s">
        <v>567</v>
      </c>
      <c r="Q143" s="248"/>
    </row>
    <row r="144" spans="1:17" ht="60.75" customHeight="1" x14ac:dyDescent="0.25">
      <c r="B144" s="202" t="s">
        <v>549</v>
      </c>
      <c r="C144" s="202">
        <f>500/1000</f>
        <v>0.5</v>
      </c>
      <c r="D144" s="3" t="s">
        <v>550</v>
      </c>
      <c r="E144" s="3">
        <v>12750698</v>
      </c>
      <c r="F144" s="3" t="s">
        <v>341</v>
      </c>
      <c r="G144" s="3" t="s">
        <v>551</v>
      </c>
      <c r="H144" s="190">
        <v>39371</v>
      </c>
      <c r="I144" s="5" t="s">
        <v>133</v>
      </c>
      <c r="J144" s="1" t="s">
        <v>323</v>
      </c>
      <c r="K144" s="99" t="s">
        <v>553</v>
      </c>
      <c r="L144" s="98" t="s">
        <v>43</v>
      </c>
      <c r="M144" s="122" t="s">
        <v>133</v>
      </c>
      <c r="N144" s="122" t="s">
        <v>134</v>
      </c>
      <c r="O144" s="122" t="s">
        <v>133</v>
      </c>
      <c r="P144" s="211" t="s">
        <v>567</v>
      </c>
      <c r="Q144" s="212"/>
    </row>
    <row r="145" spans="2:17" ht="60.75" customHeight="1" x14ac:dyDescent="0.25">
      <c r="B145" s="202" t="s">
        <v>554</v>
      </c>
      <c r="C145" s="202">
        <f>500/1000</f>
        <v>0.5</v>
      </c>
      <c r="D145" s="3" t="s">
        <v>555</v>
      </c>
      <c r="E145" s="3">
        <v>23493359</v>
      </c>
      <c r="F145" s="3" t="s">
        <v>556</v>
      </c>
      <c r="G145" s="3" t="s">
        <v>557</v>
      </c>
      <c r="H145" s="190">
        <v>32497</v>
      </c>
      <c r="I145" s="5"/>
      <c r="J145" s="202" t="s">
        <v>558</v>
      </c>
      <c r="K145" s="99" t="s">
        <v>559</v>
      </c>
      <c r="L145" s="98" t="s">
        <v>560</v>
      </c>
      <c r="M145" s="122" t="s">
        <v>133</v>
      </c>
      <c r="N145" s="122" t="s">
        <v>133</v>
      </c>
      <c r="O145" s="122" t="s">
        <v>133</v>
      </c>
      <c r="P145" s="203"/>
      <c r="Q145" s="203"/>
    </row>
    <row r="148" spans="2:17" ht="15.75" thickBot="1" x14ac:dyDescent="0.3"/>
    <row r="149" spans="2:17" ht="54" customHeight="1" x14ac:dyDescent="0.25">
      <c r="B149" s="125" t="s">
        <v>33</v>
      </c>
      <c r="C149" s="125" t="s">
        <v>49</v>
      </c>
      <c r="D149" s="121" t="s">
        <v>50</v>
      </c>
      <c r="E149" s="125" t="s">
        <v>51</v>
      </c>
      <c r="F149" s="78" t="s">
        <v>56</v>
      </c>
      <c r="G149" s="95"/>
    </row>
    <row r="150" spans="2:17" ht="120.75" customHeight="1" x14ac:dyDescent="0.2">
      <c r="B150" s="270" t="s">
        <v>53</v>
      </c>
      <c r="C150" s="6" t="s">
        <v>126</v>
      </c>
      <c r="D150" s="167">
        <v>25</v>
      </c>
      <c r="E150" s="167">
        <v>0</v>
      </c>
      <c r="F150" s="271">
        <f>+E150+E151+E152</f>
        <v>25</v>
      </c>
      <c r="G150" s="96"/>
    </row>
    <row r="151" spans="2:17" ht="76.150000000000006" customHeight="1" x14ac:dyDescent="0.2">
      <c r="B151" s="270"/>
      <c r="C151" s="6" t="s">
        <v>127</v>
      </c>
      <c r="D151" s="170">
        <v>25</v>
      </c>
      <c r="E151" s="167">
        <v>25</v>
      </c>
      <c r="F151" s="272"/>
      <c r="G151" s="96"/>
    </row>
    <row r="152" spans="2:17" ht="69" customHeight="1" x14ac:dyDescent="0.2">
      <c r="B152" s="270"/>
      <c r="C152" s="6" t="s">
        <v>128</v>
      </c>
      <c r="D152" s="167">
        <v>10</v>
      </c>
      <c r="E152" s="167">
        <v>0</v>
      </c>
      <c r="F152" s="273"/>
      <c r="G152" s="96"/>
    </row>
    <row r="153" spans="2:17" x14ac:dyDescent="0.25">
      <c r="C153" s="105"/>
    </row>
    <row r="156" spans="2:17" x14ac:dyDescent="0.25">
      <c r="B156" s="123" t="s">
        <v>57</v>
      </c>
    </row>
    <row r="159" spans="2:17" x14ac:dyDescent="0.25">
      <c r="B159" s="126" t="s">
        <v>33</v>
      </c>
      <c r="C159" s="126" t="s">
        <v>58</v>
      </c>
      <c r="D159" s="125" t="s">
        <v>51</v>
      </c>
      <c r="E159" s="125" t="s">
        <v>16</v>
      </c>
    </row>
    <row r="160" spans="2:17" ht="28.5" x14ac:dyDescent="0.25">
      <c r="B160" s="106" t="s">
        <v>59</v>
      </c>
      <c r="C160" s="107">
        <v>40</v>
      </c>
      <c r="D160" s="167">
        <f>+E135</f>
        <v>0</v>
      </c>
      <c r="E160" s="254">
        <f>+D160+D161</f>
        <v>25</v>
      </c>
    </row>
    <row r="161" spans="2:5" ht="57" x14ac:dyDescent="0.25">
      <c r="B161" s="106" t="s">
        <v>60</v>
      </c>
      <c r="C161" s="107">
        <v>60</v>
      </c>
      <c r="D161" s="167">
        <f>+F150</f>
        <v>25</v>
      </c>
      <c r="E161" s="255"/>
    </row>
  </sheetData>
  <customSheetViews>
    <customSheetView guid="{0F1D893C-8A04-4EC8-8B71-67F44338C55D}" scale="70" hiddenColumns="1" topLeftCell="G28">
      <selection activeCell="O49" sqref="O49"/>
      <pageMargins left="0.7" right="0.7" top="0.75" bottom="0.75" header="0.3" footer="0.3"/>
      <pageSetup orientation="portrait" horizontalDpi="4294967295" verticalDpi="4294967295" r:id="rId1"/>
    </customSheetView>
    <customSheetView guid="{FA2B49E8-C1C1-46F0-9038-B2DB6B88B84A}" scale="70" hiddenColumns="1" topLeftCell="A88">
      <selection activeCell="E105" sqref="E105"/>
      <pageMargins left="0.7" right="0.7" top="0.75" bottom="0.75" header="0.3" footer="0.3"/>
      <pageSetup orientation="portrait" horizontalDpi="4294967295" verticalDpi="4294967295" r:id="rId2"/>
    </customSheetView>
    <customSheetView guid="{867031DD-A64B-4C9F-99A0-93067ECAFC19}" scale="70" hiddenColumns="1" topLeftCell="B1">
      <selection activeCell="E15" sqref="E15"/>
      <pageMargins left="0.7" right="0.7" top="0.75" bottom="0.75" header="0.3" footer="0.3"/>
      <pageSetup orientation="portrait" horizontalDpi="4294967295" verticalDpi="4294967295" r:id="rId3"/>
    </customSheetView>
    <customSheetView guid="{6EA02D3D-3E49-4350-B322-B37031B6F0FF}" scale="70" hiddenColumns="1" topLeftCell="A88">
      <selection activeCell="E105" sqref="E105"/>
      <pageMargins left="0.7" right="0.7" top="0.75" bottom="0.75" header="0.3" footer="0.3"/>
      <pageSetup orientation="portrait" horizontalDpi="4294967295" verticalDpi="4294967295" r:id="rId4"/>
    </customSheetView>
    <customSheetView guid="{490469B9-0D00-4721-A7ED-3C5221F538EC}" scale="70" hiddenColumns="1" topLeftCell="G28">
      <selection activeCell="O49" sqref="O49"/>
      <pageMargins left="0.7" right="0.7" top="0.75" bottom="0.75" header="0.3" footer="0.3"/>
      <pageSetup orientation="portrait" horizontalDpi="4294967295" verticalDpi="4294967295" r:id="rId5"/>
    </customSheetView>
    <customSheetView guid="{1AD30E73-B44A-4F3E-B7B0-2774A07AF9E2}" scale="60" hiddenColumns="1" topLeftCell="H129">
      <selection activeCell="L148" sqref="L148"/>
      <pageMargins left="0.7" right="0.7" top="0.75" bottom="0.75" header="0.3" footer="0.3"/>
      <pageSetup orientation="portrait" horizontalDpi="4294967295" verticalDpi="4294967295" r:id="rId6"/>
    </customSheetView>
    <customSheetView guid="{CD3C77A0-F72D-4596-B1F3-BFF11BFD134E}" scale="70" hiddenColumns="1" topLeftCell="G28">
      <selection activeCell="O49" sqref="O49"/>
      <pageMargins left="0.7" right="0.7" top="0.75" bottom="0.75" header="0.3" footer="0.3"/>
      <pageSetup orientation="portrait" horizontalDpi="4294967295" verticalDpi="4294967295" r:id="rId7"/>
    </customSheetView>
    <customSheetView guid="{E469B996-3963-410C-8366-8845DF5002F6}" scale="70" hiddenColumns="1" topLeftCell="C136">
      <selection activeCell="G151" sqref="G151"/>
      <pageMargins left="0.7" right="0.7" top="0.75" bottom="0.75" header="0.3" footer="0.3"/>
      <pageSetup orientation="portrait" horizontalDpi="4294967295" verticalDpi="4294967295" r:id="rId8"/>
    </customSheetView>
  </customSheetViews>
  <mergeCells count="41">
    <mergeCell ref="B150:B152"/>
    <mergeCell ref="F150:F152"/>
    <mergeCell ref="E160:E161"/>
    <mergeCell ref="B117:N117"/>
    <mergeCell ref="E135:E137"/>
    <mergeCell ref="B140:N140"/>
    <mergeCell ref="J142:L142"/>
    <mergeCell ref="P142:Q142"/>
    <mergeCell ref="P143:Q143"/>
    <mergeCell ref="B114:P114"/>
    <mergeCell ref="O72:P72"/>
    <mergeCell ref="O73:P73"/>
    <mergeCell ref="O74:P74"/>
    <mergeCell ref="O75:P75"/>
    <mergeCell ref="B81:N81"/>
    <mergeCell ref="J86:L86"/>
    <mergeCell ref="P86:Q86"/>
    <mergeCell ref="P87:Q87"/>
    <mergeCell ref="B107:N107"/>
    <mergeCell ref="D110:E110"/>
    <mergeCell ref="D111:E111"/>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7"/>
  <sheetViews>
    <sheetView topLeftCell="B1" zoomScale="70" zoomScaleNormal="70" workbookViewId="0">
      <selection activeCell="A149" sqref="A149:XFD149"/>
    </sheetView>
  </sheetViews>
  <sheetFormatPr baseColWidth="10" defaultRowHeight="15" x14ac:dyDescent="0.25"/>
  <cols>
    <col min="1" max="1" width="3.140625" style="9" bestFit="1" customWidth="1"/>
    <col min="2" max="2" width="102.7109375" style="9" bestFit="1" customWidth="1"/>
    <col min="3" max="3" width="31.140625" style="9" customWidth="1"/>
    <col min="4" max="4" width="49" style="9" customWidth="1"/>
    <col min="5" max="5" width="25" style="9" customWidth="1"/>
    <col min="6" max="7" width="29.7109375" style="9" customWidth="1"/>
    <col min="8" max="8" width="24.5703125" style="9" customWidth="1"/>
    <col min="9" max="9" width="24" style="9" customWidth="1"/>
    <col min="10" max="10" width="45.42578125" style="9" customWidth="1"/>
    <col min="11" max="11" width="29.42578125" style="9" customWidth="1"/>
    <col min="12" max="12" width="46" style="9" customWidth="1"/>
    <col min="13" max="13" width="18.7109375" style="9" customWidth="1"/>
    <col min="14" max="14" width="22.140625" style="9" customWidth="1"/>
    <col min="15" max="15" width="26.140625" style="9" customWidth="1"/>
    <col min="16" max="16" width="57.140625" style="9" customWidth="1"/>
    <col min="17" max="17" width="17.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163</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49"/>
      <c r="D10" s="249"/>
      <c r="E10" s="250"/>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51" t="s">
        <v>100</v>
      </c>
      <c r="C14" s="251"/>
      <c r="D14" s="168" t="s">
        <v>12</v>
      </c>
      <c r="E14" s="168" t="s">
        <v>13</v>
      </c>
      <c r="F14" s="168" t="s">
        <v>29</v>
      </c>
      <c r="G14" s="93"/>
      <c r="I14" s="38"/>
      <c r="J14" s="38"/>
      <c r="K14" s="38"/>
      <c r="L14" s="38"/>
      <c r="M14" s="38"/>
      <c r="N14" s="109"/>
    </row>
    <row r="15" spans="2:16" x14ac:dyDescent="0.25">
      <c r="B15" s="251"/>
      <c r="C15" s="251"/>
      <c r="D15" s="168">
        <v>5</v>
      </c>
      <c r="E15" s="36">
        <v>1866829382</v>
      </c>
      <c r="F15" s="171">
        <f>550+264</f>
        <v>814</v>
      </c>
      <c r="G15" s="94"/>
      <c r="I15" s="39"/>
      <c r="J15" s="39"/>
      <c r="K15" s="39"/>
      <c r="L15" s="39"/>
      <c r="M15" s="39"/>
      <c r="N15" s="109"/>
    </row>
    <row r="16" spans="2:16" x14ac:dyDescent="0.25">
      <c r="B16" s="251"/>
      <c r="C16" s="251"/>
      <c r="D16" s="168"/>
      <c r="E16" s="36"/>
      <c r="F16" s="36"/>
      <c r="G16" s="94"/>
      <c r="I16" s="39"/>
      <c r="J16" s="39"/>
      <c r="K16" s="39"/>
      <c r="L16" s="39"/>
      <c r="M16" s="39"/>
      <c r="N16" s="109"/>
    </row>
    <row r="17" spans="1:14" x14ac:dyDescent="0.25">
      <c r="B17" s="251"/>
      <c r="C17" s="251"/>
      <c r="D17" s="168"/>
      <c r="E17" s="36"/>
      <c r="F17" s="36"/>
      <c r="G17" s="94"/>
      <c r="I17" s="39"/>
      <c r="J17" s="39"/>
      <c r="K17" s="39"/>
      <c r="L17" s="39"/>
      <c r="M17" s="39"/>
      <c r="N17" s="109"/>
    </row>
    <row r="18" spans="1:14" x14ac:dyDescent="0.25">
      <c r="B18" s="251"/>
      <c r="C18" s="251"/>
      <c r="D18" s="168"/>
      <c r="E18" s="37"/>
      <c r="F18" s="36"/>
      <c r="G18" s="94"/>
      <c r="H18" s="22"/>
      <c r="I18" s="39"/>
      <c r="J18" s="39"/>
      <c r="K18" s="39"/>
      <c r="L18" s="39"/>
      <c r="M18" s="39"/>
      <c r="N18" s="20"/>
    </row>
    <row r="19" spans="1:14" x14ac:dyDescent="0.25">
      <c r="B19" s="251"/>
      <c r="C19" s="251"/>
      <c r="D19" s="168"/>
      <c r="E19" s="37"/>
      <c r="F19" s="36"/>
      <c r="G19" s="94"/>
      <c r="H19" s="22"/>
      <c r="I19" s="41"/>
      <c r="J19" s="41"/>
      <c r="K19" s="41"/>
      <c r="L19" s="41"/>
      <c r="M19" s="41"/>
      <c r="N19" s="20"/>
    </row>
    <row r="20" spans="1:14" x14ac:dyDescent="0.25">
      <c r="B20" s="251"/>
      <c r="C20" s="251"/>
      <c r="D20" s="168"/>
      <c r="E20" s="37"/>
      <c r="F20" s="36"/>
      <c r="G20" s="94"/>
      <c r="H20" s="22"/>
      <c r="I20" s="108"/>
      <c r="J20" s="108"/>
      <c r="K20" s="108"/>
      <c r="L20" s="108"/>
      <c r="M20" s="108"/>
      <c r="N20" s="20"/>
    </row>
    <row r="21" spans="1:14" x14ac:dyDescent="0.25">
      <c r="B21" s="251"/>
      <c r="C21" s="251"/>
      <c r="D21" s="168"/>
      <c r="E21" s="37"/>
      <c r="F21" s="36"/>
      <c r="G21" s="94"/>
      <c r="H21" s="22"/>
      <c r="I21" s="108"/>
      <c r="J21" s="108"/>
      <c r="K21" s="108"/>
      <c r="L21" s="108"/>
      <c r="M21" s="108"/>
      <c r="N21" s="20"/>
    </row>
    <row r="22" spans="1:14" ht="15.75" thickBot="1" x14ac:dyDescent="0.3">
      <c r="B22" s="252" t="s">
        <v>14</v>
      </c>
      <c r="C22" s="253"/>
      <c r="D22" s="168"/>
      <c r="E22" s="65"/>
      <c r="F22" s="36"/>
      <c r="G22" s="94"/>
      <c r="H22" s="22"/>
      <c r="I22" s="108"/>
      <c r="J22" s="108"/>
      <c r="K22" s="108"/>
      <c r="L22" s="108"/>
      <c r="M22" s="10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651.20000000000005</v>
      </c>
      <c r="D24" s="42"/>
      <c r="E24" s="45">
        <f>E15</f>
        <v>1866829382</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167" t="s">
        <v>177</v>
      </c>
      <c r="D30" s="167"/>
      <c r="E30" s="105"/>
      <c r="F30" s="105"/>
      <c r="G30" s="105"/>
      <c r="H30" s="105"/>
      <c r="I30" s="108"/>
      <c r="J30" s="108"/>
      <c r="K30" s="108"/>
      <c r="L30" s="108"/>
      <c r="M30" s="108"/>
      <c r="N30" s="109"/>
    </row>
    <row r="31" spans="1:14" x14ac:dyDescent="0.25">
      <c r="A31" s="100"/>
      <c r="B31" s="122" t="s">
        <v>136</v>
      </c>
      <c r="C31" s="167"/>
      <c r="D31" s="167" t="s">
        <v>177</v>
      </c>
      <c r="E31" s="105"/>
      <c r="F31" s="105"/>
      <c r="G31" s="105"/>
      <c r="H31" s="105"/>
      <c r="I31" s="108"/>
      <c r="J31" s="108"/>
      <c r="K31" s="108"/>
      <c r="L31" s="108"/>
      <c r="M31" s="108"/>
      <c r="N31" s="109"/>
    </row>
    <row r="32" spans="1:14" x14ac:dyDescent="0.25">
      <c r="A32" s="100"/>
      <c r="B32" s="122" t="s">
        <v>137</v>
      </c>
      <c r="C32" s="122"/>
      <c r="D32" s="122" t="s">
        <v>177</v>
      </c>
      <c r="E32" s="105"/>
      <c r="F32" s="105"/>
      <c r="G32" s="105"/>
      <c r="H32" s="105"/>
      <c r="I32" s="108"/>
      <c r="J32" s="108"/>
      <c r="K32" s="108"/>
      <c r="L32" s="108"/>
      <c r="M32" s="108"/>
      <c r="N32" s="109"/>
    </row>
    <row r="33" spans="1:17" x14ac:dyDescent="0.25">
      <c r="A33" s="100"/>
      <c r="B33" s="122" t="s">
        <v>138</v>
      </c>
      <c r="C33" s="122"/>
      <c r="D33" s="122" t="s">
        <v>177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67">
        <v>40</v>
      </c>
      <c r="E40" s="254">
        <f>+D40+D41</f>
        <v>40</v>
      </c>
      <c r="F40" s="105"/>
      <c r="G40" s="105"/>
      <c r="H40" s="105"/>
      <c r="I40" s="108"/>
      <c r="J40" s="108"/>
      <c r="K40" s="108"/>
      <c r="L40" s="108"/>
      <c r="M40" s="108"/>
      <c r="N40" s="109"/>
    </row>
    <row r="41" spans="1:17" ht="42.75" x14ac:dyDescent="0.25">
      <c r="A41" s="100"/>
      <c r="B41" s="106" t="s">
        <v>141</v>
      </c>
      <c r="C41" s="107">
        <v>60</v>
      </c>
      <c r="D41" s="167">
        <f>+F166</f>
        <v>0</v>
      </c>
      <c r="E41" s="255"/>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56" t="s">
        <v>35</v>
      </c>
      <c r="N45" s="256"/>
    </row>
    <row r="46" spans="1:17" x14ac:dyDescent="0.25">
      <c r="B46" s="123" t="s">
        <v>30</v>
      </c>
      <c r="M46" s="66"/>
      <c r="N46" s="66"/>
    </row>
    <row r="47" spans="1:17" ht="15.75" thickBot="1" x14ac:dyDescent="0.3">
      <c r="M47" s="66"/>
      <c r="N47" s="66"/>
    </row>
    <row r="48" spans="1:17" s="108" customFormat="1" ht="109.5" customHeight="1" x14ac:dyDescent="0.25">
      <c r="B48" s="119" t="s">
        <v>142</v>
      </c>
      <c r="C48" s="119" t="s">
        <v>143</v>
      </c>
      <c r="D48" s="119" t="s">
        <v>144</v>
      </c>
      <c r="E48" s="119" t="s">
        <v>45</v>
      </c>
      <c r="F48" s="119" t="s">
        <v>22</v>
      </c>
      <c r="G48" s="119" t="s">
        <v>102</v>
      </c>
      <c r="H48" s="119" t="s">
        <v>17</v>
      </c>
      <c r="I48" s="119" t="s">
        <v>10</v>
      </c>
      <c r="J48" s="119" t="s">
        <v>31</v>
      </c>
      <c r="K48" s="119" t="s">
        <v>61</v>
      </c>
      <c r="L48" s="119" t="s">
        <v>20</v>
      </c>
      <c r="M48" s="104" t="s">
        <v>26</v>
      </c>
      <c r="N48" s="119" t="s">
        <v>145</v>
      </c>
      <c r="O48" s="119" t="s">
        <v>36</v>
      </c>
      <c r="P48" s="120" t="s">
        <v>11</v>
      </c>
      <c r="Q48" s="120" t="s">
        <v>19</v>
      </c>
    </row>
    <row r="49" spans="1:26" s="114" customFormat="1" ht="45" x14ac:dyDescent="0.25">
      <c r="A49" s="47">
        <v>1</v>
      </c>
      <c r="B49" s="115" t="s">
        <v>163</v>
      </c>
      <c r="C49" s="115" t="s">
        <v>163</v>
      </c>
      <c r="D49" s="115" t="s">
        <v>164</v>
      </c>
      <c r="E49" s="110" t="s">
        <v>178</v>
      </c>
      <c r="F49" s="111" t="s">
        <v>133</v>
      </c>
      <c r="G49" s="153"/>
      <c r="H49" s="118">
        <v>40924</v>
      </c>
      <c r="I49" s="112">
        <v>41273</v>
      </c>
      <c r="J49" s="112"/>
      <c r="K49" s="112" t="s">
        <v>179</v>
      </c>
      <c r="L49" s="112" t="s">
        <v>168</v>
      </c>
      <c r="M49" s="103">
        <v>13</v>
      </c>
      <c r="N49" s="103">
        <v>13</v>
      </c>
      <c r="O49" s="27">
        <v>5665911</v>
      </c>
      <c r="P49" s="27" t="s">
        <v>180</v>
      </c>
      <c r="Q49" s="154"/>
      <c r="R49" s="113"/>
      <c r="S49" s="113"/>
      <c r="T49" s="113"/>
      <c r="U49" s="113"/>
      <c r="V49" s="113"/>
      <c r="W49" s="113"/>
      <c r="X49" s="113"/>
      <c r="Y49" s="113"/>
      <c r="Z49" s="113"/>
    </row>
    <row r="50" spans="1:26" s="114" customFormat="1" ht="45" x14ac:dyDescent="0.25">
      <c r="A50" s="47">
        <f>+A49+1</f>
        <v>2</v>
      </c>
      <c r="B50" s="115" t="s">
        <v>163</v>
      </c>
      <c r="C50" s="115" t="s">
        <v>163</v>
      </c>
      <c r="D50" s="115" t="s">
        <v>164</v>
      </c>
      <c r="E50" s="110" t="s">
        <v>181</v>
      </c>
      <c r="F50" s="111" t="s">
        <v>133</v>
      </c>
      <c r="G50" s="111"/>
      <c r="H50" s="118">
        <v>41518</v>
      </c>
      <c r="I50" s="112">
        <v>41943</v>
      </c>
      <c r="J50" s="112"/>
      <c r="K50" s="112" t="s">
        <v>183</v>
      </c>
      <c r="L50" s="112" t="s">
        <v>168</v>
      </c>
      <c r="M50" s="103">
        <v>86</v>
      </c>
      <c r="N50" s="103">
        <v>86</v>
      </c>
      <c r="O50" s="27">
        <v>316109681</v>
      </c>
      <c r="P50" s="27" t="s">
        <v>182</v>
      </c>
      <c r="Q50" s="154"/>
      <c r="R50" s="113"/>
      <c r="S50" s="113"/>
      <c r="T50" s="113"/>
      <c r="U50" s="113"/>
      <c r="V50" s="113"/>
      <c r="W50" s="113"/>
      <c r="X50" s="113"/>
      <c r="Y50" s="113"/>
      <c r="Z50" s="113"/>
    </row>
    <row r="51" spans="1:26" s="114" customFormat="1" x14ac:dyDescent="0.25">
      <c r="A51" s="47">
        <f t="shared" ref="A51:A56" si="0">+A50+1</f>
        <v>3</v>
      </c>
      <c r="B51" s="115"/>
      <c r="C51" s="116"/>
      <c r="D51" s="115"/>
      <c r="E51" s="110"/>
      <c r="F51" s="111"/>
      <c r="G51" s="111"/>
      <c r="H51" s="111"/>
      <c r="I51" s="112"/>
      <c r="J51" s="112"/>
      <c r="K51" s="112"/>
      <c r="L51" s="112"/>
      <c r="M51" s="103"/>
      <c r="N51" s="103"/>
      <c r="O51" s="27"/>
      <c r="P51" s="27"/>
      <c r="Q51" s="154"/>
      <c r="R51" s="113"/>
      <c r="S51" s="113"/>
      <c r="T51" s="113"/>
      <c r="U51" s="113"/>
      <c r="V51" s="113"/>
      <c r="W51" s="113"/>
      <c r="X51" s="113"/>
      <c r="Y51" s="113"/>
      <c r="Z51" s="113"/>
    </row>
    <row r="52" spans="1:26" s="114" customFormat="1" x14ac:dyDescent="0.25">
      <c r="A52" s="47">
        <f t="shared" si="0"/>
        <v>4</v>
      </c>
      <c r="B52" s="115"/>
      <c r="C52" s="116"/>
      <c r="D52" s="115"/>
      <c r="E52" s="110"/>
      <c r="F52" s="111"/>
      <c r="G52" s="111"/>
      <c r="H52" s="111"/>
      <c r="I52" s="112"/>
      <c r="J52" s="112"/>
      <c r="K52" s="112"/>
      <c r="L52" s="112"/>
      <c r="M52" s="103"/>
      <c r="N52" s="103"/>
      <c r="O52" s="27"/>
      <c r="P52" s="27"/>
      <c r="Q52" s="154"/>
      <c r="R52" s="113"/>
      <c r="S52" s="113"/>
      <c r="T52" s="113"/>
      <c r="U52" s="113"/>
      <c r="V52" s="113"/>
      <c r="W52" s="113"/>
      <c r="X52" s="113"/>
      <c r="Y52" s="113"/>
      <c r="Z52" s="113"/>
    </row>
    <row r="53" spans="1:26" s="114" customFormat="1" x14ac:dyDescent="0.25">
      <c r="A53" s="47">
        <f t="shared" si="0"/>
        <v>5</v>
      </c>
      <c r="B53" s="115"/>
      <c r="C53" s="116"/>
      <c r="D53" s="115"/>
      <c r="E53" s="110"/>
      <c r="F53" s="111"/>
      <c r="G53" s="111"/>
      <c r="H53" s="111"/>
      <c r="I53" s="112"/>
      <c r="J53" s="112"/>
      <c r="K53" s="112"/>
      <c r="L53" s="112"/>
      <c r="M53" s="103"/>
      <c r="N53" s="103"/>
      <c r="O53" s="27"/>
      <c r="P53" s="27"/>
      <c r="Q53" s="154"/>
      <c r="R53" s="113"/>
      <c r="S53" s="113"/>
      <c r="T53" s="113"/>
      <c r="U53" s="113"/>
      <c r="V53" s="113"/>
      <c r="W53" s="113"/>
      <c r="X53" s="113"/>
      <c r="Y53" s="113"/>
      <c r="Z53" s="113"/>
    </row>
    <row r="54" spans="1:26" s="114" customFormat="1" x14ac:dyDescent="0.25">
      <c r="A54" s="47">
        <f t="shared" si="0"/>
        <v>6</v>
      </c>
      <c r="B54" s="115"/>
      <c r="C54" s="116"/>
      <c r="D54" s="115"/>
      <c r="E54" s="110"/>
      <c r="F54" s="111"/>
      <c r="G54" s="111"/>
      <c r="H54" s="111"/>
      <c r="I54" s="112"/>
      <c r="J54" s="112"/>
      <c r="K54" s="112"/>
      <c r="L54" s="112"/>
      <c r="M54" s="103"/>
      <c r="N54" s="103"/>
      <c r="O54" s="27"/>
      <c r="P54" s="27"/>
      <c r="Q54" s="154"/>
      <c r="R54" s="113"/>
      <c r="S54" s="113"/>
      <c r="T54" s="113"/>
      <c r="U54" s="113"/>
      <c r="V54" s="113"/>
      <c r="W54" s="113"/>
      <c r="X54" s="113"/>
      <c r="Y54" s="113"/>
      <c r="Z54" s="113"/>
    </row>
    <row r="55" spans="1:26" s="114" customFormat="1" x14ac:dyDescent="0.25">
      <c r="A55" s="47">
        <f t="shared" si="0"/>
        <v>7</v>
      </c>
      <c r="B55" s="115"/>
      <c r="C55" s="116"/>
      <c r="D55" s="115"/>
      <c r="E55" s="110"/>
      <c r="F55" s="111"/>
      <c r="G55" s="111"/>
      <c r="H55" s="111"/>
      <c r="I55" s="112"/>
      <c r="J55" s="112"/>
      <c r="K55" s="112"/>
      <c r="L55" s="112"/>
      <c r="M55" s="103"/>
      <c r="N55" s="103"/>
      <c r="O55" s="27"/>
      <c r="P55" s="27"/>
      <c r="Q55" s="154"/>
      <c r="R55" s="113"/>
      <c r="S55" s="113"/>
      <c r="T55" s="113"/>
      <c r="U55" s="113"/>
      <c r="V55" s="113"/>
      <c r="W55" s="113"/>
      <c r="X55" s="113"/>
      <c r="Y55" s="113"/>
      <c r="Z55" s="113"/>
    </row>
    <row r="56" spans="1:26" s="114" customFormat="1" x14ac:dyDescent="0.25">
      <c r="A56" s="47">
        <f t="shared" si="0"/>
        <v>8</v>
      </c>
      <c r="B56" s="115"/>
      <c r="C56" s="116"/>
      <c r="D56" s="115"/>
      <c r="E56" s="110"/>
      <c r="F56" s="111"/>
      <c r="G56" s="111"/>
      <c r="H56" s="111"/>
      <c r="I56" s="112"/>
      <c r="J56" s="112"/>
      <c r="K56" s="112"/>
      <c r="L56" s="112"/>
      <c r="M56" s="103"/>
      <c r="N56" s="103"/>
      <c r="O56" s="27"/>
      <c r="P56" s="27"/>
      <c r="Q56" s="154"/>
      <c r="R56" s="113"/>
      <c r="S56" s="113"/>
      <c r="T56" s="113"/>
      <c r="U56" s="113"/>
      <c r="V56" s="113"/>
      <c r="W56" s="113"/>
      <c r="X56" s="113"/>
      <c r="Y56" s="113"/>
      <c r="Z56" s="113"/>
    </row>
    <row r="57" spans="1:26" s="114" customFormat="1" ht="24.75" customHeight="1" x14ac:dyDescent="0.25">
      <c r="A57" s="47"/>
      <c r="B57" s="50" t="s">
        <v>16</v>
      </c>
      <c r="C57" s="116"/>
      <c r="D57" s="115"/>
      <c r="E57" s="110"/>
      <c r="F57" s="111"/>
      <c r="G57" s="111"/>
      <c r="H57" s="111"/>
      <c r="I57" s="112"/>
      <c r="J57" s="112"/>
      <c r="K57" s="117" t="s">
        <v>185</v>
      </c>
      <c r="L57" s="117">
        <f t="shared" ref="L57" si="1">SUM(L49:L56)</f>
        <v>0</v>
      </c>
      <c r="M57" s="152">
        <v>86</v>
      </c>
      <c r="N57" s="117" t="s">
        <v>184</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9" t="s">
        <v>23</v>
      </c>
      <c r="E60" s="63" t="s">
        <v>24</v>
      </c>
    </row>
    <row r="61" spans="1:26" s="30" customFormat="1" ht="30.6" customHeight="1" x14ac:dyDescent="0.25">
      <c r="B61" s="60" t="s">
        <v>21</v>
      </c>
      <c r="C61" s="61" t="str">
        <f>+K57</f>
        <v>25 meses y 15 días</v>
      </c>
      <c r="D61" s="58" t="s">
        <v>177</v>
      </c>
      <c r="E61" s="59"/>
      <c r="F61" s="32"/>
      <c r="G61" s="32"/>
      <c r="H61" s="32"/>
      <c r="I61" s="32"/>
      <c r="J61" s="32"/>
      <c r="K61" s="32"/>
      <c r="L61" s="32"/>
      <c r="M61" s="32"/>
    </row>
    <row r="62" spans="1:26" s="30" customFormat="1" ht="30" customHeight="1" x14ac:dyDescent="0.25">
      <c r="B62" s="60" t="s">
        <v>25</v>
      </c>
      <c r="C62" s="61">
        <f>+M57</f>
        <v>86</v>
      </c>
      <c r="D62" s="59"/>
      <c r="E62" s="58" t="s">
        <v>177</v>
      </c>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62" t="s">
        <v>3</v>
      </c>
      <c r="P68" s="263"/>
      <c r="Q68" s="69" t="s">
        <v>18</v>
      </c>
    </row>
    <row r="69" spans="2:17" x14ac:dyDescent="0.25">
      <c r="B69" s="179" t="s">
        <v>273</v>
      </c>
      <c r="C69" s="179" t="s">
        <v>265</v>
      </c>
      <c r="D69" s="179" t="s">
        <v>277</v>
      </c>
      <c r="E69" s="186">
        <v>72</v>
      </c>
      <c r="F69" s="4"/>
      <c r="G69" s="4"/>
      <c r="H69" s="4" t="s">
        <v>133</v>
      </c>
      <c r="I69" s="98"/>
      <c r="J69" s="98" t="s">
        <v>133</v>
      </c>
      <c r="K69" s="98" t="s">
        <v>133</v>
      </c>
      <c r="L69" s="98" t="s">
        <v>133</v>
      </c>
      <c r="M69" s="98" t="s">
        <v>133</v>
      </c>
      <c r="N69" s="98" t="s">
        <v>133</v>
      </c>
      <c r="O69" s="247"/>
      <c r="P69" s="248"/>
      <c r="Q69" s="122" t="s">
        <v>133</v>
      </c>
    </row>
    <row r="70" spans="2:17" x14ac:dyDescent="0.25">
      <c r="B70" s="179" t="s">
        <v>273</v>
      </c>
      <c r="C70" s="179" t="s">
        <v>281</v>
      </c>
      <c r="D70" s="47" t="s">
        <v>278</v>
      </c>
      <c r="E70" s="186">
        <v>28</v>
      </c>
      <c r="F70" s="4"/>
      <c r="G70" s="4"/>
      <c r="H70" s="4" t="s">
        <v>133</v>
      </c>
      <c r="I70" s="98"/>
      <c r="J70" s="98" t="s">
        <v>133</v>
      </c>
      <c r="K70" s="98" t="s">
        <v>133</v>
      </c>
      <c r="L70" s="98" t="s">
        <v>133</v>
      </c>
      <c r="M70" s="98" t="s">
        <v>133</v>
      </c>
      <c r="N70" s="98" t="s">
        <v>133</v>
      </c>
      <c r="O70" s="247"/>
      <c r="P70" s="248"/>
      <c r="Q70" s="122" t="s">
        <v>133</v>
      </c>
    </row>
    <row r="71" spans="2:17" x14ac:dyDescent="0.25">
      <c r="B71" s="179" t="s">
        <v>273</v>
      </c>
      <c r="C71" s="179" t="s">
        <v>282</v>
      </c>
      <c r="D71" s="179" t="s">
        <v>279</v>
      </c>
      <c r="E71" s="186">
        <v>64</v>
      </c>
      <c r="F71" s="4"/>
      <c r="G71" s="4"/>
      <c r="H71" s="4" t="s">
        <v>133</v>
      </c>
      <c r="I71" s="98"/>
      <c r="J71" s="98" t="s">
        <v>133</v>
      </c>
      <c r="K71" s="98" t="s">
        <v>133</v>
      </c>
      <c r="L71" s="98" t="s">
        <v>133</v>
      </c>
      <c r="M71" s="98" t="s">
        <v>133</v>
      </c>
      <c r="N71" s="98" t="s">
        <v>133</v>
      </c>
      <c r="O71" s="247"/>
      <c r="P71" s="248"/>
      <c r="Q71" s="122" t="s">
        <v>133</v>
      </c>
    </row>
    <row r="72" spans="2:17" x14ac:dyDescent="0.25">
      <c r="B72" s="179" t="s">
        <v>273</v>
      </c>
      <c r="C72" s="179" t="s">
        <v>283</v>
      </c>
      <c r="D72" s="179" t="s">
        <v>276</v>
      </c>
      <c r="E72" s="186">
        <v>48</v>
      </c>
      <c r="F72" s="4"/>
      <c r="G72" s="4"/>
      <c r="H72" s="4" t="s">
        <v>133</v>
      </c>
      <c r="I72" s="98"/>
      <c r="J72" s="98" t="s">
        <v>133</v>
      </c>
      <c r="K72" s="98" t="s">
        <v>133</v>
      </c>
      <c r="L72" s="98" t="s">
        <v>133</v>
      </c>
      <c r="M72" s="98" t="s">
        <v>133</v>
      </c>
      <c r="N72" s="98" t="s">
        <v>133</v>
      </c>
      <c r="O72" s="247"/>
      <c r="P72" s="248"/>
      <c r="Q72" s="122" t="s">
        <v>133</v>
      </c>
    </row>
    <row r="73" spans="2:17" x14ac:dyDescent="0.25">
      <c r="B73" s="179" t="s">
        <v>273</v>
      </c>
      <c r="C73" s="179" t="s">
        <v>284</v>
      </c>
      <c r="D73" s="179" t="s">
        <v>280</v>
      </c>
      <c r="E73" s="186">
        <v>52</v>
      </c>
      <c r="F73" s="4"/>
      <c r="G73" s="4"/>
      <c r="H73" s="4" t="s">
        <v>133</v>
      </c>
      <c r="I73" s="98"/>
      <c r="J73" s="98" t="s">
        <v>133</v>
      </c>
      <c r="K73" s="98" t="s">
        <v>133</v>
      </c>
      <c r="L73" s="98" t="s">
        <v>133</v>
      </c>
      <c r="M73" s="98" t="s">
        <v>133</v>
      </c>
      <c r="N73" s="98" t="s">
        <v>133</v>
      </c>
      <c r="O73" s="247"/>
      <c r="P73" s="248"/>
      <c r="Q73" s="122" t="s">
        <v>133</v>
      </c>
    </row>
    <row r="74" spans="2:17" x14ac:dyDescent="0.25">
      <c r="B74" s="3"/>
      <c r="C74" s="3"/>
      <c r="D74" s="5"/>
      <c r="E74" s="5"/>
      <c r="F74" s="4"/>
      <c r="G74" s="4"/>
      <c r="H74" s="4"/>
      <c r="I74" s="98"/>
      <c r="J74" s="98"/>
      <c r="K74" s="122"/>
      <c r="L74" s="122"/>
      <c r="M74" s="122"/>
      <c r="N74" s="122"/>
      <c r="O74" s="247"/>
      <c r="P74" s="248"/>
      <c r="Q74" s="122"/>
    </row>
    <row r="75" spans="2:17" x14ac:dyDescent="0.25">
      <c r="B75" s="122"/>
      <c r="C75" s="122"/>
      <c r="D75" s="122"/>
      <c r="E75" s="122"/>
      <c r="F75" s="122"/>
      <c r="G75" s="122"/>
      <c r="H75" s="122"/>
      <c r="I75" s="122"/>
      <c r="J75" s="122"/>
      <c r="K75" s="122"/>
      <c r="L75" s="122"/>
      <c r="M75" s="122"/>
      <c r="N75" s="122"/>
      <c r="O75" s="247"/>
      <c r="P75" s="248"/>
      <c r="Q75" s="122"/>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64" t="s">
        <v>38</v>
      </c>
      <c r="C81" s="265"/>
      <c r="D81" s="265"/>
      <c r="E81" s="265"/>
      <c r="F81" s="265"/>
      <c r="G81" s="265"/>
      <c r="H81" s="265"/>
      <c r="I81" s="265"/>
      <c r="J81" s="265"/>
      <c r="K81" s="265"/>
      <c r="L81" s="265"/>
      <c r="M81" s="265"/>
      <c r="N81" s="266"/>
    </row>
    <row r="86" spans="2:17" ht="76.5" customHeight="1" x14ac:dyDescent="0.25">
      <c r="B86" s="121" t="s">
        <v>0</v>
      </c>
      <c r="C86" s="121" t="s">
        <v>39</v>
      </c>
      <c r="D86" s="121" t="s">
        <v>40</v>
      </c>
      <c r="E86" s="121" t="s">
        <v>115</v>
      </c>
      <c r="F86" s="121" t="s">
        <v>117</v>
      </c>
      <c r="G86" s="121" t="s">
        <v>118</v>
      </c>
      <c r="H86" s="121" t="s">
        <v>119</v>
      </c>
      <c r="I86" s="121" t="s">
        <v>116</v>
      </c>
      <c r="J86" s="262" t="s">
        <v>120</v>
      </c>
      <c r="K86" s="267"/>
      <c r="L86" s="263"/>
      <c r="M86" s="121" t="s">
        <v>121</v>
      </c>
      <c r="N86" s="121" t="s">
        <v>41</v>
      </c>
      <c r="O86" s="121" t="s">
        <v>42</v>
      </c>
      <c r="P86" s="262" t="s">
        <v>3</v>
      </c>
      <c r="Q86" s="263"/>
    </row>
    <row r="87" spans="2:17" ht="60.75" customHeight="1" x14ac:dyDescent="0.25">
      <c r="B87" s="166" t="s">
        <v>43</v>
      </c>
      <c r="C87" s="189">
        <f>+(264/200)+550/300</f>
        <v>3.1533333333333333</v>
      </c>
      <c r="D87" s="3" t="s">
        <v>489</v>
      </c>
      <c r="E87" s="3">
        <v>87062041</v>
      </c>
      <c r="F87" s="3" t="s">
        <v>341</v>
      </c>
      <c r="G87" s="3" t="s">
        <v>402</v>
      </c>
      <c r="H87" s="190">
        <v>39711</v>
      </c>
      <c r="I87" s="5" t="s">
        <v>490</v>
      </c>
      <c r="J87" s="1" t="s">
        <v>491</v>
      </c>
      <c r="K87" s="99" t="s">
        <v>492</v>
      </c>
      <c r="L87" s="98" t="s">
        <v>344</v>
      </c>
      <c r="M87" s="122" t="s">
        <v>133</v>
      </c>
      <c r="N87" s="122" t="s">
        <v>133</v>
      </c>
      <c r="O87" s="122" t="s">
        <v>133</v>
      </c>
      <c r="P87" s="269" t="s">
        <v>327</v>
      </c>
      <c r="Q87" s="269"/>
    </row>
    <row r="88" spans="2:17" ht="60.75" customHeight="1" x14ac:dyDescent="0.25">
      <c r="B88" s="202" t="s">
        <v>43</v>
      </c>
      <c r="C88" s="189">
        <f t="shared" ref="C88:C95" si="2">+(264/200)+550/300</f>
        <v>3.1533333333333333</v>
      </c>
      <c r="D88" s="3" t="s">
        <v>489</v>
      </c>
      <c r="E88" s="3">
        <v>87062041</v>
      </c>
      <c r="F88" s="3" t="s">
        <v>341</v>
      </c>
      <c r="G88" s="3" t="s">
        <v>402</v>
      </c>
      <c r="H88" s="190">
        <v>39711</v>
      </c>
      <c r="I88" s="5" t="s">
        <v>490</v>
      </c>
      <c r="J88" s="1" t="s">
        <v>409</v>
      </c>
      <c r="K88" s="191" t="s">
        <v>493</v>
      </c>
      <c r="L88" s="98" t="s">
        <v>411</v>
      </c>
      <c r="M88" s="122" t="s">
        <v>133</v>
      </c>
      <c r="N88" s="122" t="s">
        <v>133</v>
      </c>
      <c r="O88" s="122" t="s">
        <v>133</v>
      </c>
      <c r="P88" s="206" t="s">
        <v>327</v>
      </c>
      <c r="Q88" s="206"/>
    </row>
    <row r="89" spans="2:17" ht="60.75" customHeight="1" x14ac:dyDescent="0.25">
      <c r="B89" s="202" t="s">
        <v>43</v>
      </c>
      <c r="C89" s="189">
        <f t="shared" si="2"/>
        <v>3.1533333333333333</v>
      </c>
      <c r="D89" s="3" t="s">
        <v>489</v>
      </c>
      <c r="E89" s="3">
        <v>87062041</v>
      </c>
      <c r="F89" s="3" t="s">
        <v>341</v>
      </c>
      <c r="G89" s="3" t="s">
        <v>402</v>
      </c>
      <c r="H89" s="190">
        <v>39711</v>
      </c>
      <c r="I89" s="5" t="s">
        <v>490</v>
      </c>
      <c r="J89" s="1" t="s">
        <v>494</v>
      </c>
      <c r="K89" s="191" t="s">
        <v>495</v>
      </c>
      <c r="L89" s="98" t="s">
        <v>341</v>
      </c>
      <c r="M89" s="122" t="s">
        <v>133</v>
      </c>
      <c r="N89" s="122" t="s">
        <v>133</v>
      </c>
      <c r="O89" s="122" t="s">
        <v>133</v>
      </c>
      <c r="P89" s="206" t="s">
        <v>327</v>
      </c>
      <c r="Q89" s="203"/>
    </row>
    <row r="90" spans="2:17" ht="60.75" customHeight="1" x14ac:dyDescent="0.25">
      <c r="B90" s="202" t="s">
        <v>43</v>
      </c>
      <c r="C90" s="189">
        <f t="shared" si="2"/>
        <v>3.1533333333333333</v>
      </c>
      <c r="D90" s="3" t="s">
        <v>489</v>
      </c>
      <c r="E90" s="3">
        <v>87062041</v>
      </c>
      <c r="F90" s="3" t="s">
        <v>341</v>
      </c>
      <c r="G90" s="3" t="s">
        <v>402</v>
      </c>
      <c r="H90" s="190">
        <v>39711</v>
      </c>
      <c r="I90" s="5" t="s">
        <v>490</v>
      </c>
      <c r="J90" s="1" t="s">
        <v>496</v>
      </c>
      <c r="K90" s="191">
        <v>41944</v>
      </c>
      <c r="L90" s="98" t="s">
        <v>497</v>
      </c>
      <c r="M90" s="122" t="s">
        <v>133</v>
      </c>
      <c r="N90" s="122" t="s">
        <v>133</v>
      </c>
      <c r="O90" s="122" t="s">
        <v>133</v>
      </c>
      <c r="P90" s="206" t="s">
        <v>498</v>
      </c>
      <c r="Q90" s="203"/>
    </row>
    <row r="91" spans="2:17" ht="60.75" customHeight="1" x14ac:dyDescent="0.25">
      <c r="B91" s="202" t="s">
        <v>43</v>
      </c>
      <c r="C91" s="189">
        <f t="shared" si="2"/>
        <v>3.1533333333333333</v>
      </c>
      <c r="D91" s="3" t="s">
        <v>499</v>
      </c>
      <c r="E91" s="3">
        <v>1085686375</v>
      </c>
      <c r="F91" s="3" t="s">
        <v>318</v>
      </c>
      <c r="G91" s="3" t="s">
        <v>500</v>
      </c>
      <c r="H91" s="190">
        <v>41083</v>
      </c>
      <c r="I91" s="5" t="s">
        <v>133</v>
      </c>
      <c r="J91" s="1" t="s">
        <v>323</v>
      </c>
      <c r="K91" s="191" t="s">
        <v>339</v>
      </c>
      <c r="L91" s="98" t="s">
        <v>411</v>
      </c>
      <c r="M91" s="122" t="s">
        <v>133</v>
      </c>
      <c r="N91" s="122" t="s">
        <v>133</v>
      </c>
      <c r="O91" s="122" t="s">
        <v>133</v>
      </c>
      <c r="P91" s="206"/>
      <c r="Q91" s="203"/>
    </row>
    <row r="92" spans="2:17" ht="60.75" customHeight="1" x14ac:dyDescent="0.25">
      <c r="B92" s="202" t="s">
        <v>43</v>
      </c>
      <c r="C92" s="189">
        <f t="shared" si="2"/>
        <v>3.1533333333333333</v>
      </c>
      <c r="D92" s="3" t="s">
        <v>501</v>
      </c>
      <c r="E92" s="3">
        <v>27081938</v>
      </c>
      <c r="F92" s="3" t="s">
        <v>318</v>
      </c>
      <c r="G92" s="3" t="s">
        <v>502</v>
      </c>
      <c r="H92" s="190">
        <v>41263</v>
      </c>
      <c r="I92" s="5" t="s">
        <v>133</v>
      </c>
      <c r="J92" s="1" t="s">
        <v>503</v>
      </c>
      <c r="K92" s="191" t="s">
        <v>506</v>
      </c>
      <c r="L92" s="98" t="s">
        <v>504</v>
      </c>
      <c r="M92" s="122" t="s">
        <v>133</v>
      </c>
      <c r="N92" s="122" t="s">
        <v>133</v>
      </c>
      <c r="O92" s="122" t="s">
        <v>133</v>
      </c>
      <c r="P92" s="206"/>
      <c r="Q92" s="203"/>
    </row>
    <row r="93" spans="2:17" ht="60.75" customHeight="1" x14ac:dyDescent="0.25">
      <c r="B93" s="202" t="s">
        <v>43</v>
      </c>
      <c r="C93" s="189">
        <f t="shared" si="2"/>
        <v>3.1533333333333333</v>
      </c>
      <c r="D93" s="3" t="s">
        <v>501</v>
      </c>
      <c r="E93" s="3">
        <v>27081938</v>
      </c>
      <c r="F93" s="3" t="s">
        <v>318</v>
      </c>
      <c r="G93" s="3" t="s">
        <v>502</v>
      </c>
      <c r="H93" s="190">
        <v>41263</v>
      </c>
      <c r="I93" s="5" t="s">
        <v>133</v>
      </c>
      <c r="J93" s="1" t="s">
        <v>505</v>
      </c>
      <c r="K93" s="191" t="s">
        <v>369</v>
      </c>
      <c r="L93" s="98" t="s">
        <v>371</v>
      </c>
      <c r="M93" s="122" t="s">
        <v>133</v>
      </c>
      <c r="N93" s="122" t="s">
        <v>133</v>
      </c>
      <c r="O93" s="122" t="s">
        <v>133</v>
      </c>
      <c r="P93" s="206"/>
      <c r="Q93" s="203"/>
    </row>
    <row r="94" spans="2:17" ht="60.75" customHeight="1" x14ac:dyDescent="0.25">
      <c r="B94" s="202" t="s">
        <v>43</v>
      </c>
      <c r="C94" s="189">
        <f t="shared" si="2"/>
        <v>3.1533333333333333</v>
      </c>
      <c r="D94" s="3" t="s">
        <v>501</v>
      </c>
      <c r="E94" s="3">
        <v>27081938</v>
      </c>
      <c r="F94" s="3" t="s">
        <v>318</v>
      </c>
      <c r="G94" s="3" t="s">
        <v>502</v>
      </c>
      <c r="H94" s="190">
        <v>41263</v>
      </c>
      <c r="I94" s="5" t="s">
        <v>133</v>
      </c>
      <c r="J94" s="1" t="s">
        <v>365</v>
      </c>
      <c r="K94" s="191" t="s">
        <v>507</v>
      </c>
      <c r="L94" s="98" t="s">
        <v>341</v>
      </c>
      <c r="M94" s="122" t="s">
        <v>133</v>
      </c>
      <c r="N94" s="122" t="s">
        <v>133</v>
      </c>
      <c r="O94" s="122" t="s">
        <v>133</v>
      </c>
      <c r="P94" s="206"/>
      <c r="Q94" s="203"/>
    </row>
    <row r="95" spans="2:17" ht="60.75" customHeight="1" x14ac:dyDescent="0.25">
      <c r="B95" s="202" t="s">
        <v>43</v>
      </c>
      <c r="C95" s="189">
        <f t="shared" si="2"/>
        <v>3.1533333333333333</v>
      </c>
      <c r="D95" s="3" t="s">
        <v>501</v>
      </c>
      <c r="E95" s="3">
        <v>27081938</v>
      </c>
      <c r="F95" s="3" t="s">
        <v>318</v>
      </c>
      <c r="G95" s="3" t="s">
        <v>502</v>
      </c>
      <c r="H95" s="190">
        <v>41263</v>
      </c>
      <c r="I95" s="5" t="s">
        <v>133</v>
      </c>
      <c r="J95" s="1" t="s">
        <v>508</v>
      </c>
      <c r="K95" s="191" t="s">
        <v>509</v>
      </c>
      <c r="L95" s="98" t="s">
        <v>510</v>
      </c>
      <c r="M95" s="122" t="s">
        <v>133</v>
      </c>
      <c r="N95" s="122" t="s">
        <v>133</v>
      </c>
      <c r="O95" s="122" t="s">
        <v>133</v>
      </c>
      <c r="P95" s="206"/>
      <c r="Q95" s="203"/>
    </row>
    <row r="96" spans="2:17" ht="60.75" customHeight="1" x14ac:dyDescent="0.25">
      <c r="B96" s="202" t="s">
        <v>44</v>
      </c>
      <c r="C96" s="189">
        <f t="shared" ref="C96:C106" si="3">+(264/200)+550/300*2</f>
        <v>4.9866666666666664</v>
      </c>
      <c r="D96" s="3" t="s">
        <v>511</v>
      </c>
      <c r="E96" s="3">
        <v>37082657</v>
      </c>
      <c r="F96" s="3" t="s">
        <v>512</v>
      </c>
      <c r="G96" s="3" t="s">
        <v>326</v>
      </c>
      <c r="H96" s="190">
        <v>40515</v>
      </c>
      <c r="I96" s="5" t="s">
        <v>133</v>
      </c>
      <c r="J96" s="1" t="s">
        <v>513</v>
      </c>
      <c r="K96" s="191" t="s">
        <v>514</v>
      </c>
      <c r="L96" s="98" t="s">
        <v>318</v>
      </c>
      <c r="M96" s="122" t="s">
        <v>133</v>
      </c>
      <c r="N96" s="122" t="s">
        <v>133</v>
      </c>
      <c r="O96" s="122" t="s">
        <v>133</v>
      </c>
      <c r="P96" s="206"/>
      <c r="Q96" s="203"/>
    </row>
    <row r="97" spans="2:17" ht="60.75" customHeight="1" x14ac:dyDescent="0.25">
      <c r="B97" s="202" t="s">
        <v>44</v>
      </c>
      <c r="C97" s="189">
        <f t="shared" si="3"/>
        <v>4.9866666666666664</v>
      </c>
      <c r="D97" s="3" t="s">
        <v>511</v>
      </c>
      <c r="E97" s="3">
        <v>37082657</v>
      </c>
      <c r="F97" s="3" t="s">
        <v>512</v>
      </c>
      <c r="G97" s="3" t="s">
        <v>326</v>
      </c>
      <c r="H97" s="190">
        <v>40515</v>
      </c>
      <c r="I97" s="5" t="s">
        <v>133</v>
      </c>
      <c r="J97" s="1" t="s">
        <v>515</v>
      </c>
      <c r="K97" s="191" t="s">
        <v>516</v>
      </c>
      <c r="L97" s="98" t="s">
        <v>517</v>
      </c>
      <c r="M97" s="122" t="s">
        <v>133</v>
      </c>
      <c r="N97" s="122" t="s">
        <v>133</v>
      </c>
      <c r="O97" s="122" t="s">
        <v>133</v>
      </c>
      <c r="P97" s="206"/>
      <c r="Q97" s="203"/>
    </row>
    <row r="98" spans="2:17" ht="60.75" customHeight="1" x14ac:dyDescent="0.25">
      <c r="B98" s="202" t="s">
        <v>44</v>
      </c>
      <c r="C98" s="189">
        <f t="shared" si="3"/>
        <v>4.9866666666666664</v>
      </c>
      <c r="D98" s="3" t="s">
        <v>518</v>
      </c>
      <c r="E98" s="3">
        <v>27082967</v>
      </c>
      <c r="F98" s="3" t="s">
        <v>318</v>
      </c>
      <c r="G98" s="3" t="s">
        <v>384</v>
      </c>
      <c r="H98" s="190">
        <v>39649</v>
      </c>
      <c r="I98" s="5" t="s">
        <v>490</v>
      </c>
      <c r="J98" s="1" t="s">
        <v>519</v>
      </c>
      <c r="K98" s="191" t="s">
        <v>520</v>
      </c>
      <c r="L98" s="98" t="s">
        <v>411</v>
      </c>
      <c r="M98" s="122" t="s">
        <v>133</v>
      </c>
      <c r="N98" s="122" t="s">
        <v>133</v>
      </c>
      <c r="O98" s="122" t="s">
        <v>133</v>
      </c>
      <c r="P98" s="206" t="s">
        <v>327</v>
      </c>
      <c r="Q98" s="203"/>
    </row>
    <row r="99" spans="2:17" ht="60.75" customHeight="1" x14ac:dyDescent="0.25">
      <c r="B99" s="202" t="s">
        <v>44</v>
      </c>
      <c r="C99" s="189">
        <f t="shared" si="3"/>
        <v>4.9866666666666664</v>
      </c>
      <c r="D99" s="3" t="s">
        <v>518</v>
      </c>
      <c r="E99" s="3">
        <v>27082967</v>
      </c>
      <c r="F99" s="3" t="s">
        <v>318</v>
      </c>
      <c r="G99" s="3" t="s">
        <v>384</v>
      </c>
      <c r="H99" s="190">
        <v>39649</v>
      </c>
      <c r="I99" s="5" t="s">
        <v>490</v>
      </c>
      <c r="J99" s="1" t="s">
        <v>323</v>
      </c>
      <c r="K99" s="191" t="s">
        <v>521</v>
      </c>
      <c r="L99" s="98" t="s">
        <v>318</v>
      </c>
      <c r="M99" s="122" t="s">
        <v>133</v>
      </c>
      <c r="N99" s="122" t="s">
        <v>133</v>
      </c>
      <c r="O99" s="122" t="s">
        <v>133</v>
      </c>
      <c r="P99" s="206" t="s">
        <v>327</v>
      </c>
      <c r="Q99" s="203"/>
    </row>
    <row r="100" spans="2:17" ht="60.75" customHeight="1" x14ac:dyDescent="0.25">
      <c r="B100" s="202" t="s">
        <v>44</v>
      </c>
      <c r="C100" s="189">
        <f t="shared" si="3"/>
        <v>4.9866666666666664</v>
      </c>
      <c r="D100" s="3" t="s">
        <v>522</v>
      </c>
      <c r="E100" s="3">
        <v>36954464</v>
      </c>
      <c r="F100" s="3" t="s">
        <v>523</v>
      </c>
      <c r="G100" s="3" t="s">
        <v>326</v>
      </c>
      <c r="H100" s="190">
        <v>40039</v>
      </c>
      <c r="I100" s="5" t="s">
        <v>133</v>
      </c>
      <c r="J100" s="1" t="s">
        <v>524</v>
      </c>
      <c r="K100" s="191" t="s">
        <v>525</v>
      </c>
      <c r="L100" s="98" t="s">
        <v>510</v>
      </c>
      <c r="M100" s="122" t="s">
        <v>133</v>
      </c>
      <c r="N100" s="122" t="s">
        <v>133</v>
      </c>
      <c r="O100" s="122" t="s">
        <v>133</v>
      </c>
      <c r="P100" s="206"/>
      <c r="Q100" s="203"/>
    </row>
    <row r="101" spans="2:17" ht="60.75" customHeight="1" x14ac:dyDescent="0.25">
      <c r="B101" s="202" t="s">
        <v>44</v>
      </c>
      <c r="C101" s="189">
        <f t="shared" si="3"/>
        <v>4.9866666666666664</v>
      </c>
      <c r="D101" s="3" t="s">
        <v>522</v>
      </c>
      <c r="E101" s="3">
        <v>36954464</v>
      </c>
      <c r="F101" s="3" t="s">
        <v>523</v>
      </c>
      <c r="G101" s="3" t="s">
        <v>326</v>
      </c>
      <c r="H101" s="190">
        <v>40039</v>
      </c>
      <c r="I101" s="5" t="s">
        <v>133</v>
      </c>
      <c r="J101" s="1" t="s">
        <v>505</v>
      </c>
      <c r="K101" s="191" t="s">
        <v>369</v>
      </c>
      <c r="L101" s="98" t="s">
        <v>371</v>
      </c>
      <c r="M101" s="122" t="s">
        <v>133</v>
      </c>
      <c r="N101" s="122" t="s">
        <v>133</v>
      </c>
      <c r="O101" s="122" t="s">
        <v>133</v>
      </c>
      <c r="P101" s="203"/>
      <c r="Q101" s="203"/>
    </row>
    <row r="102" spans="2:17" ht="60.75" customHeight="1" x14ac:dyDescent="0.25">
      <c r="B102" s="202" t="s">
        <v>44</v>
      </c>
      <c r="C102" s="189">
        <f t="shared" si="3"/>
        <v>4.9866666666666664</v>
      </c>
      <c r="D102" s="3" t="s">
        <v>522</v>
      </c>
      <c r="E102" s="3">
        <v>36954464</v>
      </c>
      <c r="F102" s="3" t="s">
        <v>523</v>
      </c>
      <c r="G102" s="3" t="s">
        <v>326</v>
      </c>
      <c r="H102" s="190">
        <v>40039</v>
      </c>
      <c r="I102" s="5" t="s">
        <v>133</v>
      </c>
      <c r="J102" s="1" t="s">
        <v>412</v>
      </c>
      <c r="K102" s="191" t="s">
        <v>526</v>
      </c>
      <c r="L102" s="98" t="s">
        <v>464</v>
      </c>
      <c r="M102" s="122" t="s">
        <v>133</v>
      </c>
      <c r="N102" s="122" t="s">
        <v>133</v>
      </c>
      <c r="O102" s="122" t="s">
        <v>133</v>
      </c>
      <c r="P102" s="203"/>
      <c r="Q102" s="203"/>
    </row>
    <row r="103" spans="2:17" ht="60.75" customHeight="1" x14ac:dyDescent="0.25">
      <c r="B103" s="202" t="s">
        <v>44</v>
      </c>
      <c r="C103" s="189">
        <f t="shared" si="3"/>
        <v>4.9866666666666664</v>
      </c>
      <c r="D103" s="3" t="s">
        <v>527</v>
      </c>
      <c r="E103" s="3">
        <v>1086136399</v>
      </c>
      <c r="F103" s="3" t="s">
        <v>318</v>
      </c>
      <c r="G103" s="3" t="s">
        <v>402</v>
      </c>
      <c r="H103" s="190">
        <v>41810</v>
      </c>
      <c r="I103" s="5" t="s">
        <v>490</v>
      </c>
      <c r="J103" s="1" t="s">
        <v>409</v>
      </c>
      <c r="K103" s="191" t="s">
        <v>450</v>
      </c>
      <c r="L103" s="98" t="s">
        <v>510</v>
      </c>
      <c r="M103" s="122" t="s">
        <v>133</v>
      </c>
      <c r="N103" s="122" t="s">
        <v>133</v>
      </c>
      <c r="O103" s="122" t="s">
        <v>133</v>
      </c>
      <c r="P103" s="203" t="s">
        <v>327</v>
      </c>
      <c r="Q103" s="203"/>
    </row>
    <row r="104" spans="2:17" ht="60.75" customHeight="1" x14ac:dyDescent="0.25">
      <c r="B104" s="202" t="s">
        <v>44</v>
      </c>
      <c r="C104" s="189">
        <f t="shared" si="3"/>
        <v>4.9866666666666664</v>
      </c>
      <c r="D104" s="3" t="s">
        <v>527</v>
      </c>
      <c r="E104" s="3">
        <v>1086136399</v>
      </c>
      <c r="F104" s="3" t="s">
        <v>318</v>
      </c>
      <c r="G104" s="3" t="s">
        <v>402</v>
      </c>
      <c r="H104" s="190">
        <v>41810</v>
      </c>
      <c r="I104" s="5" t="s">
        <v>490</v>
      </c>
      <c r="J104" s="1" t="s">
        <v>528</v>
      </c>
      <c r="K104" s="191" t="s">
        <v>529</v>
      </c>
      <c r="L104" s="98" t="s">
        <v>344</v>
      </c>
      <c r="M104" s="122" t="s">
        <v>133</v>
      </c>
      <c r="N104" s="122" t="s">
        <v>133</v>
      </c>
      <c r="O104" s="122" t="s">
        <v>133</v>
      </c>
      <c r="P104" s="203" t="s">
        <v>327</v>
      </c>
      <c r="Q104" s="203"/>
    </row>
    <row r="105" spans="2:17" ht="60.75" customHeight="1" x14ac:dyDescent="0.25">
      <c r="B105" s="202" t="s">
        <v>44</v>
      </c>
      <c r="C105" s="189">
        <f t="shared" si="3"/>
        <v>4.9866666666666664</v>
      </c>
      <c r="D105" s="3" t="s">
        <v>530</v>
      </c>
      <c r="E105" s="3">
        <v>1085908704</v>
      </c>
      <c r="F105" s="3" t="s">
        <v>341</v>
      </c>
      <c r="G105" s="3" t="s">
        <v>531</v>
      </c>
      <c r="H105" s="190">
        <v>40718</v>
      </c>
      <c r="I105" s="5" t="s">
        <v>133</v>
      </c>
      <c r="J105" s="1" t="s">
        <v>532</v>
      </c>
      <c r="K105" s="191" t="s">
        <v>533</v>
      </c>
      <c r="L105" s="98" t="s">
        <v>510</v>
      </c>
      <c r="M105" s="122" t="s">
        <v>133</v>
      </c>
      <c r="N105" s="122" t="s">
        <v>133</v>
      </c>
      <c r="O105" s="122" t="s">
        <v>133</v>
      </c>
      <c r="P105" s="203"/>
      <c r="Q105" s="203"/>
    </row>
    <row r="106" spans="2:17" ht="60.75" customHeight="1" x14ac:dyDescent="0.25">
      <c r="B106" s="202" t="s">
        <v>44</v>
      </c>
      <c r="C106" s="189">
        <f t="shared" si="3"/>
        <v>4.9866666666666664</v>
      </c>
      <c r="D106" s="3" t="s">
        <v>530</v>
      </c>
      <c r="E106" s="3">
        <v>1085908704</v>
      </c>
      <c r="F106" s="3" t="s">
        <v>341</v>
      </c>
      <c r="G106" s="3" t="s">
        <v>531</v>
      </c>
      <c r="H106" s="190">
        <v>40718</v>
      </c>
      <c r="I106" s="5" t="s">
        <v>133</v>
      </c>
      <c r="J106" s="1" t="s">
        <v>534</v>
      </c>
      <c r="K106" s="191" t="s">
        <v>535</v>
      </c>
      <c r="L106" s="98" t="s">
        <v>536</v>
      </c>
      <c r="M106" s="122" t="s">
        <v>133</v>
      </c>
      <c r="N106" s="122" t="s">
        <v>133</v>
      </c>
      <c r="O106" s="122" t="s">
        <v>133</v>
      </c>
      <c r="P106" s="203"/>
      <c r="Q106" s="203"/>
    </row>
    <row r="108" spans="2:17" ht="15.75" thickBot="1" x14ac:dyDescent="0.3"/>
    <row r="109" spans="2:17" ht="27" thickBot="1" x14ac:dyDescent="0.3">
      <c r="B109" s="264" t="s">
        <v>46</v>
      </c>
      <c r="C109" s="265"/>
      <c r="D109" s="265"/>
      <c r="E109" s="265"/>
      <c r="F109" s="265"/>
      <c r="G109" s="265"/>
      <c r="H109" s="265"/>
      <c r="I109" s="265"/>
      <c r="J109" s="265"/>
      <c r="K109" s="265"/>
      <c r="L109" s="265"/>
      <c r="M109" s="265"/>
      <c r="N109" s="266"/>
    </row>
    <row r="112" spans="2:17" ht="46.15" customHeight="1" x14ac:dyDescent="0.25">
      <c r="B112" s="69" t="s">
        <v>33</v>
      </c>
      <c r="C112" s="69" t="s">
        <v>47</v>
      </c>
      <c r="D112" s="262" t="s">
        <v>3</v>
      </c>
      <c r="E112" s="263"/>
    </row>
    <row r="113" spans="1:26" ht="46.9" customHeight="1" x14ac:dyDescent="0.25">
      <c r="B113" s="70" t="s">
        <v>122</v>
      </c>
      <c r="C113" s="167" t="s">
        <v>134</v>
      </c>
      <c r="D113" s="269" t="s">
        <v>162</v>
      </c>
      <c r="E113" s="269"/>
    </row>
    <row r="116" spans="1:26" ht="26.25" x14ac:dyDescent="0.25">
      <c r="B116" s="245" t="s">
        <v>64</v>
      </c>
      <c r="C116" s="246"/>
      <c r="D116" s="246"/>
      <c r="E116" s="246"/>
      <c r="F116" s="246"/>
      <c r="G116" s="246"/>
      <c r="H116" s="246"/>
      <c r="I116" s="246"/>
      <c r="J116" s="246"/>
      <c r="K116" s="246"/>
      <c r="L116" s="246"/>
      <c r="M116" s="246"/>
      <c r="N116" s="246"/>
      <c r="O116" s="246"/>
      <c r="P116" s="246"/>
    </row>
    <row r="118" spans="1:26" ht="15.75" thickBot="1" x14ac:dyDescent="0.3"/>
    <row r="119" spans="1:26" ht="27" thickBot="1" x14ac:dyDescent="0.3">
      <c r="B119" s="264" t="s">
        <v>54</v>
      </c>
      <c r="C119" s="265"/>
      <c r="D119" s="265"/>
      <c r="E119" s="265"/>
      <c r="F119" s="265"/>
      <c r="G119" s="265"/>
      <c r="H119" s="265"/>
      <c r="I119" s="265"/>
      <c r="J119" s="265"/>
      <c r="K119" s="265"/>
      <c r="L119" s="265"/>
      <c r="M119" s="265"/>
      <c r="N119" s="266"/>
    </row>
    <row r="121" spans="1:26" ht="15.75" thickBot="1" x14ac:dyDescent="0.3">
      <c r="M121" s="66"/>
      <c r="N121" s="66"/>
    </row>
    <row r="122" spans="1:26" s="108" customFormat="1" ht="109.5" customHeight="1" x14ac:dyDescent="0.25">
      <c r="B122" s="119" t="s">
        <v>142</v>
      </c>
      <c r="C122" s="119" t="s">
        <v>143</v>
      </c>
      <c r="D122" s="119" t="s">
        <v>144</v>
      </c>
      <c r="E122" s="119" t="s">
        <v>45</v>
      </c>
      <c r="F122" s="119" t="s">
        <v>22</v>
      </c>
      <c r="G122" s="119" t="s">
        <v>102</v>
      </c>
      <c r="H122" s="119" t="s">
        <v>17</v>
      </c>
      <c r="I122" s="119" t="s">
        <v>10</v>
      </c>
      <c r="J122" s="119" t="s">
        <v>31</v>
      </c>
      <c r="K122" s="119" t="s">
        <v>61</v>
      </c>
      <c r="L122" s="119" t="s">
        <v>20</v>
      </c>
      <c r="M122" s="104" t="s">
        <v>26</v>
      </c>
      <c r="N122" s="119" t="s">
        <v>145</v>
      </c>
      <c r="O122" s="119" t="s">
        <v>36</v>
      </c>
      <c r="P122" s="120" t="s">
        <v>11</v>
      </c>
      <c r="Q122" s="120" t="s">
        <v>19</v>
      </c>
    </row>
    <row r="123" spans="1:26" s="114" customFormat="1" ht="45" x14ac:dyDescent="0.25">
      <c r="A123" s="47">
        <v>1</v>
      </c>
      <c r="B123" s="115" t="s">
        <v>163</v>
      </c>
      <c r="C123" s="115" t="s">
        <v>163</v>
      </c>
      <c r="D123" s="115" t="s">
        <v>164</v>
      </c>
      <c r="E123" s="110" t="s">
        <v>201</v>
      </c>
      <c r="F123" s="111" t="s">
        <v>133</v>
      </c>
      <c r="G123" s="153"/>
      <c r="H123" s="118">
        <v>40659</v>
      </c>
      <c r="I123" s="112">
        <v>40908</v>
      </c>
      <c r="J123" s="112"/>
      <c r="K123" s="112" t="s">
        <v>202</v>
      </c>
      <c r="L123" s="112" t="s">
        <v>168</v>
      </c>
      <c r="M123" s="103">
        <v>720</v>
      </c>
      <c r="N123" s="103">
        <v>720</v>
      </c>
      <c r="O123" s="27">
        <v>568989230</v>
      </c>
      <c r="P123" s="172" t="s">
        <v>215</v>
      </c>
      <c r="Q123" s="154"/>
      <c r="R123" s="113"/>
      <c r="S123" s="113"/>
      <c r="T123" s="113"/>
      <c r="U123" s="113"/>
      <c r="V123" s="113"/>
      <c r="W123" s="113"/>
      <c r="X123" s="113"/>
      <c r="Y123" s="113"/>
      <c r="Z123" s="113"/>
    </row>
    <row r="124" spans="1:26" s="114" customFormat="1" ht="45" x14ac:dyDescent="0.25">
      <c r="A124" s="47">
        <f>+A123+1</f>
        <v>2</v>
      </c>
      <c r="B124" s="115" t="s">
        <v>163</v>
      </c>
      <c r="C124" s="115" t="s">
        <v>163</v>
      </c>
      <c r="D124" s="115" t="s">
        <v>164</v>
      </c>
      <c r="E124" s="110" t="s">
        <v>217</v>
      </c>
      <c r="F124" s="111" t="s">
        <v>133</v>
      </c>
      <c r="G124" s="111"/>
      <c r="H124" s="118">
        <v>40207</v>
      </c>
      <c r="I124" s="112">
        <v>40543</v>
      </c>
      <c r="J124" s="112"/>
      <c r="K124" s="112" t="s">
        <v>219</v>
      </c>
      <c r="L124" s="112" t="s">
        <v>168</v>
      </c>
      <c r="M124" s="103">
        <v>426</v>
      </c>
      <c r="N124" s="103">
        <v>426</v>
      </c>
      <c r="O124" s="27">
        <v>278156766</v>
      </c>
      <c r="P124" s="27" t="s">
        <v>218</v>
      </c>
      <c r="Q124" s="154"/>
      <c r="R124" s="113"/>
      <c r="S124" s="113"/>
      <c r="T124" s="113"/>
      <c r="U124" s="113"/>
      <c r="V124" s="113"/>
      <c r="W124" s="113"/>
      <c r="X124" s="113"/>
      <c r="Y124" s="113"/>
      <c r="Z124" s="113"/>
    </row>
    <row r="125" spans="1:26" s="114" customFormat="1" x14ac:dyDescent="0.25">
      <c r="A125" s="47">
        <f t="shared" ref="A125:A130" si="4">+A124+1</f>
        <v>3</v>
      </c>
      <c r="B125" s="115"/>
      <c r="C125" s="116"/>
      <c r="D125" s="115"/>
      <c r="E125" s="110"/>
      <c r="F125" s="111"/>
      <c r="G125" s="111"/>
      <c r="H125" s="111"/>
      <c r="I125" s="112"/>
      <c r="J125" s="112"/>
      <c r="K125" s="112"/>
      <c r="L125" s="112"/>
      <c r="M125" s="103"/>
      <c r="N125" s="103"/>
      <c r="O125" s="27"/>
      <c r="P125" s="27"/>
      <c r="Q125" s="154"/>
      <c r="R125" s="113"/>
      <c r="S125" s="113"/>
      <c r="T125" s="113"/>
      <c r="U125" s="113"/>
      <c r="V125" s="113"/>
      <c r="W125" s="113"/>
      <c r="X125" s="113"/>
      <c r="Y125" s="113"/>
      <c r="Z125" s="113"/>
    </row>
    <row r="126" spans="1:26" s="114" customFormat="1" x14ac:dyDescent="0.25">
      <c r="A126" s="47">
        <f t="shared" si="4"/>
        <v>4</v>
      </c>
      <c r="B126" s="115"/>
      <c r="C126" s="116"/>
      <c r="D126" s="115"/>
      <c r="E126" s="110"/>
      <c r="F126" s="111"/>
      <c r="G126" s="111"/>
      <c r="H126" s="111"/>
      <c r="I126" s="112"/>
      <c r="J126" s="112"/>
      <c r="K126" s="112"/>
      <c r="L126" s="112"/>
      <c r="M126" s="103"/>
      <c r="N126" s="103"/>
      <c r="O126" s="27"/>
      <c r="P126" s="27"/>
      <c r="Q126" s="154"/>
      <c r="R126" s="113"/>
      <c r="S126" s="113"/>
      <c r="T126" s="113"/>
      <c r="U126" s="113"/>
      <c r="V126" s="113"/>
      <c r="W126" s="113"/>
      <c r="X126" s="113"/>
      <c r="Y126" s="113"/>
      <c r="Z126" s="113"/>
    </row>
    <row r="127" spans="1:26" s="114" customFormat="1" x14ac:dyDescent="0.25">
      <c r="A127" s="47">
        <f t="shared" si="4"/>
        <v>5</v>
      </c>
      <c r="B127" s="115"/>
      <c r="C127" s="116"/>
      <c r="D127" s="115"/>
      <c r="E127" s="110"/>
      <c r="F127" s="111"/>
      <c r="G127" s="111"/>
      <c r="H127" s="111"/>
      <c r="I127" s="112"/>
      <c r="J127" s="112"/>
      <c r="K127" s="112"/>
      <c r="L127" s="112"/>
      <c r="M127" s="103"/>
      <c r="N127" s="103"/>
      <c r="O127" s="27"/>
      <c r="P127" s="27"/>
      <c r="Q127" s="154"/>
      <c r="R127" s="113"/>
      <c r="S127" s="113"/>
      <c r="T127" s="113"/>
      <c r="U127" s="113"/>
      <c r="V127" s="113"/>
      <c r="W127" s="113"/>
      <c r="X127" s="113"/>
      <c r="Y127" s="113"/>
      <c r="Z127" s="113"/>
    </row>
    <row r="128" spans="1:26" s="114" customFormat="1" x14ac:dyDescent="0.25">
      <c r="A128" s="47">
        <f t="shared" si="4"/>
        <v>6</v>
      </c>
      <c r="B128" s="115"/>
      <c r="C128" s="116"/>
      <c r="D128" s="115"/>
      <c r="E128" s="110"/>
      <c r="F128" s="111"/>
      <c r="G128" s="111"/>
      <c r="H128" s="111"/>
      <c r="I128" s="112"/>
      <c r="J128" s="112"/>
      <c r="K128" s="112"/>
      <c r="L128" s="112"/>
      <c r="M128" s="103"/>
      <c r="N128" s="103"/>
      <c r="O128" s="27"/>
      <c r="P128" s="27"/>
      <c r="Q128" s="154"/>
      <c r="R128" s="113"/>
      <c r="S128" s="113"/>
      <c r="T128" s="113"/>
      <c r="U128" s="113"/>
      <c r="V128" s="113"/>
      <c r="W128" s="113"/>
      <c r="X128" s="113"/>
      <c r="Y128" s="113"/>
      <c r="Z128" s="113"/>
    </row>
    <row r="129" spans="1:26" s="114" customFormat="1" x14ac:dyDescent="0.25">
      <c r="A129" s="47">
        <f t="shared" si="4"/>
        <v>7</v>
      </c>
      <c r="B129" s="115"/>
      <c r="C129" s="116"/>
      <c r="D129" s="115"/>
      <c r="E129" s="110"/>
      <c r="F129" s="111"/>
      <c r="G129" s="111"/>
      <c r="H129" s="111"/>
      <c r="I129" s="112"/>
      <c r="J129" s="112"/>
      <c r="K129" s="112"/>
      <c r="L129" s="112"/>
      <c r="M129" s="103"/>
      <c r="N129" s="103"/>
      <c r="O129" s="27"/>
      <c r="P129" s="27"/>
      <c r="Q129" s="154"/>
      <c r="R129" s="113"/>
      <c r="S129" s="113"/>
      <c r="T129" s="113"/>
      <c r="U129" s="113"/>
      <c r="V129" s="113"/>
      <c r="W129" s="113"/>
      <c r="X129" s="113"/>
      <c r="Y129" s="113"/>
      <c r="Z129" s="113"/>
    </row>
    <row r="130" spans="1:26" s="114" customFormat="1" x14ac:dyDescent="0.25">
      <c r="A130" s="47">
        <f t="shared" si="4"/>
        <v>8</v>
      </c>
      <c r="B130" s="115"/>
      <c r="C130" s="116"/>
      <c r="D130" s="115"/>
      <c r="E130" s="110"/>
      <c r="F130" s="111"/>
      <c r="G130" s="111"/>
      <c r="H130" s="111"/>
      <c r="I130" s="112"/>
      <c r="J130" s="112"/>
      <c r="K130" s="112"/>
      <c r="L130" s="112"/>
      <c r="M130" s="103"/>
      <c r="N130" s="103"/>
      <c r="O130" s="27"/>
      <c r="P130" s="27"/>
      <c r="Q130" s="154"/>
      <c r="R130" s="113"/>
      <c r="S130" s="113"/>
      <c r="T130" s="113"/>
      <c r="U130" s="113"/>
      <c r="V130" s="113"/>
      <c r="W130" s="113"/>
      <c r="X130" s="113"/>
      <c r="Y130" s="113"/>
      <c r="Z130" s="113"/>
    </row>
    <row r="131" spans="1:26" s="114" customFormat="1" ht="33" customHeight="1" x14ac:dyDescent="0.25">
      <c r="A131" s="47"/>
      <c r="B131" s="50" t="s">
        <v>16</v>
      </c>
      <c r="C131" s="116"/>
      <c r="D131" s="115"/>
      <c r="E131" s="110"/>
      <c r="F131" s="111"/>
      <c r="G131" s="111"/>
      <c r="H131" s="111"/>
      <c r="I131" s="112"/>
      <c r="J131" s="112"/>
      <c r="K131" s="214" t="s">
        <v>220</v>
      </c>
      <c r="L131" s="117">
        <f t="shared" ref="L131" si="5">SUM(L123:L130)</f>
        <v>0</v>
      </c>
      <c r="M131" s="152">
        <v>720</v>
      </c>
      <c r="N131" s="117" t="s">
        <v>566</v>
      </c>
      <c r="O131" s="27"/>
      <c r="P131" s="27"/>
      <c r="Q131" s="155"/>
    </row>
    <row r="132" spans="1:26" x14ac:dyDescent="0.25">
      <c r="B132" s="30"/>
      <c r="C132" s="30"/>
      <c r="D132" s="30"/>
      <c r="E132" s="31"/>
      <c r="F132" s="30"/>
      <c r="G132" s="30"/>
      <c r="H132" s="30"/>
      <c r="I132" s="30"/>
      <c r="J132" s="30"/>
      <c r="K132" s="30"/>
      <c r="L132" s="30"/>
      <c r="M132" s="30"/>
      <c r="N132" s="30"/>
      <c r="O132" s="30"/>
      <c r="P132" s="30"/>
    </row>
    <row r="133" spans="1:26" ht="18.75" x14ac:dyDescent="0.25">
      <c r="B133" s="60" t="s">
        <v>32</v>
      </c>
      <c r="C133" s="74" t="str">
        <f>+K131</f>
        <v>19 meses y 7 días</v>
      </c>
      <c r="H133" s="32"/>
      <c r="I133" s="32"/>
      <c r="J133" s="32"/>
      <c r="K133" s="32"/>
      <c r="L133" s="32"/>
      <c r="M133" s="32"/>
      <c r="N133" s="30"/>
      <c r="O133" s="30"/>
      <c r="P133" s="30"/>
    </row>
    <row r="135" spans="1:26" ht="15.75" thickBot="1" x14ac:dyDescent="0.3"/>
    <row r="136" spans="1:26" ht="37.15" customHeight="1" thickBot="1" x14ac:dyDescent="0.3">
      <c r="B136" s="77" t="s">
        <v>49</v>
      </c>
      <c r="C136" s="78" t="s">
        <v>50</v>
      </c>
      <c r="D136" s="77" t="s">
        <v>51</v>
      </c>
      <c r="E136" s="78" t="s">
        <v>55</v>
      </c>
    </row>
    <row r="137" spans="1:26" ht="41.45" customHeight="1" x14ac:dyDescent="0.25">
      <c r="B137" s="68" t="s">
        <v>123</v>
      </c>
      <c r="C137" s="71">
        <v>20</v>
      </c>
      <c r="D137" s="71">
        <v>0</v>
      </c>
      <c r="E137" s="274">
        <f>+D137+D138+D139</f>
        <v>40</v>
      </c>
    </row>
    <row r="138" spans="1:26" x14ac:dyDescent="0.25">
      <c r="B138" s="68" t="s">
        <v>124</v>
      </c>
      <c r="C138" s="58">
        <v>30</v>
      </c>
      <c r="D138" s="167">
        <v>0</v>
      </c>
      <c r="E138" s="275"/>
    </row>
    <row r="139" spans="1:26" ht="15.75" thickBot="1" x14ac:dyDescent="0.3">
      <c r="B139" s="68" t="s">
        <v>125</v>
      </c>
      <c r="C139" s="73">
        <v>40</v>
      </c>
      <c r="D139" s="73">
        <v>40</v>
      </c>
      <c r="E139" s="276"/>
    </row>
    <row r="141" spans="1:26" ht="15.75" thickBot="1" x14ac:dyDescent="0.3"/>
    <row r="142" spans="1:26" ht="27" thickBot="1" x14ac:dyDescent="0.3">
      <c r="B142" s="264" t="s">
        <v>52</v>
      </c>
      <c r="C142" s="265"/>
      <c r="D142" s="265"/>
      <c r="E142" s="265"/>
      <c r="F142" s="265"/>
      <c r="G142" s="265"/>
      <c r="H142" s="265"/>
      <c r="I142" s="265"/>
      <c r="J142" s="265"/>
      <c r="K142" s="265"/>
      <c r="L142" s="265"/>
      <c r="M142" s="265"/>
      <c r="N142" s="266"/>
    </row>
    <row r="144" spans="1:26" ht="76.5" customHeight="1" x14ac:dyDescent="0.25">
      <c r="B144" s="121" t="s">
        <v>0</v>
      </c>
      <c r="C144" s="121" t="s">
        <v>39</v>
      </c>
      <c r="D144" s="121" t="s">
        <v>40</v>
      </c>
      <c r="E144" s="121" t="s">
        <v>115</v>
      </c>
      <c r="F144" s="121" t="s">
        <v>117</v>
      </c>
      <c r="G144" s="121" t="s">
        <v>118</v>
      </c>
      <c r="H144" s="121" t="s">
        <v>119</v>
      </c>
      <c r="I144" s="121" t="s">
        <v>116</v>
      </c>
      <c r="J144" s="262" t="s">
        <v>120</v>
      </c>
      <c r="K144" s="267"/>
      <c r="L144" s="263"/>
      <c r="M144" s="121" t="s">
        <v>121</v>
      </c>
      <c r="N144" s="121" t="s">
        <v>41</v>
      </c>
      <c r="O144" s="121" t="s">
        <v>42</v>
      </c>
      <c r="P144" s="262" t="s">
        <v>3</v>
      </c>
      <c r="Q144" s="263"/>
    </row>
    <row r="145" spans="2:17" ht="60.75" customHeight="1" x14ac:dyDescent="0.25">
      <c r="B145" s="166" t="s">
        <v>549</v>
      </c>
      <c r="C145" s="166">
        <f>264/1000</f>
        <v>0.26400000000000001</v>
      </c>
      <c r="D145" s="3" t="s">
        <v>537</v>
      </c>
      <c r="E145" s="3">
        <v>59837161</v>
      </c>
      <c r="F145" s="3" t="s">
        <v>538</v>
      </c>
      <c r="G145" s="3" t="s">
        <v>326</v>
      </c>
      <c r="H145" s="190">
        <v>37148</v>
      </c>
      <c r="I145" s="5" t="s">
        <v>134</v>
      </c>
      <c r="J145" s="1" t="s">
        <v>409</v>
      </c>
      <c r="K145" s="99" t="s">
        <v>539</v>
      </c>
      <c r="L145" s="98" t="s">
        <v>540</v>
      </c>
      <c r="M145" s="122" t="s">
        <v>133</v>
      </c>
      <c r="N145" s="122" t="s">
        <v>134</v>
      </c>
      <c r="O145" s="122"/>
      <c r="P145" s="268" t="s">
        <v>327</v>
      </c>
      <c r="Q145" s="268"/>
    </row>
    <row r="146" spans="2:17" s="30" customFormat="1" ht="60.75" customHeight="1" x14ac:dyDescent="0.25">
      <c r="B146" s="99" t="s">
        <v>129</v>
      </c>
      <c r="C146" s="99">
        <f>264/1000</f>
        <v>0.26400000000000001</v>
      </c>
      <c r="D146" s="98" t="s">
        <v>541</v>
      </c>
      <c r="E146" s="98">
        <v>36953822</v>
      </c>
      <c r="F146" s="98" t="s">
        <v>542</v>
      </c>
      <c r="G146" s="98" t="s">
        <v>319</v>
      </c>
      <c r="H146" s="216">
        <v>37488</v>
      </c>
      <c r="I146" s="5" t="s">
        <v>134</v>
      </c>
      <c r="J146" s="5" t="s">
        <v>543</v>
      </c>
      <c r="K146" s="99" t="s">
        <v>544</v>
      </c>
      <c r="L146" s="98" t="s">
        <v>545</v>
      </c>
      <c r="M146" s="59" t="s">
        <v>133</v>
      </c>
      <c r="N146" s="59" t="s">
        <v>133</v>
      </c>
      <c r="O146" s="59"/>
      <c r="P146" s="58"/>
      <c r="Q146" s="58"/>
    </row>
    <row r="147" spans="2:17" s="30" customFormat="1" ht="60.75" customHeight="1" x14ac:dyDescent="0.25">
      <c r="B147" s="99" t="s">
        <v>129</v>
      </c>
      <c r="C147" s="99">
        <f t="shared" ref="C147:C148" si="6">264/1000</f>
        <v>0.26400000000000001</v>
      </c>
      <c r="D147" s="98" t="s">
        <v>541</v>
      </c>
      <c r="E147" s="98">
        <v>36953822</v>
      </c>
      <c r="F147" s="98" t="s">
        <v>542</v>
      </c>
      <c r="G147" s="98" t="s">
        <v>319</v>
      </c>
      <c r="H147" s="216">
        <v>37488</v>
      </c>
      <c r="I147" s="5" t="s">
        <v>134</v>
      </c>
      <c r="J147" s="5" t="s">
        <v>543</v>
      </c>
      <c r="K147" s="99" t="s">
        <v>546</v>
      </c>
      <c r="L147" s="98" t="s">
        <v>545</v>
      </c>
      <c r="M147" s="59" t="s">
        <v>133</v>
      </c>
      <c r="N147" s="59" t="s">
        <v>133</v>
      </c>
      <c r="O147" s="59"/>
      <c r="P147" s="58"/>
      <c r="Q147" s="58"/>
    </row>
    <row r="148" spans="2:17" s="30" customFormat="1" ht="60.75" customHeight="1" x14ac:dyDescent="0.25">
      <c r="B148" s="99" t="s">
        <v>129</v>
      </c>
      <c r="C148" s="99">
        <f t="shared" si="6"/>
        <v>0.26400000000000001</v>
      </c>
      <c r="D148" s="98" t="s">
        <v>541</v>
      </c>
      <c r="E148" s="98">
        <v>36953822</v>
      </c>
      <c r="F148" s="98" t="s">
        <v>542</v>
      </c>
      <c r="G148" s="98" t="s">
        <v>319</v>
      </c>
      <c r="H148" s="216">
        <v>37488</v>
      </c>
      <c r="I148" s="5" t="s">
        <v>134</v>
      </c>
      <c r="J148" s="5" t="s">
        <v>547</v>
      </c>
      <c r="K148" s="99" t="s">
        <v>548</v>
      </c>
      <c r="L148" s="98" t="s">
        <v>545</v>
      </c>
      <c r="M148" s="59" t="s">
        <v>133</v>
      </c>
      <c r="N148" s="59" t="s">
        <v>133</v>
      </c>
      <c r="O148" s="59"/>
      <c r="P148" s="58"/>
      <c r="Q148" s="58"/>
    </row>
    <row r="149" spans="2:17" s="30" customFormat="1" ht="60.75" customHeight="1" x14ac:dyDescent="0.25">
      <c r="B149" s="99" t="s">
        <v>549</v>
      </c>
      <c r="C149" s="99">
        <f>500/1000</f>
        <v>0.5</v>
      </c>
      <c r="D149" s="98" t="s">
        <v>550</v>
      </c>
      <c r="E149" s="98">
        <v>12750698</v>
      </c>
      <c r="F149" s="98" t="s">
        <v>341</v>
      </c>
      <c r="G149" s="98" t="s">
        <v>551</v>
      </c>
      <c r="H149" s="216">
        <v>39371</v>
      </c>
      <c r="I149" s="5" t="s">
        <v>133</v>
      </c>
      <c r="J149" s="5" t="s">
        <v>323</v>
      </c>
      <c r="K149" s="99" t="s">
        <v>552</v>
      </c>
      <c r="L149" s="98" t="s">
        <v>43</v>
      </c>
      <c r="M149" s="59" t="s">
        <v>133</v>
      </c>
      <c r="N149" s="59" t="s">
        <v>134</v>
      </c>
      <c r="O149" s="59"/>
      <c r="P149" s="217" t="s">
        <v>568</v>
      </c>
      <c r="Q149" s="218"/>
    </row>
    <row r="150" spans="2:17" ht="60.75" customHeight="1" x14ac:dyDescent="0.25">
      <c r="B150" s="202" t="s">
        <v>549</v>
      </c>
      <c r="C150" s="202">
        <f>500/1000</f>
        <v>0.5</v>
      </c>
      <c r="D150" s="3" t="s">
        <v>550</v>
      </c>
      <c r="E150" s="3">
        <v>12750698</v>
      </c>
      <c r="F150" s="3" t="s">
        <v>341</v>
      </c>
      <c r="G150" s="3" t="s">
        <v>551</v>
      </c>
      <c r="H150" s="190">
        <v>39371</v>
      </c>
      <c r="I150" s="5" t="s">
        <v>133</v>
      </c>
      <c r="J150" s="1" t="s">
        <v>323</v>
      </c>
      <c r="K150" s="99" t="s">
        <v>553</v>
      </c>
      <c r="L150" s="98" t="s">
        <v>43</v>
      </c>
      <c r="M150" s="122" t="s">
        <v>133</v>
      </c>
      <c r="N150" s="122" t="s">
        <v>134</v>
      </c>
      <c r="O150" s="122"/>
      <c r="P150" s="203"/>
      <c r="Q150" s="203"/>
    </row>
    <row r="151" spans="2:17" ht="33.6" customHeight="1" x14ac:dyDescent="0.25">
      <c r="B151" s="202" t="s">
        <v>554</v>
      </c>
      <c r="C151" s="202">
        <f>500/1000</f>
        <v>0.5</v>
      </c>
      <c r="D151" s="3" t="s">
        <v>555</v>
      </c>
      <c r="E151" s="3">
        <v>23493359</v>
      </c>
      <c r="F151" s="3" t="s">
        <v>556</v>
      </c>
      <c r="G151" s="3" t="s">
        <v>557</v>
      </c>
      <c r="H151" s="190">
        <v>32497</v>
      </c>
      <c r="I151" s="5"/>
      <c r="J151" s="202" t="s">
        <v>558</v>
      </c>
      <c r="K151" s="99" t="s">
        <v>559</v>
      </c>
      <c r="L151" s="98" t="s">
        <v>560</v>
      </c>
      <c r="M151" s="122" t="s">
        <v>133</v>
      </c>
      <c r="N151" s="122" t="s">
        <v>133</v>
      </c>
      <c r="O151" s="122"/>
      <c r="P151" s="203"/>
      <c r="Q151" s="203"/>
    </row>
    <row r="154" spans="2:17" ht="15.75" thickBot="1" x14ac:dyDescent="0.3"/>
    <row r="155" spans="2:17" ht="54" customHeight="1" x14ac:dyDescent="0.25">
      <c r="B155" s="125" t="s">
        <v>33</v>
      </c>
      <c r="C155" s="125" t="s">
        <v>49</v>
      </c>
      <c r="D155" s="121" t="s">
        <v>50</v>
      </c>
      <c r="E155" s="125" t="s">
        <v>51</v>
      </c>
      <c r="F155" s="78" t="s">
        <v>56</v>
      </c>
      <c r="G155" s="95"/>
    </row>
    <row r="156" spans="2:17" ht="120.75" customHeight="1" x14ac:dyDescent="0.2">
      <c r="B156" s="270" t="s">
        <v>53</v>
      </c>
      <c r="C156" s="6" t="s">
        <v>126</v>
      </c>
      <c r="D156" s="167">
        <v>25</v>
      </c>
      <c r="E156" s="167">
        <v>0</v>
      </c>
      <c r="F156" s="271">
        <f>+E156+E157+E158</f>
        <v>25</v>
      </c>
      <c r="G156" s="96"/>
    </row>
    <row r="157" spans="2:17" ht="76.150000000000006" customHeight="1" x14ac:dyDescent="0.2">
      <c r="B157" s="270"/>
      <c r="C157" s="6" t="s">
        <v>127</v>
      </c>
      <c r="D157" s="170">
        <v>25</v>
      </c>
      <c r="E157" s="167">
        <v>25</v>
      </c>
      <c r="F157" s="272"/>
      <c r="G157" s="96"/>
    </row>
    <row r="158" spans="2:17" ht="69" customHeight="1" x14ac:dyDescent="0.2">
      <c r="B158" s="270"/>
      <c r="C158" s="6" t="s">
        <v>128</v>
      </c>
      <c r="D158" s="167">
        <v>10</v>
      </c>
      <c r="E158" s="167">
        <v>0</v>
      </c>
      <c r="F158" s="273"/>
      <c r="G158" s="96"/>
    </row>
    <row r="159" spans="2:17" x14ac:dyDescent="0.25">
      <c r="C159" s="105"/>
    </row>
    <row r="162" spans="2:5" x14ac:dyDescent="0.25">
      <c r="B162" s="123" t="s">
        <v>57</v>
      </c>
    </row>
    <row r="165" spans="2:5" x14ac:dyDescent="0.25">
      <c r="B165" s="126" t="s">
        <v>33</v>
      </c>
      <c r="C165" s="126" t="s">
        <v>58</v>
      </c>
      <c r="D165" s="125" t="s">
        <v>51</v>
      </c>
      <c r="E165" s="125" t="s">
        <v>16</v>
      </c>
    </row>
    <row r="166" spans="2:5" ht="28.5" x14ac:dyDescent="0.25">
      <c r="B166" s="106" t="s">
        <v>59</v>
      </c>
      <c r="C166" s="107">
        <v>40</v>
      </c>
      <c r="D166" s="167">
        <f>+E137</f>
        <v>40</v>
      </c>
      <c r="E166" s="254">
        <f>+D166+D167</f>
        <v>65</v>
      </c>
    </row>
    <row r="167" spans="2:5" ht="42.75" x14ac:dyDescent="0.25">
      <c r="B167" s="106" t="s">
        <v>60</v>
      </c>
      <c r="C167" s="107">
        <v>60</v>
      </c>
      <c r="D167" s="167">
        <f>+F156</f>
        <v>25</v>
      </c>
      <c r="E167" s="255"/>
    </row>
  </sheetData>
  <customSheetViews>
    <customSheetView guid="{0F1D893C-8A04-4EC8-8B71-67F44338C55D}" scale="70" hiddenColumns="1" topLeftCell="A40">
      <selection activeCell="A50" sqref="A50"/>
      <pageMargins left="0.7" right="0.7" top="0.75" bottom="0.75" header="0.3" footer="0.3"/>
      <pageSetup orientation="portrait" horizontalDpi="4294967295" verticalDpi="4294967295" r:id="rId1"/>
    </customSheetView>
    <customSheetView guid="{FA2B49E8-C1C1-46F0-9038-B2DB6B88B84A}" scale="70" hiddenColumns="1" topLeftCell="C73">
      <selection activeCell="K121" sqref="K121"/>
      <pageMargins left="0.7" right="0.7" top="0.75" bottom="0.75" header="0.3" footer="0.3"/>
      <pageSetup orientation="portrait" horizontalDpi="4294967295" verticalDpi="4294967295" r:id="rId2"/>
    </customSheetView>
    <customSheetView guid="{867031DD-A64B-4C9F-99A0-93067ECAFC19}" scale="70" hiddenColumns="1">
      <selection activeCell="A56" sqref="A56"/>
      <pageMargins left="0.7" right="0.7" top="0.75" bottom="0.75" header="0.3" footer="0.3"/>
      <pageSetup orientation="portrait" horizontalDpi="4294967295" verticalDpi="4294967295" r:id="rId3"/>
    </customSheetView>
    <customSheetView guid="{6EA02D3D-3E49-4350-B322-B37031B6F0FF}" scale="70" hiddenColumns="1" topLeftCell="C73">
      <selection activeCell="K121" sqref="K121"/>
      <pageMargins left="0.7" right="0.7" top="0.75" bottom="0.75" header="0.3" footer="0.3"/>
      <pageSetup orientation="portrait" horizontalDpi="4294967295" verticalDpi="4294967295" r:id="rId4"/>
    </customSheetView>
    <customSheetView guid="{490469B9-0D00-4721-A7ED-3C5221F538EC}" scale="70" hiddenColumns="1" topLeftCell="A40">
      <selection activeCell="A50" sqref="A50"/>
      <pageMargins left="0.7" right="0.7" top="0.75" bottom="0.75" header="0.3" footer="0.3"/>
      <pageSetup orientation="portrait" horizontalDpi="4294967295" verticalDpi="4294967295" r:id="rId5"/>
    </customSheetView>
    <customSheetView guid="{1AD30E73-B44A-4F3E-B7B0-2774A07AF9E2}" scale="70" hiddenColumns="1" topLeftCell="K149">
      <selection activeCell="S90" sqref="S90"/>
      <pageMargins left="0.7" right="0.7" top="0.75" bottom="0.75" header="0.3" footer="0.3"/>
      <pageSetup orientation="portrait" horizontalDpi="4294967295" verticalDpi="4294967295" r:id="rId6"/>
    </customSheetView>
    <customSheetView guid="{CD3C77A0-F72D-4596-B1F3-BFF11BFD134E}" scale="70" hiddenColumns="1" topLeftCell="A40">
      <selection activeCell="A50" sqref="A50"/>
      <pageMargins left="0.7" right="0.7" top="0.75" bottom="0.75" header="0.3" footer="0.3"/>
      <pageSetup orientation="portrait" horizontalDpi="4294967295" verticalDpi="4294967295" r:id="rId7"/>
    </customSheetView>
    <customSheetView guid="{E469B996-3963-410C-8366-8845DF5002F6}" scale="70" hiddenColumns="1" topLeftCell="A148">
      <selection activeCell="F156" sqref="F156:F158"/>
      <pageMargins left="0.7" right="0.7" top="0.75" bottom="0.75" header="0.3" footer="0.3"/>
      <pageSetup orientation="portrait" horizontalDpi="4294967295" verticalDpi="4294967295" r:id="rId8"/>
    </customSheetView>
  </customSheetViews>
  <mergeCells count="41">
    <mergeCell ref="B156:B158"/>
    <mergeCell ref="F156:F158"/>
    <mergeCell ref="E166:E167"/>
    <mergeCell ref="B119:N119"/>
    <mergeCell ref="E137:E139"/>
    <mergeCell ref="B142:N142"/>
    <mergeCell ref="J144:L144"/>
    <mergeCell ref="P144:Q144"/>
    <mergeCell ref="P145:Q145"/>
    <mergeCell ref="B116:P116"/>
    <mergeCell ref="O72:P72"/>
    <mergeCell ref="O73:P73"/>
    <mergeCell ref="O74:P74"/>
    <mergeCell ref="O75:P75"/>
    <mergeCell ref="B81:N81"/>
    <mergeCell ref="J86:L86"/>
    <mergeCell ref="P86:Q86"/>
    <mergeCell ref="P87:Q87"/>
    <mergeCell ref="B109:N109"/>
    <mergeCell ref="D112:E112"/>
    <mergeCell ref="D113:E113"/>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2"/>
  <sheetViews>
    <sheetView topLeftCell="B1" zoomScale="70" zoomScaleNormal="70" workbookViewId="0">
      <selection activeCell="D5" sqref="D5"/>
    </sheetView>
  </sheetViews>
  <sheetFormatPr baseColWidth="10" defaultRowHeight="15" x14ac:dyDescent="0.25"/>
  <cols>
    <col min="1" max="1" width="3.140625" style="9" bestFit="1" customWidth="1"/>
    <col min="2" max="2" width="102.7109375" style="9" bestFit="1" customWidth="1"/>
    <col min="3" max="3" width="31.140625" style="9" customWidth="1"/>
    <col min="4" max="4" width="56.5703125" style="9" customWidth="1"/>
    <col min="5" max="5" width="25" style="9" customWidth="1"/>
    <col min="6" max="6" width="29.7109375" style="9" customWidth="1"/>
    <col min="7" max="7" width="46.42578125" style="9" customWidth="1"/>
    <col min="8" max="8" width="24.5703125" style="9" customWidth="1"/>
    <col min="9" max="9" width="24" style="9" customWidth="1"/>
    <col min="10" max="10" width="64.5703125" style="9" customWidth="1"/>
    <col min="11" max="11" width="23.140625" style="9" customWidth="1"/>
    <col min="12" max="12" width="53.85546875" style="9" customWidth="1"/>
    <col min="13" max="13" width="18.7109375" style="9" customWidth="1"/>
    <col min="14" max="14" width="22.140625" style="9" customWidth="1"/>
    <col min="15" max="15" width="26.140625" style="9" customWidth="1"/>
    <col min="16" max="16" width="41" style="9" customWidth="1"/>
    <col min="17" max="17" width="51.140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163</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49"/>
      <c r="D10" s="249"/>
      <c r="E10" s="250"/>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8"/>
      <c r="J12" s="108"/>
      <c r="K12" s="108"/>
      <c r="L12" s="108"/>
      <c r="M12" s="108"/>
      <c r="N12" s="19"/>
    </row>
    <row r="13" spans="2:16" x14ac:dyDescent="0.25">
      <c r="I13" s="108"/>
      <c r="J13" s="108"/>
      <c r="K13" s="108"/>
      <c r="L13" s="108"/>
      <c r="M13" s="108"/>
      <c r="N13" s="109"/>
    </row>
    <row r="14" spans="2:16" ht="45.75" customHeight="1" x14ac:dyDescent="0.25">
      <c r="B14" s="251" t="s">
        <v>100</v>
      </c>
      <c r="C14" s="251"/>
      <c r="D14" s="168" t="s">
        <v>12</v>
      </c>
      <c r="E14" s="168" t="s">
        <v>13</v>
      </c>
      <c r="F14" s="168" t="s">
        <v>29</v>
      </c>
      <c r="G14" s="93"/>
      <c r="I14" s="38"/>
      <c r="J14" s="38"/>
      <c r="K14" s="38"/>
      <c r="L14" s="38"/>
      <c r="M14" s="38"/>
      <c r="N14" s="109"/>
    </row>
    <row r="15" spans="2:16" x14ac:dyDescent="0.25">
      <c r="B15" s="251"/>
      <c r="C15" s="251"/>
      <c r="D15" s="168">
        <v>25</v>
      </c>
      <c r="E15" s="36">
        <v>1762951852</v>
      </c>
      <c r="F15" s="171">
        <f>500+84+168</f>
        <v>752</v>
      </c>
      <c r="G15" s="94"/>
      <c r="I15" s="39"/>
      <c r="J15" s="39"/>
      <c r="K15" s="39"/>
      <c r="L15" s="39"/>
      <c r="M15" s="39"/>
      <c r="N15" s="109"/>
    </row>
    <row r="16" spans="2:16" x14ac:dyDescent="0.25">
      <c r="B16" s="251"/>
      <c r="C16" s="251"/>
      <c r="D16" s="168"/>
      <c r="E16" s="36"/>
      <c r="F16" s="36"/>
      <c r="G16" s="94"/>
      <c r="I16" s="39"/>
      <c r="J16" s="39"/>
      <c r="K16" s="39"/>
      <c r="L16" s="39"/>
      <c r="M16" s="39"/>
      <c r="N16" s="109"/>
    </row>
    <row r="17" spans="1:14" x14ac:dyDescent="0.25">
      <c r="B17" s="251"/>
      <c r="C17" s="251"/>
      <c r="D17" s="168"/>
      <c r="E17" s="36"/>
      <c r="F17" s="36"/>
      <c r="G17" s="94"/>
      <c r="I17" s="39"/>
      <c r="J17" s="39"/>
      <c r="K17" s="39"/>
      <c r="L17" s="39"/>
      <c r="M17" s="39"/>
      <c r="N17" s="109"/>
    </row>
    <row r="18" spans="1:14" x14ac:dyDescent="0.25">
      <c r="B18" s="251"/>
      <c r="C18" s="251"/>
      <c r="D18" s="168"/>
      <c r="E18" s="37"/>
      <c r="F18" s="36"/>
      <c r="G18" s="94"/>
      <c r="H18" s="22"/>
      <c r="I18" s="39"/>
      <c r="J18" s="39"/>
      <c r="K18" s="39"/>
      <c r="L18" s="39"/>
      <c r="M18" s="39"/>
      <c r="N18" s="20"/>
    </row>
    <row r="19" spans="1:14" x14ac:dyDescent="0.25">
      <c r="B19" s="251"/>
      <c r="C19" s="251"/>
      <c r="D19" s="168"/>
      <c r="E19" s="37"/>
      <c r="F19" s="36"/>
      <c r="G19" s="94"/>
      <c r="H19" s="22"/>
      <c r="I19" s="41"/>
      <c r="J19" s="41"/>
      <c r="K19" s="41"/>
      <c r="L19" s="41"/>
      <c r="M19" s="41"/>
      <c r="N19" s="20"/>
    </row>
    <row r="20" spans="1:14" x14ac:dyDescent="0.25">
      <c r="B20" s="251"/>
      <c r="C20" s="251"/>
      <c r="D20" s="168"/>
      <c r="E20" s="37"/>
      <c r="F20" s="36"/>
      <c r="G20" s="94"/>
      <c r="H20" s="22"/>
      <c r="I20" s="108"/>
      <c r="J20" s="108"/>
      <c r="K20" s="108"/>
      <c r="L20" s="108"/>
      <c r="M20" s="108"/>
      <c r="N20" s="20"/>
    </row>
    <row r="21" spans="1:14" x14ac:dyDescent="0.25">
      <c r="B21" s="251"/>
      <c r="C21" s="251"/>
      <c r="D21" s="168"/>
      <c r="E21" s="37"/>
      <c r="F21" s="36"/>
      <c r="G21" s="94"/>
      <c r="H21" s="22"/>
      <c r="I21" s="108"/>
      <c r="J21" s="108"/>
      <c r="K21" s="108"/>
      <c r="L21" s="108"/>
      <c r="M21" s="108"/>
      <c r="N21" s="20"/>
    </row>
    <row r="22" spans="1:14" ht="15.75" thickBot="1" x14ac:dyDescent="0.3">
      <c r="B22" s="252" t="s">
        <v>14</v>
      </c>
      <c r="C22" s="253"/>
      <c r="D22" s="168"/>
      <c r="E22" s="65"/>
      <c r="F22" s="36"/>
      <c r="G22" s="94"/>
      <c r="H22" s="22"/>
      <c r="I22" s="108"/>
      <c r="J22" s="108"/>
      <c r="K22" s="108"/>
      <c r="L22" s="108"/>
      <c r="M22" s="10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601.6</v>
      </c>
      <c r="D24" s="42"/>
      <c r="E24" s="45">
        <f>E15</f>
        <v>1762951852</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167" t="s">
        <v>177</v>
      </c>
      <c r="D30" s="167"/>
      <c r="E30" s="105"/>
      <c r="F30" s="105"/>
      <c r="G30" s="105"/>
      <c r="H30" s="105"/>
      <c r="I30" s="108"/>
      <c r="J30" s="108"/>
      <c r="K30" s="108"/>
      <c r="L30" s="108"/>
      <c r="M30" s="108"/>
      <c r="N30" s="109"/>
    </row>
    <row r="31" spans="1:14" x14ac:dyDescent="0.25">
      <c r="A31" s="100"/>
      <c r="B31" s="122" t="s">
        <v>136</v>
      </c>
      <c r="C31" s="167"/>
      <c r="D31" s="167" t="s">
        <v>177</v>
      </c>
      <c r="E31" s="105"/>
      <c r="F31" s="105"/>
      <c r="G31" s="105"/>
      <c r="H31" s="105"/>
      <c r="I31" s="108"/>
      <c r="J31" s="108"/>
      <c r="K31" s="108"/>
      <c r="L31" s="108"/>
      <c r="M31" s="108"/>
      <c r="N31" s="109"/>
    </row>
    <row r="32" spans="1:14" x14ac:dyDescent="0.25">
      <c r="A32" s="100"/>
      <c r="B32" s="122" t="s">
        <v>137</v>
      </c>
      <c r="C32" s="122"/>
      <c r="D32" s="173" t="s">
        <v>177</v>
      </c>
      <c r="E32" s="105"/>
      <c r="F32" s="105"/>
      <c r="G32" s="105"/>
      <c r="H32" s="105"/>
      <c r="I32" s="108"/>
      <c r="J32" s="108"/>
      <c r="K32" s="108"/>
      <c r="L32" s="108"/>
      <c r="M32" s="108"/>
      <c r="N32" s="109"/>
    </row>
    <row r="33" spans="1:17" x14ac:dyDescent="0.25">
      <c r="A33" s="100"/>
      <c r="B33" s="122" t="s">
        <v>138</v>
      </c>
      <c r="C33" s="122"/>
      <c r="D33" s="177" t="s">
        <v>177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67">
        <v>40</v>
      </c>
      <c r="E40" s="254">
        <f>+D40+D41</f>
        <v>40</v>
      </c>
      <c r="F40" s="105"/>
      <c r="G40" s="105"/>
      <c r="H40" s="105"/>
      <c r="I40" s="108"/>
      <c r="J40" s="108"/>
      <c r="K40" s="108"/>
      <c r="L40" s="108"/>
      <c r="M40" s="108"/>
      <c r="N40" s="109"/>
    </row>
    <row r="41" spans="1:17" ht="42.75" x14ac:dyDescent="0.25">
      <c r="A41" s="100"/>
      <c r="B41" s="106" t="s">
        <v>141</v>
      </c>
      <c r="C41" s="107">
        <v>60</v>
      </c>
      <c r="D41" s="167">
        <f>+F181</f>
        <v>0</v>
      </c>
      <c r="E41" s="255"/>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56" t="s">
        <v>35</v>
      </c>
      <c r="N45" s="256"/>
    </row>
    <row r="46" spans="1:17" x14ac:dyDescent="0.25">
      <c r="B46" s="123" t="s">
        <v>30</v>
      </c>
      <c r="M46" s="66"/>
      <c r="N46" s="66"/>
    </row>
    <row r="47" spans="1:17" ht="15.75" thickBot="1" x14ac:dyDescent="0.3">
      <c r="M47" s="66"/>
      <c r="N47" s="66"/>
    </row>
    <row r="48" spans="1:17" s="108" customFormat="1" ht="109.5" customHeight="1" x14ac:dyDescent="0.25">
      <c r="B48" s="119" t="s">
        <v>142</v>
      </c>
      <c r="C48" s="119" t="s">
        <v>143</v>
      </c>
      <c r="D48" s="119" t="s">
        <v>144</v>
      </c>
      <c r="E48" s="119" t="s">
        <v>45</v>
      </c>
      <c r="F48" s="119" t="s">
        <v>22</v>
      </c>
      <c r="G48" s="119" t="s">
        <v>102</v>
      </c>
      <c r="H48" s="119" t="s">
        <v>17</v>
      </c>
      <c r="I48" s="119" t="s">
        <v>10</v>
      </c>
      <c r="J48" s="119" t="s">
        <v>31</v>
      </c>
      <c r="K48" s="119" t="s">
        <v>61</v>
      </c>
      <c r="L48" s="119" t="s">
        <v>20</v>
      </c>
      <c r="M48" s="104" t="s">
        <v>26</v>
      </c>
      <c r="N48" s="119" t="s">
        <v>145</v>
      </c>
      <c r="O48" s="119" t="s">
        <v>36</v>
      </c>
      <c r="P48" s="120" t="s">
        <v>11</v>
      </c>
      <c r="Q48" s="120" t="s">
        <v>19</v>
      </c>
    </row>
    <row r="49" spans="1:26" s="114" customFormat="1" ht="45" x14ac:dyDescent="0.25">
      <c r="A49" s="47">
        <v>1</v>
      </c>
      <c r="B49" s="115" t="s">
        <v>163</v>
      </c>
      <c r="C49" s="115" t="s">
        <v>163</v>
      </c>
      <c r="D49" s="115" t="s">
        <v>164</v>
      </c>
      <c r="E49" s="110" t="s">
        <v>186</v>
      </c>
      <c r="F49" s="111" t="s">
        <v>133</v>
      </c>
      <c r="G49" s="153"/>
      <c r="H49" s="118">
        <v>41256</v>
      </c>
      <c r="I49" s="112">
        <v>41912</v>
      </c>
      <c r="J49" s="112"/>
      <c r="K49" s="112" t="s">
        <v>188</v>
      </c>
      <c r="L49" s="112" t="s">
        <v>168</v>
      </c>
      <c r="M49" s="103">
        <v>192</v>
      </c>
      <c r="N49" s="103">
        <v>192</v>
      </c>
      <c r="O49" s="27">
        <v>921205920</v>
      </c>
      <c r="P49" s="27" t="s">
        <v>187</v>
      </c>
      <c r="Q49" s="154"/>
      <c r="R49" s="113"/>
      <c r="S49" s="113"/>
      <c r="T49" s="113"/>
      <c r="U49" s="113"/>
      <c r="V49" s="113"/>
      <c r="W49" s="113"/>
      <c r="X49" s="113"/>
      <c r="Y49" s="113"/>
      <c r="Z49" s="113"/>
    </row>
    <row r="50" spans="1:26" s="114" customFormat="1" ht="45" x14ac:dyDescent="0.25">
      <c r="A50" s="47">
        <f>+A49+1</f>
        <v>2</v>
      </c>
      <c r="B50" s="115" t="s">
        <v>163</v>
      </c>
      <c r="C50" s="115" t="s">
        <v>163</v>
      </c>
      <c r="D50" s="115" t="s">
        <v>164</v>
      </c>
      <c r="E50" s="110" t="s">
        <v>189</v>
      </c>
      <c r="F50" s="111" t="s">
        <v>133</v>
      </c>
      <c r="G50" s="111"/>
      <c r="H50" s="118">
        <v>40924</v>
      </c>
      <c r="I50" s="112">
        <v>41090</v>
      </c>
      <c r="J50" s="112"/>
      <c r="K50" s="112" t="s">
        <v>190</v>
      </c>
      <c r="L50" s="112" t="s">
        <v>168</v>
      </c>
      <c r="M50" s="103">
        <v>0</v>
      </c>
      <c r="N50" s="103">
        <v>0</v>
      </c>
      <c r="O50" s="27">
        <v>9152512</v>
      </c>
      <c r="P50" s="27" t="s">
        <v>191</v>
      </c>
      <c r="Q50" s="154" t="s">
        <v>565</v>
      </c>
      <c r="R50" s="113"/>
      <c r="S50" s="113"/>
      <c r="T50" s="113"/>
      <c r="U50" s="113"/>
      <c r="V50" s="113"/>
      <c r="W50" s="113"/>
      <c r="X50" s="113"/>
      <c r="Y50" s="113"/>
      <c r="Z50" s="113"/>
    </row>
    <row r="51" spans="1:26" s="114" customFormat="1" x14ac:dyDescent="0.25">
      <c r="A51" s="47">
        <f t="shared" ref="A51:A56" si="0">+A50+1</f>
        <v>3</v>
      </c>
      <c r="B51" s="115"/>
      <c r="C51" s="115"/>
      <c r="D51" s="115"/>
      <c r="E51" s="110"/>
      <c r="F51" s="111"/>
      <c r="G51" s="111"/>
      <c r="H51" s="111"/>
      <c r="I51" s="112"/>
      <c r="J51" s="112"/>
      <c r="K51" s="112"/>
      <c r="L51" s="112"/>
      <c r="M51" s="103"/>
      <c r="N51" s="103"/>
      <c r="O51" s="27"/>
      <c r="P51" s="27"/>
      <c r="Q51" s="154"/>
      <c r="R51" s="113"/>
      <c r="S51" s="113"/>
      <c r="T51" s="113"/>
      <c r="U51" s="113"/>
      <c r="V51" s="113"/>
      <c r="W51" s="113"/>
      <c r="X51" s="113"/>
      <c r="Y51" s="113"/>
      <c r="Z51" s="113"/>
    </row>
    <row r="52" spans="1:26" s="114" customFormat="1" x14ac:dyDescent="0.25">
      <c r="A52" s="47">
        <f t="shared" si="0"/>
        <v>4</v>
      </c>
      <c r="B52" s="115"/>
      <c r="C52" s="116"/>
      <c r="D52" s="115"/>
      <c r="E52" s="110"/>
      <c r="F52" s="111"/>
      <c r="G52" s="111"/>
      <c r="H52" s="111"/>
      <c r="I52" s="112"/>
      <c r="J52" s="112"/>
      <c r="K52" s="112"/>
      <c r="L52" s="112"/>
      <c r="M52" s="103"/>
      <c r="N52" s="103"/>
      <c r="O52" s="27"/>
      <c r="P52" s="27"/>
      <c r="Q52" s="154"/>
      <c r="R52" s="113"/>
      <c r="S52" s="113"/>
      <c r="T52" s="113"/>
      <c r="U52" s="113"/>
      <c r="V52" s="113"/>
      <c r="W52" s="113"/>
      <c r="X52" s="113"/>
      <c r="Y52" s="113"/>
      <c r="Z52" s="113"/>
    </row>
    <row r="53" spans="1:26" s="114" customFormat="1" x14ac:dyDescent="0.25">
      <c r="A53" s="47">
        <f t="shared" si="0"/>
        <v>5</v>
      </c>
      <c r="B53" s="115"/>
      <c r="C53" s="116"/>
      <c r="D53" s="115"/>
      <c r="E53" s="110"/>
      <c r="F53" s="111"/>
      <c r="G53" s="111"/>
      <c r="H53" s="111"/>
      <c r="I53" s="112"/>
      <c r="J53" s="112"/>
      <c r="K53" s="112"/>
      <c r="L53" s="112"/>
      <c r="M53" s="103"/>
      <c r="N53" s="103"/>
      <c r="O53" s="27"/>
      <c r="P53" s="27"/>
      <c r="Q53" s="154"/>
      <c r="R53" s="113"/>
      <c r="S53" s="113"/>
      <c r="T53" s="113"/>
      <c r="U53" s="113"/>
      <c r="V53" s="113"/>
      <c r="W53" s="113"/>
      <c r="X53" s="113"/>
      <c r="Y53" s="113"/>
      <c r="Z53" s="113"/>
    </row>
    <row r="54" spans="1:26" s="114" customFormat="1" x14ac:dyDescent="0.25">
      <c r="A54" s="47">
        <f t="shared" si="0"/>
        <v>6</v>
      </c>
      <c r="B54" s="115"/>
      <c r="C54" s="116"/>
      <c r="D54" s="115"/>
      <c r="E54" s="110"/>
      <c r="F54" s="111"/>
      <c r="G54" s="111"/>
      <c r="H54" s="111"/>
      <c r="I54" s="112"/>
      <c r="J54" s="112"/>
      <c r="K54" s="112"/>
      <c r="L54" s="112"/>
      <c r="M54" s="103"/>
      <c r="N54" s="103"/>
      <c r="O54" s="27"/>
      <c r="P54" s="27"/>
      <c r="Q54" s="154"/>
      <c r="R54" s="113"/>
      <c r="S54" s="113"/>
      <c r="T54" s="113"/>
      <c r="U54" s="113"/>
      <c r="V54" s="113"/>
      <c r="W54" s="113"/>
      <c r="X54" s="113"/>
      <c r="Y54" s="113"/>
      <c r="Z54" s="113"/>
    </row>
    <row r="55" spans="1:26" s="114" customFormat="1" x14ac:dyDescent="0.25">
      <c r="A55" s="47">
        <f t="shared" si="0"/>
        <v>7</v>
      </c>
      <c r="B55" s="115"/>
      <c r="C55" s="116"/>
      <c r="D55" s="115"/>
      <c r="E55" s="110"/>
      <c r="F55" s="111"/>
      <c r="G55" s="111"/>
      <c r="H55" s="111"/>
      <c r="I55" s="112"/>
      <c r="J55" s="112"/>
      <c r="K55" s="112"/>
      <c r="L55" s="112"/>
      <c r="M55" s="103"/>
      <c r="N55" s="103"/>
      <c r="O55" s="27"/>
      <c r="P55" s="27"/>
      <c r="Q55" s="154"/>
      <c r="R55" s="113"/>
      <c r="S55" s="113"/>
      <c r="T55" s="113"/>
      <c r="U55" s="113"/>
      <c r="V55" s="113"/>
      <c r="W55" s="113"/>
      <c r="X55" s="113"/>
      <c r="Y55" s="113"/>
      <c r="Z55" s="113"/>
    </row>
    <row r="56" spans="1:26" s="114" customFormat="1" x14ac:dyDescent="0.25">
      <c r="A56" s="47">
        <f t="shared" si="0"/>
        <v>8</v>
      </c>
      <c r="B56" s="115"/>
      <c r="C56" s="116"/>
      <c r="D56" s="115"/>
      <c r="E56" s="110"/>
      <c r="F56" s="111"/>
      <c r="G56" s="111"/>
      <c r="H56" s="111"/>
      <c r="I56" s="112"/>
      <c r="J56" s="112"/>
      <c r="K56" s="112"/>
      <c r="L56" s="112"/>
      <c r="M56" s="103"/>
      <c r="N56" s="103"/>
      <c r="O56" s="27"/>
      <c r="P56" s="27"/>
      <c r="Q56" s="154"/>
      <c r="R56" s="113"/>
      <c r="S56" s="113"/>
      <c r="T56" s="113"/>
      <c r="U56" s="113"/>
      <c r="V56" s="113"/>
      <c r="W56" s="113"/>
      <c r="X56" s="113"/>
      <c r="Y56" s="113"/>
      <c r="Z56" s="113"/>
    </row>
    <row r="57" spans="1:26" s="114" customFormat="1" ht="25.5" customHeight="1" x14ac:dyDescent="0.25">
      <c r="A57" s="47"/>
      <c r="B57" s="50" t="s">
        <v>16</v>
      </c>
      <c r="C57" s="116"/>
      <c r="D57" s="115"/>
      <c r="E57" s="110"/>
      <c r="F57" s="111"/>
      <c r="G57" s="111"/>
      <c r="H57" s="111"/>
      <c r="I57" s="112"/>
      <c r="J57" s="112"/>
      <c r="K57" s="117" t="s">
        <v>192</v>
      </c>
      <c r="L57" s="117">
        <f t="shared" ref="L57" si="1">SUM(L49:L56)</f>
        <v>0</v>
      </c>
      <c r="M57" s="152">
        <v>192</v>
      </c>
      <c r="N57" s="117" t="s">
        <v>193</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169" t="s">
        <v>23</v>
      </c>
      <c r="E60" s="63" t="s">
        <v>24</v>
      </c>
    </row>
    <row r="61" spans="1:26" s="30" customFormat="1" ht="30.6" customHeight="1" x14ac:dyDescent="0.25">
      <c r="B61" s="60" t="s">
        <v>21</v>
      </c>
      <c r="C61" s="61" t="str">
        <f>+K57</f>
        <v>27 meses y 3 días</v>
      </c>
      <c r="D61" s="58" t="s">
        <v>177</v>
      </c>
      <c r="E61" s="58"/>
      <c r="F61" s="32"/>
      <c r="G61" s="32"/>
      <c r="H61" s="32"/>
      <c r="I61" s="32"/>
      <c r="J61" s="32"/>
      <c r="K61" s="32"/>
      <c r="L61" s="32"/>
      <c r="M61" s="32"/>
    </row>
    <row r="62" spans="1:26" s="30" customFormat="1" ht="30" customHeight="1" x14ac:dyDescent="0.25">
      <c r="B62" s="60" t="s">
        <v>25</v>
      </c>
      <c r="C62" s="61" t="s">
        <v>564</v>
      </c>
      <c r="D62" s="58"/>
      <c r="E62" s="58" t="s">
        <v>177</v>
      </c>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62" t="s">
        <v>3</v>
      </c>
      <c r="P68" s="263"/>
      <c r="Q68" s="69" t="s">
        <v>18</v>
      </c>
    </row>
    <row r="69" spans="2:17" x14ac:dyDescent="0.25">
      <c r="B69" s="179" t="s">
        <v>238</v>
      </c>
      <c r="C69" s="180" t="s">
        <v>289</v>
      </c>
      <c r="D69" s="180" t="s">
        <v>299</v>
      </c>
      <c r="E69" s="182">
        <v>50</v>
      </c>
      <c r="F69" s="4"/>
      <c r="G69" s="4"/>
      <c r="H69" s="4"/>
      <c r="I69" s="98" t="s">
        <v>133</v>
      </c>
      <c r="J69" s="98" t="s">
        <v>133</v>
      </c>
      <c r="K69" s="98" t="s">
        <v>133</v>
      </c>
      <c r="L69" s="98" t="s">
        <v>133</v>
      </c>
      <c r="M69" s="98" t="s">
        <v>133</v>
      </c>
      <c r="N69" s="98" t="s">
        <v>133</v>
      </c>
      <c r="O69" s="247"/>
      <c r="P69" s="248"/>
      <c r="Q69" s="98" t="s">
        <v>133</v>
      </c>
    </row>
    <row r="70" spans="2:17" x14ac:dyDescent="0.25">
      <c r="B70" s="179" t="s">
        <v>238</v>
      </c>
      <c r="C70" s="180" t="s">
        <v>290</v>
      </c>
      <c r="D70" s="180" t="s">
        <v>300</v>
      </c>
      <c r="E70" s="182">
        <v>50</v>
      </c>
      <c r="F70" s="4"/>
      <c r="G70" s="4"/>
      <c r="H70" s="4"/>
      <c r="I70" s="98" t="s">
        <v>133</v>
      </c>
      <c r="J70" s="98" t="s">
        <v>133</v>
      </c>
      <c r="K70" s="98" t="s">
        <v>133</v>
      </c>
      <c r="L70" s="98" t="s">
        <v>133</v>
      </c>
      <c r="M70" s="98" t="s">
        <v>133</v>
      </c>
      <c r="N70" s="98" t="s">
        <v>133</v>
      </c>
      <c r="O70" s="174"/>
      <c r="P70" s="175"/>
      <c r="Q70" s="98" t="s">
        <v>133</v>
      </c>
    </row>
    <row r="71" spans="2:17" x14ac:dyDescent="0.25">
      <c r="B71" s="179" t="s">
        <v>238</v>
      </c>
      <c r="C71" s="180" t="s">
        <v>291</v>
      </c>
      <c r="D71" s="180" t="s">
        <v>301</v>
      </c>
      <c r="E71" s="182">
        <v>50</v>
      </c>
      <c r="F71" s="4"/>
      <c r="G71" s="4"/>
      <c r="H71" s="4"/>
      <c r="I71" s="98" t="s">
        <v>133</v>
      </c>
      <c r="J71" s="98" t="s">
        <v>133</v>
      </c>
      <c r="K71" s="98" t="s">
        <v>133</v>
      </c>
      <c r="L71" s="98" t="s">
        <v>133</v>
      </c>
      <c r="M71" s="98" t="s">
        <v>133</v>
      </c>
      <c r="N71" s="98" t="s">
        <v>133</v>
      </c>
      <c r="O71" s="174"/>
      <c r="P71" s="175"/>
      <c r="Q71" s="98" t="s">
        <v>133</v>
      </c>
    </row>
    <row r="72" spans="2:17" x14ac:dyDescent="0.25">
      <c r="B72" s="179" t="s">
        <v>238</v>
      </c>
      <c r="C72" s="180" t="s">
        <v>292</v>
      </c>
      <c r="D72" s="180" t="s">
        <v>302</v>
      </c>
      <c r="E72" s="182">
        <v>50</v>
      </c>
      <c r="F72" s="4"/>
      <c r="G72" s="4"/>
      <c r="H72" s="4"/>
      <c r="I72" s="98" t="s">
        <v>133</v>
      </c>
      <c r="J72" s="98" t="s">
        <v>133</v>
      </c>
      <c r="K72" s="98" t="s">
        <v>133</v>
      </c>
      <c r="L72" s="98" t="s">
        <v>133</v>
      </c>
      <c r="M72" s="98" t="s">
        <v>133</v>
      </c>
      <c r="N72" s="98" t="s">
        <v>133</v>
      </c>
      <c r="O72" s="174"/>
      <c r="P72" s="175"/>
      <c r="Q72" s="98" t="s">
        <v>133</v>
      </c>
    </row>
    <row r="73" spans="2:17" x14ac:dyDescent="0.25">
      <c r="B73" s="179" t="s">
        <v>238</v>
      </c>
      <c r="C73" s="180" t="s">
        <v>293</v>
      </c>
      <c r="D73" s="180" t="s">
        <v>303</v>
      </c>
      <c r="E73" s="182">
        <v>50</v>
      </c>
      <c r="F73" s="4"/>
      <c r="G73" s="4"/>
      <c r="H73" s="4"/>
      <c r="I73" s="98" t="s">
        <v>133</v>
      </c>
      <c r="J73" s="98" t="s">
        <v>133</v>
      </c>
      <c r="K73" s="98" t="s">
        <v>133</v>
      </c>
      <c r="L73" s="98" t="s">
        <v>133</v>
      </c>
      <c r="M73" s="98" t="s">
        <v>133</v>
      </c>
      <c r="N73" s="98" t="s">
        <v>133</v>
      </c>
      <c r="O73" s="174"/>
      <c r="P73" s="175"/>
      <c r="Q73" s="98" t="s">
        <v>133</v>
      </c>
    </row>
    <row r="74" spans="2:17" x14ac:dyDescent="0.25">
      <c r="B74" s="179" t="s">
        <v>238</v>
      </c>
      <c r="C74" s="180" t="s">
        <v>294</v>
      </c>
      <c r="D74" s="180" t="s">
        <v>304</v>
      </c>
      <c r="E74" s="182">
        <v>50</v>
      </c>
      <c r="F74" s="4"/>
      <c r="G74" s="4"/>
      <c r="H74" s="4"/>
      <c r="I74" s="98" t="s">
        <v>133</v>
      </c>
      <c r="J74" s="98" t="s">
        <v>133</v>
      </c>
      <c r="K74" s="98" t="s">
        <v>133</v>
      </c>
      <c r="L74" s="98" t="s">
        <v>133</v>
      </c>
      <c r="M74" s="98" t="s">
        <v>133</v>
      </c>
      <c r="N74" s="98" t="s">
        <v>133</v>
      </c>
      <c r="O74" s="174"/>
      <c r="P74" s="175"/>
      <c r="Q74" s="98" t="s">
        <v>133</v>
      </c>
    </row>
    <row r="75" spans="2:17" x14ac:dyDescent="0.25">
      <c r="B75" s="179" t="s">
        <v>238</v>
      </c>
      <c r="C75" s="180" t="s">
        <v>295</v>
      </c>
      <c r="D75" s="180" t="s">
        <v>300</v>
      </c>
      <c r="E75" s="182">
        <v>50</v>
      </c>
      <c r="F75" s="4"/>
      <c r="G75" s="4"/>
      <c r="H75" s="4"/>
      <c r="I75" s="98" t="s">
        <v>133</v>
      </c>
      <c r="J75" s="98" t="s">
        <v>133</v>
      </c>
      <c r="K75" s="98" t="s">
        <v>133</v>
      </c>
      <c r="L75" s="98" t="s">
        <v>133</v>
      </c>
      <c r="M75" s="98" t="s">
        <v>133</v>
      </c>
      <c r="N75" s="98" t="s">
        <v>133</v>
      </c>
      <c r="O75" s="247"/>
      <c r="P75" s="248"/>
      <c r="Q75" s="98" t="s">
        <v>133</v>
      </c>
    </row>
    <row r="76" spans="2:17" x14ac:dyDescent="0.25">
      <c r="B76" s="179" t="s">
        <v>238</v>
      </c>
      <c r="C76" s="180" t="s">
        <v>296</v>
      </c>
      <c r="D76" s="180" t="s">
        <v>305</v>
      </c>
      <c r="E76" s="182">
        <v>50</v>
      </c>
      <c r="F76" s="4"/>
      <c r="G76" s="4"/>
      <c r="H76" s="4"/>
      <c r="I76" s="98" t="s">
        <v>133</v>
      </c>
      <c r="J76" s="98" t="s">
        <v>133</v>
      </c>
      <c r="K76" s="98" t="s">
        <v>133</v>
      </c>
      <c r="L76" s="98" t="s">
        <v>133</v>
      </c>
      <c r="M76" s="98" t="s">
        <v>133</v>
      </c>
      <c r="N76" s="98" t="s">
        <v>133</v>
      </c>
      <c r="O76" s="247"/>
      <c r="P76" s="248"/>
      <c r="Q76" s="98" t="s">
        <v>133</v>
      </c>
    </row>
    <row r="77" spans="2:17" x14ac:dyDescent="0.25">
      <c r="B77" s="179" t="s">
        <v>238</v>
      </c>
      <c r="C77" s="180" t="s">
        <v>297</v>
      </c>
      <c r="D77" s="180" t="s">
        <v>306</v>
      </c>
      <c r="E77" s="182">
        <v>50</v>
      </c>
      <c r="F77" s="4"/>
      <c r="G77" s="4"/>
      <c r="H77" s="4"/>
      <c r="I77" s="98" t="s">
        <v>133</v>
      </c>
      <c r="J77" s="98" t="s">
        <v>133</v>
      </c>
      <c r="K77" s="98" t="s">
        <v>133</v>
      </c>
      <c r="L77" s="98" t="s">
        <v>133</v>
      </c>
      <c r="M77" s="98" t="s">
        <v>133</v>
      </c>
      <c r="N77" s="98" t="s">
        <v>133</v>
      </c>
      <c r="O77" s="247"/>
      <c r="P77" s="248"/>
      <c r="Q77" s="98" t="s">
        <v>133</v>
      </c>
    </row>
    <row r="78" spans="2:17" x14ac:dyDescent="0.25">
      <c r="B78" s="179" t="s">
        <v>238</v>
      </c>
      <c r="C78" s="180" t="s">
        <v>298</v>
      </c>
      <c r="D78" s="180" t="s">
        <v>307</v>
      </c>
      <c r="E78" s="182">
        <v>50</v>
      </c>
      <c r="F78" s="4"/>
      <c r="G78" s="4"/>
      <c r="H78" s="4"/>
      <c r="I78" s="98" t="s">
        <v>133</v>
      </c>
      <c r="J78" s="98" t="s">
        <v>133</v>
      </c>
      <c r="K78" s="98" t="s">
        <v>133</v>
      </c>
      <c r="L78" s="98" t="s">
        <v>133</v>
      </c>
      <c r="M78" s="98" t="s">
        <v>133</v>
      </c>
      <c r="N78" s="98" t="s">
        <v>133</v>
      </c>
      <c r="O78" s="247"/>
      <c r="P78" s="248"/>
      <c r="Q78" s="98" t="s">
        <v>133</v>
      </c>
    </row>
    <row r="79" spans="2:17" x14ac:dyDescent="0.25">
      <c r="B79" s="179" t="s">
        <v>263</v>
      </c>
      <c r="C79" s="179" t="s">
        <v>308</v>
      </c>
      <c r="D79" s="179" t="s">
        <v>312</v>
      </c>
      <c r="E79" s="186">
        <v>36</v>
      </c>
      <c r="F79" s="4"/>
      <c r="G79" s="4" t="s">
        <v>133</v>
      </c>
      <c r="H79" s="4"/>
      <c r="I79" s="98"/>
      <c r="J79" s="98" t="s">
        <v>133</v>
      </c>
      <c r="K79" s="98" t="s">
        <v>133</v>
      </c>
      <c r="L79" s="98" t="s">
        <v>133</v>
      </c>
      <c r="M79" s="98" t="s">
        <v>133</v>
      </c>
      <c r="N79" s="98" t="s">
        <v>133</v>
      </c>
      <c r="O79" s="174"/>
      <c r="P79" s="175"/>
      <c r="Q79" s="98" t="s">
        <v>133</v>
      </c>
    </row>
    <row r="80" spans="2:17" x14ac:dyDescent="0.25">
      <c r="B80" s="179" t="s">
        <v>263</v>
      </c>
      <c r="C80" s="179" t="s">
        <v>309</v>
      </c>
      <c r="D80" s="180" t="s">
        <v>313</v>
      </c>
      <c r="E80" s="186">
        <v>36</v>
      </c>
      <c r="F80" s="4"/>
      <c r="G80" s="4" t="s">
        <v>133</v>
      </c>
      <c r="H80" s="4"/>
      <c r="I80" s="98"/>
      <c r="J80" s="98" t="s">
        <v>133</v>
      </c>
      <c r="K80" s="98" t="s">
        <v>133</v>
      </c>
      <c r="L80" s="98" t="s">
        <v>133</v>
      </c>
      <c r="M80" s="98" t="s">
        <v>133</v>
      </c>
      <c r="N80" s="98" t="s">
        <v>133</v>
      </c>
      <c r="O80" s="174"/>
      <c r="P80" s="175"/>
      <c r="Q80" s="98" t="s">
        <v>133</v>
      </c>
    </row>
    <row r="81" spans="2:17" x14ac:dyDescent="0.25">
      <c r="B81" s="179" t="s">
        <v>263</v>
      </c>
      <c r="C81" s="179" t="s">
        <v>310</v>
      </c>
      <c r="D81" s="179" t="s">
        <v>314</v>
      </c>
      <c r="E81" s="186">
        <v>36</v>
      </c>
      <c r="F81" s="4"/>
      <c r="G81" s="4" t="s">
        <v>133</v>
      </c>
      <c r="H81" s="4"/>
      <c r="I81" s="98"/>
      <c r="J81" s="98" t="s">
        <v>133</v>
      </c>
      <c r="K81" s="98" t="s">
        <v>133</v>
      </c>
      <c r="L81" s="98" t="s">
        <v>133</v>
      </c>
      <c r="M81" s="98" t="s">
        <v>133</v>
      </c>
      <c r="N81" s="98" t="s">
        <v>133</v>
      </c>
      <c r="O81" s="174"/>
      <c r="P81" s="175"/>
      <c r="Q81" s="98" t="s">
        <v>133</v>
      </c>
    </row>
    <row r="82" spans="2:17" x14ac:dyDescent="0.25">
      <c r="B82" s="179" t="s">
        <v>263</v>
      </c>
      <c r="C82" s="179" t="s">
        <v>311</v>
      </c>
      <c r="D82" s="179" t="s">
        <v>315</v>
      </c>
      <c r="E82" s="186">
        <v>36</v>
      </c>
      <c r="F82" s="4"/>
      <c r="G82" s="4" t="s">
        <v>133</v>
      </c>
      <c r="H82" s="4"/>
      <c r="I82" s="98"/>
      <c r="J82" s="98" t="s">
        <v>133</v>
      </c>
      <c r="K82" s="98" t="s">
        <v>133</v>
      </c>
      <c r="L82" s="98" t="s">
        <v>133</v>
      </c>
      <c r="M82" s="98" t="s">
        <v>133</v>
      </c>
      <c r="N82" s="98" t="s">
        <v>133</v>
      </c>
      <c r="O82" s="174"/>
      <c r="P82" s="175"/>
      <c r="Q82" s="98" t="s">
        <v>133</v>
      </c>
    </row>
    <row r="83" spans="2:17" x14ac:dyDescent="0.25">
      <c r="B83" s="179" t="s">
        <v>263</v>
      </c>
      <c r="C83" s="179" t="s">
        <v>249</v>
      </c>
      <c r="D83" s="47" t="s">
        <v>316</v>
      </c>
      <c r="E83" s="186">
        <v>24</v>
      </c>
      <c r="F83" s="4"/>
      <c r="G83" s="4" t="s">
        <v>133</v>
      </c>
      <c r="H83" s="4"/>
      <c r="I83" s="98"/>
      <c r="J83" s="98" t="s">
        <v>133</v>
      </c>
      <c r="K83" s="98" t="s">
        <v>133</v>
      </c>
      <c r="L83" s="98" t="s">
        <v>133</v>
      </c>
      <c r="M83" s="98" t="s">
        <v>133</v>
      </c>
      <c r="N83" s="98" t="s">
        <v>133</v>
      </c>
      <c r="O83" s="174"/>
      <c r="P83" s="175"/>
      <c r="Q83" s="98" t="s">
        <v>133</v>
      </c>
    </row>
    <row r="84" spans="2:17" x14ac:dyDescent="0.25">
      <c r="B84" s="3"/>
      <c r="C84" s="3"/>
      <c r="D84" s="5"/>
      <c r="E84" s="5"/>
      <c r="F84" s="4"/>
      <c r="G84" s="4"/>
      <c r="H84" s="4"/>
      <c r="I84" s="98"/>
      <c r="J84" s="98"/>
      <c r="K84" s="122"/>
      <c r="L84" s="122"/>
      <c r="M84" s="122"/>
      <c r="N84" s="122"/>
      <c r="O84" s="247"/>
      <c r="P84" s="248"/>
      <c r="Q84" s="122"/>
    </row>
    <row r="85" spans="2:17" x14ac:dyDescent="0.25">
      <c r="B85" s="122"/>
      <c r="C85" s="122"/>
      <c r="D85" s="122"/>
      <c r="E85" s="122"/>
      <c r="F85" s="122"/>
      <c r="G85" s="122"/>
      <c r="H85" s="122"/>
      <c r="I85" s="122"/>
      <c r="J85" s="122"/>
      <c r="K85" s="122"/>
      <c r="L85" s="122"/>
      <c r="M85" s="122"/>
      <c r="N85" s="122"/>
      <c r="O85" s="247"/>
      <c r="P85" s="248"/>
      <c r="Q85" s="122"/>
    </row>
    <row r="86" spans="2:17" x14ac:dyDescent="0.25">
      <c r="B86" s="9" t="s">
        <v>1</v>
      </c>
    </row>
    <row r="87" spans="2:17" x14ac:dyDescent="0.25">
      <c r="B87" s="9" t="s">
        <v>37</v>
      </c>
    </row>
    <row r="88" spans="2:17" x14ac:dyDescent="0.25">
      <c r="B88" s="9" t="s">
        <v>62</v>
      </c>
    </row>
    <row r="90" spans="2:17" ht="15.75" thickBot="1" x14ac:dyDescent="0.3"/>
    <row r="91" spans="2:17" ht="27" thickBot="1" x14ac:dyDescent="0.3">
      <c r="B91" s="264" t="s">
        <v>38</v>
      </c>
      <c r="C91" s="265"/>
      <c r="D91" s="265"/>
      <c r="E91" s="265"/>
      <c r="F91" s="265"/>
      <c r="G91" s="265"/>
      <c r="H91" s="265"/>
      <c r="I91" s="265"/>
      <c r="J91" s="265"/>
      <c r="K91" s="265"/>
      <c r="L91" s="265"/>
      <c r="M91" s="265"/>
      <c r="N91" s="266"/>
    </row>
    <row r="96" spans="2:17" ht="76.5" customHeight="1" x14ac:dyDescent="0.25">
      <c r="B96" s="121" t="s">
        <v>0</v>
      </c>
      <c r="C96" s="121" t="s">
        <v>39</v>
      </c>
      <c r="D96" s="121" t="s">
        <v>40</v>
      </c>
      <c r="E96" s="121" t="s">
        <v>115</v>
      </c>
      <c r="F96" s="121" t="s">
        <v>117</v>
      </c>
      <c r="G96" s="121" t="s">
        <v>118</v>
      </c>
      <c r="H96" s="121" t="s">
        <v>119</v>
      </c>
      <c r="I96" s="121" t="s">
        <v>116</v>
      </c>
      <c r="J96" s="262" t="s">
        <v>120</v>
      </c>
      <c r="K96" s="267"/>
      <c r="L96" s="263"/>
      <c r="M96" s="121" t="s">
        <v>121</v>
      </c>
      <c r="N96" s="121" t="s">
        <v>41</v>
      </c>
      <c r="O96" s="121" t="s">
        <v>42</v>
      </c>
      <c r="P96" s="262" t="s">
        <v>3</v>
      </c>
      <c r="Q96" s="263"/>
    </row>
    <row r="97" spans="2:17" ht="60.75" customHeight="1" x14ac:dyDescent="0.25">
      <c r="B97" s="166" t="s">
        <v>43</v>
      </c>
      <c r="C97" s="189">
        <f>+(168+84)/200+500/300</f>
        <v>2.9266666666666667</v>
      </c>
      <c r="D97" s="3" t="s">
        <v>317</v>
      </c>
      <c r="E97" s="3">
        <v>1085260267</v>
      </c>
      <c r="F97" s="3" t="s">
        <v>318</v>
      </c>
      <c r="G97" s="3" t="s">
        <v>319</v>
      </c>
      <c r="H97" s="190">
        <v>40900</v>
      </c>
      <c r="I97" s="5" t="s">
        <v>133</v>
      </c>
      <c r="J97" s="1" t="s">
        <v>320</v>
      </c>
      <c r="K97" s="99" t="s">
        <v>321</v>
      </c>
      <c r="L97" s="98" t="s">
        <v>322</v>
      </c>
      <c r="M97" s="122" t="s">
        <v>133</v>
      </c>
      <c r="N97" s="122" t="s">
        <v>133</v>
      </c>
      <c r="O97" s="122" t="s">
        <v>133</v>
      </c>
      <c r="P97" s="268"/>
      <c r="Q97" s="268"/>
    </row>
    <row r="98" spans="2:17" ht="60.75" customHeight="1" x14ac:dyDescent="0.25">
      <c r="B98" s="176" t="s">
        <v>43</v>
      </c>
      <c r="C98" s="189">
        <f>+(168+84)/200+500/300</f>
        <v>2.9266666666666667</v>
      </c>
      <c r="D98" s="3" t="s">
        <v>317</v>
      </c>
      <c r="E98" s="3">
        <v>1085260267</v>
      </c>
      <c r="F98" s="3" t="s">
        <v>318</v>
      </c>
      <c r="G98" s="3" t="s">
        <v>319</v>
      </c>
      <c r="H98" s="190">
        <v>40900</v>
      </c>
      <c r="I98" s="5" t="s">
        <v>133</v>
      </c>
      <c r="J98" s="1" t="s">
        <v>323</v>
      </c>
      <c r="K98" s="99" t="s">
        <v>324</v>
      </c>
      <c r="L98" s="98" t="s">
        <v>318</v>
      </c>
      <c r="M98" s="122" t="s">
        <v>133</v>
      </c>
      <c r="N98" s="122" t="s">
        <v>133</v>
      </c>
      <c r="O98" s="122" t="s">
        <v>133</v>
      </c>
      <c r="P98" s="177"/>
      <c r="Q98" s="177"/>
    </row>
    <row r="99" spans="2:17" ht="60.75" customHeight="1" x14ac:dyDescent="0.25">
      <c r="B99" s="176" t="s">
        <v>43</v>
      </c>
      <c r="C99" s="189">
        <f>+(168+84)/200+500/300</f>
        <v>2.9266666666666667</v>
      </c>
      <c r="D99" s="3" t="s">
        <v>325</v>
      </c>
      <c r="E99" s="3">
        <v>59834153</v>
      </c>
      <c r="F99" s="3" t="s">
        <v>318</v>
      </c>
      <c r="G99" s="3" t="s">
        <v>326</v>
      </c>
      <c r="H99" s="190">
        <v>38457</v>
      </c>
      <c r="I99" s="5" t="s">
        <v>134</v>
      </c>
      <c r="J99" s="1" t="s">
        <v>328</v>
      </c>
      <c r="K99" s="99" t="s">
        <v>329</v>
      </c>
      <c r="L99" s="98" t="s">
        <v>318</v>
      </c>
      <c r="M99" s="122" t="s">
        <v>133</v>
      </c>
      <c r="N99" s="122" t="s">
        <v>133</v>
      </c>
      <c r="O99" s="122" t="s">
        <v>133</v>
      </c>
      <c r="P99" s="177" t="s">
        <v>327</v>
      </c>
      <c r="Q99" s="177"/>
    </row>
    <row r="100" spans="2:17" ht="60.75" customHeight="1" x14ac:dyDescent="0.25">
      <c r="B100" s="176" t="s">
        <v>43</v>
      </c>
      <c r="C100" s="189">
        <f t="shared" ref="C100:C104" si="2">+(168+84)/200+500/300</f>
        <v>2.9266666666666667</v>
      </c>
      <c r="D100" s="3" t="s">
        <v>325</v>
      </c>
      <c r="E100" s="3">
        <v>59834153</v>
      </c>
      <c r="F100" s="3" t="s">
        <v>318</v>
      </c>
      <c r="G100" s="3" t="s">
        <v>326</v>
      </c>
      <c r="H100" s="190">
        <v>38457</v>
      </c>
      <c r="I100" s="5" t="s">
        <v>134</v>
      </c>
      <c r="J100" s="1" t="s">
        <v>323</v>
      </c>
      <c r="K100" s="99" t="s">
        <v>330</v>
      </c>
      <c r="L100" s="98" t="s">
        <v>318</v>
      </c>
      <c r="M100" s="122" t="s">
        <v>133</v>
      </c>
      <c r="N100" s="122" t="s">
        <v>133</v>
      </c>
      <c r="O100" s="122" t="s">
        <v>133</v>
      </c>
      <c r="P100" s="177" t="s">
        <v>327</v>
      </c>
      <c r="Q100" s="177"/>
    </row>
    <row r="101" spans="2:17" ht="60.75" customHeight="1" x14ac:dyDescent="0.25">
      <c r="B101" s="176" t="s">
        <v>43</v>
      </c>
      <c r="C101" s="189">
        <f t="shared" si="2"/>
        <v>2.9266666666666667</v>
      </c>
      <c r="D101" s="3" t="s">
        <v>325</v>
      </c>
      <c r="E101" s="3">
        <v>59834153</v>
      </c>
      <c r="F101" s="3" t="s">
        <v>318</v>
      </c>
      <c r="G101" s="3" t="s">
        <v>326</v>
      </c>
      <c r="H101" s="190">
        <v>38457</v>
      </c>
      <c r="I101" s="5" t="s">
        <v>134</v>
      </c>
      <c r="J101" s="1" t="s">
        <v>331</v>
      </c>
      <c r="K101" s="99" t="s">
        <v>332</v>
      </c>
      <c r="L101" s="98" t="s">
        <v>333</v>
      </c>
      <c r="M101" s="122" t="s">
        <v>133</v>
      </c>
      <c r="N101" s="122" t="s">
        <v>133</v>
      </c>
      <c r="O101" s="122" t="s">
        <v>133</v>
      </c>
      <c r="P101" s="177" t="s">
        <v>327</v>
      </c>
      <c r="Q101" s="177"/>
    </row>
    <row r="102" spans="2:17" ht="60.75" customHeight="1" x14ac:dyDescent="0.25">
      <c r="B102" s="176" t="s">
        <v>43</v>
      </c>
      <c r="C102" s="189">
        <f t="shared" si="2"/>
        <v>2.9266666666666667</v>
      </c>
      <c r="D102" s="3" t="s">
        <v>325</v>
      </c>
      <c r="E102" s="3">
        <v>59834153</v>
      </c>
      <c r="F102" s="3" t="s">
        <v>318</v>
      </c>
      <c r="G102" s="3" t="s">
        <v>326</v>
      </c>
      <c r="H102" s="190">
        <v>38457</v>
      </c>
      <c r="I102" s="5" t="s">
        <v>134</v>
      </c>
      <c r="J102" s="1" t="s">
        <v>334</v>
      </c>
      <c r="K102" s="99" t="s">
        <v>335</v>
      </c>
      <c r="L102" s="98" t="s">
        <v>322</v>
      </c>
      <c r="M102" s="122" t="s">
        <v>133</v>
      </c>
      <c r="N102" s="122" t="s">
        <v>133</v>
      </c>
      <c r="O102" s="122" t="s">
        <v>133</v>
      </c>
      <c r="P102" s="177" t="s">
        <v>327</v>
      </c>
      <c r="Q102" s="177"/>
    </row>
    <row r="103" spans="2:17" ht="60.75" customHeight="1" x14ac:dyDescent="0.25">
      <c r="B103" s="176" t="s">
        <v>43</v>
      </c>
      <c r="C103" s="189">
        <f t="shared" si="2"/>
        <v>2.9266666666666667</v>
      </c>
      <c r="D103" s="3" t="s">
        <v>336</v>
      </c>
      <c r="E103" s="3">
        <v>1085258840</v>
      </c>
      <c r="F103" s="3" t="s">
        <v>318</v>
      </c>
      <c r="G103" s="3" t="s">
        <v>319</v>
      </c>
      <c r="H103" s="190">
        <v>40530</v>
      </c>
      <c r="I103" s="5" t="s">
        <v>134</v>
      </c>
      <c r="J103" s="1" t="s">
        <v>319</v>
      </c>
      <c r="K103" s="99" t="s">
        <v>337</v>
      </c>
      <c r="L103" s="98" t="s">
        <v>338</v>
      </c>
      <c r="M103" s="122" t="s">
        <v>133</v>
      </c>
      <c r="N103" s="122" t="s">
        <v>133</v>
      </c>
      <c r="O103" s="122" t="s">
        <v>133</v>
      </c>
      <c r="P103" s="177" t="s">
        <v>327</v>
      </c>
      <c r="Q103" s="177"/>
    </row>
    <row r="104" spans="2:17" ht="60.75" customHeight="1" x14ac:dyDescent="0.25">
      <c r="B104" s="176" t="s">
        <v>43</v>
      </c>
      <c r="C104" s="189">
        <f t="shared" si="2"/>
        <v>2.9266666666666667</v>
      </c>
      <c r="D104" s="3" t="s">
        <v>336</v>
      </c>
      <c r="E104" s="3">
        <v>1085258840</v>
      </c>
      <c r="F104" s="3" t="s">
        <v>318</v>
      </c>
      <c r="G104" s="3" t="s">
        <v>319</v>
      </c>
      <c r="H104" s="190">
        <v>40530</v>
      </c>
      <c r="I104" s="5" t="s">
        <v>134</v>
      </c>
      <c r="J104" s="98" t="s">
        <v>323</v>
      </c>
      <c r="K104" s="99" t="s">
        <v>339</v>
      </c>
      <c r="L104" s="98" t="s">
        <v>322</v>
      </c>
      <c r="M104" s="122" t="s">
        <v>133</v>
      </c>
      <c r="N104" s="122" t="s">
        <v>133</v>
      </c>
      <c r="O104" s="122" t="s">
        <v>133</v>
      </c>
      <c r="P104" s="177" t="s">
        <v>327</v>
      </c>
      <c r="Q104" s="177"/>
    </row>
    <row r="105" spans="2:17" ht="60.75" customHeight="1" x14ac:dyDescent="0.25">
      <c r="B105" s="176" t="s">
        <v>44</v>
      </c>
      <c r="C105" s="189">
        <f>+(168+84)/200+(500/300)*2</f>
        <v>4.5933333333333337</v>
      </c>
      <c r="D105" s="3" t="s">
        <v>340</v>
      </c>
      <c r="E105" s="3">
        <v>1085278782</v>
      </c>
      <c r="F105" s="3" t="s">
        <v>341</v>
      </c>
      <c r="G105" s="3" t="s">
        <v>326</v>
      </c>
      <c r="H105" s="190">
        <v>41754</v>
      </c>
      <c r="I105" s="5" t="s">
        <v>133</v>
      </c>
      <c r="J105" s="1" t="s">
        <v>342</v>
      </c>
      <c r="K105" s="99" t="s">
        <v>343</v>
      </c>
      <c r="L105" s="98" t="s">
        <v>344</v>
      </c>
      <c r="M105" s="122" t="s">
        <v>133</v>
      </c>
      <c r="N105" s="122" t="s">
        <v>133</v>
      </c>
      <c r="O105" s="122" t="s">
        <v>133</v>
      </c>
      <c r="P105" s="177"/>
      <c r="Q105" s="177"/>
    </row>
    <row r="106" spans="2:17" ht="60.75" customHeight="1" x14ac:dyDescent="0.25">
      <c r="B106" s="176" t="s">
        <v>44</v>
      </c>
      <c r="C106" s="189">
        <f t="shared" ref="C106:C120" si="3">+(168+84)/200+(500/300)*2</f>
        <v>4.5933333333333337</v>
      </c>
      <c r="D106" s="3" t="s">
        <v>340</v>
      </c>
      <c r="E106" s="3">
        <v>1085278782</v>
      </c>
      <c r="F106" s="3" t="s">
        <v>341</v>
      </c>
      <c r="G106" s="3" t="s">
        <v>326</v>
      </c>
      <c r="H106" s="190">
        <v>41754</v>
      </c>
      <c r="I106" s="5" t="s">
        <v>133</v>
      </c>
      <c r="J106" s="1" t="s">
        <v>345</v>
      </c>
      <c r="K106" s="99" t="s">
        <v>346</v>
      </c>
      <c r="L106" s="98" t="s">
        <v>347</v>
      </c>
      <c r="M106" s="122" t="s">
        <v>133</v>
      </c>
      <c r="N106" s="122" t="s">
        <v>133</v>
      </c>
      <c r="O106" s="122" t="s">
        <v>133</v>
      </c>
      <c r="P106" s="177"/>
      <c r="Q106" s="177"/>
    </row>
    <row r="107" spans="2:17" ht="60.75" customHeight="1" x14ac:dyDescent="0.25">
      <c r="B107" s="176" t="s">
        <v>44</v>
      </c>
      <c r="C107" s="189">
        <f t="shared" si="3"/>
        <v>4.5933333333333337</v>
      </c>
      <c r="D107" s="3" t="s">
        <v>340</v>
      </c>
      <c r="E107" s="3">
        <v>1085278782</v>
      </c>
      <c r="F107" s="3" t="s">
        <v>341</v>
      </c>
      <c r="G107" s="3" t="s">
        <v>326</v>
      </c>
      <c r="H107" s="190">
        <v>41754</v>
      </c>
      <c r="I107" s="5" t="s">
        <v>133</v>
      </c>
      <c r="J107" s="1" t="s">
        <v>348</v>
      </c>
      <c r="K107" s="99" t="s">
        <v>349</v>
      </c>
      <c r="L107" s="98" t="s">
        <v>350</v>
      </c>
      <c r="M107" s="122" t="s">
        <v>133</v>
      </c>
      <c r="N107" s="122" t="s">
        <v>133</v>
      </c>
      <c r="O107" s="122" t="s">
        <v>133</v>
      </c>
      <c r="P107" s="177"/>
      <c r="Q107" s="177"/>
    </row>
    <row r="108" spans="2:17" ht="60.75" customHeight="1" x14ac:dyDescent="0.25">
      <c r="B108" s="176" t="s">
        <v>44</v>
      </c>
      <c r="C108" s="189">
        <f t="shared" si="3"/>
        <v>4.5933333333333337</v>
      </c>
      <c r="D108" s="3" t="s">
        <v>351</v>
      </c>
      <c r="E108" s="3">
        <v>37082057</v>
      </c>
      <c r="F108" s="3" t="s">
        <v>318</v>
      </c>
      <c r="G108" s="3" t="s">
        <v>352</v>
      </c>
      <c r="H108" s="190">
        <v>39618</v>
      </c>
      <c r="I108" s="5" t="s">
        <v>133</v>
      </c>
      <c r="J108" s="1" t="s">
        <v>353</v>
      </c>
      <c r="K108" s="99" t="s">
        <v>354</v>
      </c>
      <c r="L108" s="98" t="s">
        <v>355</v>
      </c>
      <c r="M108" s="122" t="s">
        <v>133</v>
      </c>
      <c r="N108" s="122" t="s">
        <v>133</v>
      </c>
      <c r="O108" s="122" t="s">
        <v>133</v>
      </c>
      <c r="P108" s="177"/>
      <c r="Q108" s="177"/>
    </row>
    <row r="109" spans="2:17" ht="60.75" customHeight="1" x14ac:dyDescent="0.25">
      <c r="B109" s="176" t="s">
        <v>44</v>
      </c>
      <c r="C109" s="189">
        <f t="shared" si="3"/>
        <v>4.5933333333333337</v>
      </c>
      <c r="D109" s="3" t="s">
        <v>351</v>
      </c>
      <c r="E109" s="3">
        <v>37082057</v>
      </c>
      <c r="F109" s="3" t="s">
        <v>318</v>
      </c>
      <c r="G109" s="3" t="s">
        <v>352</v>
      </c>
      <c r="H109" s="190">
        <v>39618</v>
      </c>
      <c r="I109" s="5" t="s">
        <v>133</v>
      </c>
      <c r="J109" s="1" t="s">
        <v>356</v>
      </c>
      <c r="K109" s="99" t="s">
        <v>357</v>
      </c>
      <c r="L109" s="98" t="s">
        <v>318</v>
      </c>
      <c r="M109" s="122" t="s">
        <v>133</v>
      </c>
      <c r="N109" s="122" t="s">
        <v>133</v>
      </c>
      <c r="O109" s="122" t="s">
        <v>133</v>
      </c>
      <c r="P109" s="177"/>
      <c r="Q109" s="177"/>
    </row>
    <row r="110" spans="2:17" ht="60.75" customHeight="1" x14ac:dyDescent="0.25">
      <c r="B110" s="176" t="s">
        <v>44</v>
      </c>
      <c r="C110" s="189">
        <f t="shared" si="3"/>
        <v>4.5933333333333337</v>
      </c>
      <c r="D110" s="3" t="s">
        <v>351</v>
      </c>
      <c r="E110" s="3">
        <v>37082057</v>
      </c>
      <c r="F110" s="3" t="s">
        <v>318</v>
      </c>
      <c r="G110" s="3" t="s">
        <v>352</v>
      </c>
      <c r="H110" s="190">
        <v>39618</v>
      </c>
      <c r="I110" s="5" t="s">
        <v>133</v>
      </c>
      <c r="J110" s="1" t="s">
        <v>358</v>
      </c>
      <c r="K110" s="99" t="s">
        <v>359</v>
      </c>
      <c r="L110" s="98" t="s">
        <v>360</v>
      </c>
      <c r="M110" s="122" t="s">
        <v>133</v>
      </c>
      <c r="N110" s="122" t="s">
        <v>133</v>
      </c>
      <c r="O110" s="122" t="s">
        <v>133</v>
      </c>
      <c r="P110" s="177"/>
      <c r="Q110" s="177"/>
    </row>
    <row r="111" spans="2:17" ht="60.75" customHeight="1" x14ac:dyDescent="0.25">
      <c r="B111" s="176" t="s">
        <v>44</v>
      </c>
      <c r="C111" s="189">
        <f t="shared" si="3"/>
        <v>4.5933333333333337</v>
      </c>
      <c r="D111" s="3" t="s">
        <v>351</v>
      </c>
      <c r="E111" s="3">
        <v>37082057</v>
      </c>
      <c r="F111" s="3" t="s">
        <v>318</v>
      </c>
      <c r="G111" s="3" t="s">
        <v>352</v>
      </c>
      <c r="H111" s="190">
        <v>39618</v>
      </c>
      <c r="I111" s="5" t="s">
        <v>133</v>
      </c>
      <c r="J111" s="1" t="s">
        <v>361</v>
      </c>
      <c r="K111" s="191" t="s">
        <v>362</v>
      </c>
      <c r="L111" s="98" t="s">
        <v>363</v>
      </c>
      <c r="M111" s="122" t="s">
        <v>133</v>
      </c>
      <c r="N111" s="122" t="s">
        <v>133</v>
      </c>
      <c r="O111" s="122" t="s">
        <v>133</v>
      </c>
      <c r="P111" s="177"/>
      <c r="Q111" s="177"/>
    </row>
    <row r="112" spans="2:17" ht="60.75" customHeight="1" x14ac:dyDescent="0.25">
      <c r="B112" s="176" t="s">
        <v>44</v>
      </c>
      <c r="C112" s="189">
        <f t="shared" si="3"/>
        <v>4.5933333333333337</v>
      </c>
      <c r="D112" s="3" t="s">
        <v>364</v>
      </c>
      <c r="E112" s="3">
        <v>98388770</v>
      </c>
      <c r="F112" s="3" t="s">
        <v>341</v>
      </c>
      <c r="G112" s="3" t="s">
        <v>365</v>
      </c>
      <c r="H112" s="190"/>
      <c r="I112" s="5" t="s">
        <v>133</v>
      </c>
      <c r="J112" s="1" t="s">
        <v>367</v>
      </c>
      <c r="K112" s="191" t="s">
        <v>368</v>
      </c>
      <c r="L112" s="98" t="s">
        <v>341</v>
      </c>
      <c r="M112" s="122" t="s">
        <v>133</v>
      </c>
      <c r="N112" s="122" t="s">
        <v>133</v>
      </c>
      <c r="O112" s="122" t="s">
        <v>133</v>
      </c>
      <c r="P112" s="177" t="s">
        <v>366</v>
      </c>
      <c r="Q112" s="177"/>
    </row>
    <row r="113" spans="2:17" ht="60.75" customHeight="1" x14ac:dyDescent="0.25">
      <c r="B113" s="176" t="s">
        <v>44</v>
      </c>
      <c r="C113" s="189">
        <f t="shared" si="3"/>
        <v>4.5933333333333337</v>
      </c>
      <c r="D113" s="3" t="s">
        <v>364</v>
      </c>
      <c r="E113" s="3">
        <v>98388770</v>
      </c>
      <c r="F113" s="3" t="s">
        <v>341</v>
      </c>
      <c r="G113" s="3" t="s">
        <v>365</v>
      </c>
      <c r="H113" s="190"/>
      <c r="I113" s="5" t="s">
        <v>133</v>
      </c>
      <c r="J113" s="1" t="s">
        <v>370</v>
      </c>
      <c r="K113" s="191" t="s">
        <v>369</v>
      </c>
      <c r="L113" s="98" t="s">
        <v>371</v>
      </c>
      <c r="M113" s="122" t="s">
        <v>133</v>
      </c>
      <c r="N113" s="122" t="s">
        <v>133</v>
      </c>
      <c r="O113" s="122" t="s">
        <v>133</v>
      </c>
      <c r="P113" s="177" t="s">
        <v>366</v>
      </c>
      <c r="Q113" s="177"/>
    </row>
    <row r="114" spans="2:17" ht="60.75" customHeight="1" x14ac:dyDescent="0.25">
      <c r="B114" s="176" t="s">
        <v>44</v>
      </c>
      <c r="C114" s="189">
        <f t="shared" si="3"/>
        <v>4.5933333333333337</v>
      </c>
      <c r="D114" s="3" t="s">
        <v>364</v>
      </c>
      <c r="E114" s="3">
        <v>98388770</v>
      </c>
      <c r="F114" s="3" t="s">
        <v>341</v>
      </c>
      <c r="G114" s="3" t="s">
        <v>365</v>
      </c>
      <c r="H114" s="190"/>
      <c r="I114" s="5" t="s">
        <v>133</v>
      </c>
      <c r="J114" s="1" t="s">
        <v>365</v>
      </c>
      <c r="K114" s="191" t="s">
        <v>372</v>
      </c>
      <c r="L114" s="98" t="s">
        <v>341</v>
      </c>
      <c r="M114" s="122" t="s">
        <v>133</v>
      </c>
      <c r="N114" s="122" t="s">
        <v>133</v>
      </c>
      <c r="O114" s="122" t="s">
        <v>133</v>
      </c>
      <c r="P114" s="177" t="s">
        <v>366</v>
      </c>
      <c r="Q114" s="177"/>
    </row>
    <row r="115" spans="2:17" ht="60.75" customHeight="1" x14ac:dyDescent="0.25">
      <c r="B115" s="176" t="s">
        <v>44</v>
      </c>
      <c r="C115" s="189">
        <f t="shared" si="3"/>
        <v>4.5933333333333337</v>
      </c>
      <c r="D115" s="3" t="s">
        <v>373</v>
      </c>
      <c r="E115" s="3">
        <v>37011474</v>
      </c>
      <c r="F115" s="3" t="s">
        <v>318</v>
      </c>
      <c r="G115" s="3" t="s">
        <v>374</v>
      </c>
      <c r="H115" s="190">
        <v>36861</v>
      </c>
      <c r="I115" s="5" t="s">
        <v>133</v>
      </c>
      <c r="J115" s="1" t="s">
        <v>376</v>
      </c>
      <c r="K115" s="191" t="s">
        <v>377</v>
      </c>
      <c r="L115" s="98" t="s">
        <v>318</v>
      </c>
      <c r="M115" s="122" t="s">
        <v>375</v>
      </c>
      <c r="N115" s="122" t="s">
        <v>133</v>
      </c>
      <c r="O115" s="122" t="s">
        <v>133</v>
      </c>
      <c r="P115" s="177"/>
      <c r="Q115" s="177"/>
    </row>
    <row r="116" spans="2:17" ht="60.75" customHeight="1" x14ac:dyDescent="0.25">
      <c r="B116" s="176" t="s">
        <v>44</v>
      </c>
      <c r="C116" s="189">
        <f t="shared" si="3"/>
        <v>4.5933333333333337</v>
      </c>
      <c r="D116" s="3" t="s">
        <v>373</v>
      </c>
      <c r="E116" s="3">
        <v>37011474</v>
      </c>
      <c r="F116" s="3" t="s">
        <v>318</v>
      </c>
      <c r="G116" s="3" t="s">
        <v>374</v>
      </c>
      <c r="H116" s="190">
        <v>36861</v>
      </c>
      <c r="I116" s="5" t="s">
        <v>133</v>
      </c>
      <c r="J116" s="1" t="s">
        <v>378</v>
      </c>
      <c r="K116" s="191" t="s">
        <v>379</v>
      </c>
      <c r="L116" s="98" t="s">
        <v>318</v>
      </c>
      <c r="M116" s="122" t="s">
        <v>375</v>
      </c>
      <c r="N116" s="122" t="s">
        <v>133</v>
      </c>
      <c r="O116" s="122" t="s">
        <v>133</v>
      </c>
      <c r="P116" s="177"/>
      <c r="Q116" s="177"/>
    </row>
    <row r="117" spans="2:17" ht="33.6" customHeight="1" x14ac:dyDescent="0.25">
      <c r="B117" s="176" t="s">
        <v>44</v>
      </c>
      <c r="C117" s="189">
        <f t="shared" si="3"/>
        <v>4.5933333333333337</v>
      </c>
      <c r="D117" s="3" t="s">
        <v>373</v>
      </c>
      <c r="E117" s="3">
        <v>37011474</v>
      </c>
      <c r="F117" s="3" t="s">
        <v>318</v>
      </c>
      <c r="G117" s="3" t="s">
        <v>374</v>
      </c>
      <c r="H117" s="190">
        <v>36861</v>
      </c>
      <c r="I117" s="5" t="s">
        <v>133</v>
      </c>
      <c r="J117" s="1" t="s">
        <v>380</v>
      </c>
      <c r="K117" s="98" t="s">
        <v>381</v>
      </c>
      <c r="L117" s="98" t="s">
        <v>382</v>
      </c>
      <c r="M117" s="122" t="s">
        <v>375</v>
      </c>
      <c r="N117" s="122" t="s">
        <v>133</v>
      </c>
      <c r="O117" s="122" t="s">
        <v>133</v>
      </c>
      <c r="P117" s="268"/>
      <c r="Q117" s="268"/>
    </row>
    <row r="118" spans="2:17" ht="33.6" customHeight="1" x14ac:dyDescent="0.25">
      <c r="B118" s="176" t="s">
        <v>44</v>
      </c>
      <c r="C118" s="189">
        <f t="shared" si="3"/>
        <v>4.5933333333333337</v>
      </c>
      <c r="D118" s="3" t="s">
        <v>383</v>
      </c>
      <c r="E118" s="3">
        <v>27297061</v>
      </c>
      <c r="F118" s="3" t="s">
        <v>318</v>
      </c>
      <c r="G118" s="3" t="s">
        <v>384</v>
      </c>
      <c r="H118" s="190"/>
      <c r="I118" s="5" t="s">
        <v>134</v>
      </c>
      <c r="J118" s="1" t="s">
        <v>386</v>
      </c>
      <c r="K118" s="98" t="s">
        <v>387</v>
      </c>
      <c r="L118" s="98" t="s">
        <v>318</v>
      </c>
      <c r="M118" s="122" t="s">
        <v>133</v>
      </c>
      <c r="N118" s="122" t="s">
        <v>133</v>
      </c>
      <c r="O118" s="122" t="s">
        <v>133</v>
      </c>
      <c r="P118" s="178" t="s">
        <v>385</v>
      </c>
      <c r="Q118" s="177"/>
    </row>
    <row r="119" spans="2:17" ht="33.6" customHeight="1" x14ac:dyDescent="0.25">
      <c r="B119" s="176" t="s">
        <v>44</v>
      </c>
      <c r="C119" s="189">
        <f t="shared" si="3"/>
        <v>4.5933333333333337</v>
      </c>
      <c r="D119" s="3" t="s">
        <v>383</v>
      </c>
      <c r="E119" s="3">
        <v>27297061</v>
      </c>
      <c r="F119" s="3" t="s">
        <v>318</v>
      </c>
      <c r="G119" s="3" t="s">
        <v>384</v>
      </c>
      <c r="H119" s="190"/>
      <c r="I119" s="5" t="s">
        <v>134</v>
      </c>
      <c r="J119" s="1" t="s">
        <v>388</v>
      </c>
      <c r="K119" s="98" t="s">
        <v>389</v>
      </c>
      <c r="L119" s="98" t="s">
        <v>318</v>
      </c>
      <c r="M119" s="122" t="s">
        <v>133</v>
      </c>
      <c r="N119" s="122" t="s">
        <v>133</v>
      </c>
      <c r="O119" s="122" t="s">
        <v>133</v>
      </c>
      <c r="P119" s="178" t="s">
        <v>385</v>
      </c>
      <c r="Q119" s="177"/>
    </row>
    <row r="120" spans="2:17" ht="33.6" customHeight="1" x14ac:dyDescent="0.25">
      <c r="B120" s="176" t="s">
        <v>44</v>
      </c>
      <c r="C120" s="189">
        <f t="shared" si="3"/>
        <v>4.5933333333333337</v>
      </c>
      <c r="D120" s="3" t="s">
        <v>383</v>
      </c>
      <c r="E120" s="3">
        <v>27297061</v>
      </c>
      <c r="F120" s="3" t="s">
        <v>318</v>
      </c>
      <c r="G120" s="3" t="s">
        <v>384</v>
      </c>
      <c r="H120" s="190"/>
      <c r="I120" s="5" t="s">
        <v>134</v>
      </c>
      <c r="J120" s="1" t="s">
        <v>390</v>
      </c>
      <c r="K120" s="98" t="s">
        <v>391</v>
      </c>
      <c r="L120" s="98" t="s">
        <v>318</v>
      </c>
      <c r="M120" s="122" t="s">
        <v>133</v>
      </c>
      <c r="N120" s="122" t="s">
        <v>133</v>
      </c>
      <c r="O120" s="122" t="s">
        <v>133</v>
      </c>
      <c r="P120" s="178" t="s">
        <v>385</v>
      </c>
      <c r="Q120" s="177"/>
    </row>
    <row r="121" spans="2:17" ht="33.6" customHeight="1" x14ac:dyDescent="0.25">
      <c r="B121" s="192"/>
      <c r="C121" s="193"/>
      <c r="D121" s="194"/>
      <c r="E121" s="194"/>
      <c r="F121" s="194"/>
      <c r="G121" s="194"/>
      <c r="H121" s="195"/>
      <c r="I121" s="196"/>
      <c r="J121" s="197"/>
      <c r="K121" s="198"/>
      <c r="L121" s="198"/>
      <c r="M121" s="10"/>
      <c r="N121" s="10"/>
      <c r="O121" s="10"/>
      <c r="P121" s="199"/>
      <c r="Q121" s="199"/>
    </row>
    <row r="123" spans="2:17" ht="15.75" thickBot="1" x14ac:dyDescent="0.3"/>
    <row r="124" spans="2:17" ht="27" thickBot="1" x14ac:dyDescent="0.3">
      <c r="B124" s="264" t="s">
        <v>46</v>
      </c>
      <c r="C124" s="265"/>
      <c r="D124" s="265"/>
      <c r="E124" s="265"/>
      <c r="F124" s="265"/>
      <c r="G124" s="265"/>
      <c r="H124" s="265"/>
      <c r="I124" s="265"/>
      <c r="J124" s="265"/>
      <c r="K124" s="265"/>
      <c r="L124" s="265"/>
      <c r="M124" s="265"/>
      <c r="N124" s="266"/>
    </row>
    <row r="127" spans="2:17" ht="46.15" customHeight="1" x14ac:dyDescent="0.25">
      <c r="B127" s="69" t="s">
        <v>33</v>
      </c>
      <c r="C127" s="69" t="s">
        <v>47</v>
      </c>
      <c r="D127" s="262" t="s">
        <v>3</v>
      </c>
      <c r="E127" s="263"/>
    </row>
    <row r="128" spans="2:17" ht="46.9" customHeight="1" x14ac:dyDescent="0.25">
      <c r="B128" s="70" t="s">
        <v>122</v>
      </c>
      <c r="C128" s="167" t="s">
        <v>134</v>
      </c>
      <c r="D128" s="269" t="s">
        <v>162</v>
      </c>
      <c r="E128" s="269"/>
    </row>
    <row r="131" spans="1:26" ht="26.25" x14ac:dyDescent="0.25">
      <c r="B131" s="245" t="s">
        <v>64</v>
      </c>
      <c r="C131" s="246"/>
      <c r="D131" s="246"/>
      <c r="E131" s="246"/>
      <c r="F131" s="246"/>
      <c r="G131" s="246"/>
      <c r="H131" s="246"/>
      <c r="I131" s="246"/>
      <c r="J131" s="246"/>
      <c r="K131" s="246"/>
      <c r="L131" s="246"/>
      <c r="M131" s="246"/>
      <c r="N131" s="246"/>
      <c r="O131" s="246"/>
      <c r="P131" s="246"/>
    </row>
    <row r="133" spans="1:26" ht="15.75" thickBot="1" x14ac:dyDescent="0.3"/>
    <row r="134" spans="1:26" ht="27" thickBot="1" x14ac:dyDescent="0.3">
      <c r="B134" s="264" t="s">
        <v>54</v>
      </c>
      <c r="C134" s="265"/>
      <c r="D134" s="265"/>
      <c r="E134" s="265"/>
      <c r="F134" s="265"/>
      <c r="G134" s="265"/>
      <c r="H134" s="265"/>
      <c r="I134" s="265"/>
      <c r="J134" s="265"/>
      <c r="K134" s="265"/>
      <c r="L134" s="265"/>
      <c r="M134" s="265"/>
      <c r="N134" s="266"/>
    </row>
    <row r="136" spans="1:26" ht="15.75" thickBot="1" x14ac:dyDescent="0.3">
      <c r="M136" s="66"/>
      <c r="N136" s="66"/>
    </row>
    <row r="137" spans="1:26" s="108" customFormat="1" ht="109.5" customHeight="1" x14ac:dyDescent="0.25">
      <c r="B137" s="119" t="s">
        <v>142</v>
      </c>
      <c r="C137" s="119" t="s">
        <v>143</v>
      </c>
      <c r="D137" s="119" t="s">
        <v>144</v>
      </c>
      <c r="E137" s="119" t="s">
        <v>45</v>
      </c>
      <c r="F137" s="119" t="s">
        <v>22</v>
      </c>
      <c r="G137" s="119" t="s">
        <v>102</v>
      </c>
      <c r="H137" s="119" t="s">
        <v>17</v>
      </c>
      <c r="I137" s="119" t="s">
        <v>10</v>
      </c>
      <c r="J137" s="119" t="s">
        <v>31</v>
      </c>
      <c r="K137" s="119" t="s">
        <v>61</v>
      </c>
      <c r="L137" s="119" t="s">
        <v>20</v>
      </c>
      <c r="M137" s="104" t="s">
        <v>26</v>
      </c>
      <c r="N137" s="119" t="s">
        <v>145</v>
      </c>
      <c r="O137" s="119" t="s">
        <v>36</v>
      </c>
      <c r="P137" s="120" t="s">
        <v>11</v>
      </c>
      <c r="Q137" s="120" t="s">
        <v>19</v>
      </c>
    </row>
    <row r="138" spans="1:26" s="114" customFormat="1" ht="45" x14ac:dyDescent="0.25">
      <c r="A138" s="47">
        <v>1</v>
      </c>
      <c r="B138" s="115" t="s">
        <v>163</v>
      </c>
      <c r="C138" s="115" t="s">
        <v>163</v>
      </c>
      <c r="D138" s="115" t="s">
        <v>164</v>
      </c>
      <c r="E138" s="110" t="s">
        <v>221</v>
      </c>
      <c r="F138" s="111" t="s">
        <v>133</v>
      </c>
      <c r="G138" s="153"/>
      <c r="H138" s="118">
        <v>40563</v>
      </c>
      <c r="I138" s="112">
        <v>40908</v>
      </c>
      <c r="J138" s="112"/>
      <c r="K138" s="112" t="s">
        <v>171</v>
      </c>
      <c r="L138" s="112" t="s">
        <v>168</v>
      </c>
      <c r="M138" s="103">
        <v>3064</v>
      </c>
      <c r="N138" s="103">
        <v>3064</v>
      </c>
      <c r="O138" s="27">
        <v>2013469182</v>
      </c>
      <c r="P138" s="27" t="s">
        <v>222</v>
      </c>
      <c r="Q138" s="154"/>
      <c r="R138" s="113"/>
      <c r="S138" s="113"/>
      <c r="T138" s="113"/>
      <c r="U138" s="113"/>
      <c r="V138" s="113"/>
      <c r="W138" s="113"/>
      <c r="X138" s="113"/>
      <c r="Y138" s="113"/>
      <c r="Z138" s="113"/>
    </row>
    <row r="139" spans="1:26" s="114" customFormat="1" ht="45" x14ac:dyDescent="0.25">
      <c r="A139" s="47">
        <f>+A138+1</f>
        <v>2</v>
      </c>
      <c r="B139" s="115" t="s">
        <v>163</v>
      </c>
      <c r="C139" s="115" t="s">
        <v>163</v>
      </c>
      <c r="D139" s="115" t="s">
        <v>164</v>
      </c>
      <c r="E139" s="110" t="s">
        <v>223</v>
      </c>
      <c r="F139" s="111" t="s">
        <v>133</v>
      </c>
      <c r="G139" s="111"/>
      <c r="H139" s="118">
        <v>40936</v>
      </c>
      <c r="I139" s="112">
        <v>41274</v>
      </c>
      <c r="J139" s="112"/>
      <c r="K139" s="112" t="s">
        <v>224</v>
      </c>
      <c r="L139" s="112" t="s">
        <v>168</v>
      </c>
      <c r="M139" s="103">
        <v>72</v>
      </c>
      <c r="N139" s="103">
        <v>72</v>
      </c>
      <c r="O139" s="27">
        <v>104433723</v>
      </c>
      <c r="P139" s="27" t="s">
        <v>225</v>
      </c>
      <c r="Q139" s="154"/>
      <c r="R139" s="113"/>
      <c r="S139" s="113"/>
      <c r="T139" s="113"/>
      <c r="U139" s="113"/>
      <c r="V139" s="113"/>
      <c r="W139" s="113"/>
      <c r="X139" s="113"/>
      <c r="Y139" s="113"/>
      <c r="Z139" s="113"/>
    </row>
    <row r="140" spans="1:26" s="114" customFormat="1" x14ac:dyDescent="0.25">
      <c r="A140" s="47">
        <f t="shared" ref="A140:A145" si="4">+A139+1</f>
        <v>3</v>
      </c>
      <c r="B140" s="115"/>
      <c r="C140" s="116"/>
      <c r="D140" s="115"/>
      <c r="E140" s="110"/>
      <c r="F140" s="111"/>
      <c r="G140" s="111"/>
      <c r="H140" s="111"/>
      <c r="I140" s="112"/>
      <c r="J140" s="112"/>
      <c r="K140" s="112"/>
      <c r="L140" s="112"/>
      <c r="M140" s="103"/>
      <c r="N140" s="103"/>
      <c r="O140" s="27"/>
      <c r="P140" s="27"/>
      <c r="Q140" s="154"/>
      <c r="R140" s="113"/>
      <c r="S140" s="113"/>
      <c r="T140" s="113"/>
      <c r="U140" s="113"/>
      <c r="V140" s="113"/>
      <c r="W140" s="113"/>
      <c r="X140" s="113"/>
      <c r="Y140" s="113"/>
      <c r="Z140" s="113"/>
    </row>
    <row r="141" spans="1:26" s="114" customFormat="1" x14ac:dyDescent="0.25">
      <c r="A141" s="47">
        <f t="shared" si="4"/>
        <v>4</v>
      </c>
      <c r="B141" s="115"/>
      <c r="C141" s="116"/>
      <c r="D141" s="115"/>
      <c r="E141" s="110"/>
      <c r="F141" s="111"/>
      <c r="G141" s="111"/>
      <c r="H141" s="111"/>
      <c r="I141" s="112"/>
      <c r="J141" s="112"/>
      <c r="K141" s="112"/>
      <c r="L141" s="112"/>
      <c r="M141" s="103"/>
      <c r="N141" s="103"/>
      <c r="O141" s="27"/>
      <c r="P141" s="27"/>
      <c r="Q141" s="154"/>
      <c r="R141" s="113"/>
      <c r="S141" s="113"/>
      <c r="T141" s="113"/>
      <c r="U141" s="113"/>
      <c r="V141" s="113"/>
      <c r="W141" s="113"/>
      <c r="X141" s="113"/>
      <c r="Y141" s="113"/>
      <c r="Z141" s="113"/>
    </row>
    <row r="142" spans="1:26" s="114" customFormat="1" x14ac:dyDescent="0.25">
      <c r="A142" s="47">
        <f t="shared" si="4"/>
        <v>5</v>
      </c>
      <c r="B142" s="115"/>
      <c r="C142" s="116"/>
      <c r="D142" s="115"/>
      <c r="E142" s="110"/>
      <c r="F142" s="111"/>
      <c r="G142" s="111"/>
      <c r="H142" s="111"/>
      <c r="I142" s="112"/>
      <c r="J142" s="112"/>
      <c r="K142" s="112"/>
      <c r="L142" s="112"/>
      <c r="M142" s="103"/>
      <c r="N142" s="103"/>
      <c r="O142" s="27"/>
      <c r="P142" s="27"/>
      <c r="Q142" s="154"/>
      <c r="R142" s="113"/>
      <c r="S142" s="113"/>
      <c r="T142" s="113"/>
      <c r="U142" s="113"/>
      <c r="V142" s="113"/>
      <c r="W142" s="113"/>
      <c r="X142" s="113"/>
      <c r="Y142" s="113"/>
      <c r="Z142" s="113"/>
    </row>
    <row r="143" spans="1:26" s="114" customFormat="1" x14ac:dyDescent="0.25">
      <c r="A143" s="47">
        <f t="shared" si="4"/>
        <v>6</v>
      </c>
      <c r="B143" s="115"/>
      <c r="C143" s="116"/>
      <c r="D143" s="115"/>
      <c r="E143" s="110"/>
      <c r="F143" s="111"/>
      <c r="G143" s="111"/>
      <c r="H143" s="111"/>
      <c r="I143" s="112"/>
      <c r="J143" s="112"/>
      <c r="K143" s="112"/>
      <c r="L143" s="112"/>
      <c r="M143" s="103"/>
      <c r="N143" s="103"/>
      <c r="O143" s="27"/>
      <c r="P143" s="27"/>
      <c r="Q143" s="154"/>
      <c r="R143" s="113"/>
      <c r="S143" s="113"/>
      <c r="T143" s="113"/>
      <c r="U143" s="113"/>
      <c r="V143" s="113"/>
      <c r="W143" s="113"/>
      <c r="X143" s="113"/>
      <c r="Y143" s="113"/>
      <c r="Z143" s="113"/>
    </row>
    <row r="144" spans="1:26" s="114" customFormat="1" x14ac:dyDescent="0.25">
      <c r="A144" s="47">
        <f t="shared" si="4"/>
        <v>7</v>
      </c>
      <c r="B144" s="115"/>
      <c r="C144" s="116"/>
      <c r="D144" s="115"/>
      <c r="E144" s="110"/>
      <c r="F144" s="111"/>
      <c r="G144" s="111"/>
      <c r="H144" s="111"/>
      <c r="I144" s="112"/>
      <c r="J144" s="112"/>
      <c r="K144" s="112"/>
      <c r="L144" s="112"/>
      <c r="M144" s="103"/>
      <c r="N144" s="103"/>
      <c r="O144" s="27"/>
      <c r="P144" s="27"/>
      <c r="Q144" s="154"/>
      <c r="R144" s="113"/>
      <c r="S144" s="113"/>
      <c r="T144" s="113"/>
      <c r="U144" s="113"/>
      <c r="V144" s="113"/>
      <c r="W144" s="113"/>
      <c r="X144" s="113"/>
      <c r="Y144" s="113"/>
      <c r="Z144" s="113"/>
    </row>
    <row r="145" spans="1:26" s="114" customFormat="1" x14ac:dyDescent="0.25">
      <c r="A145" s="47">
        <f t="shared" si="4"/>
        <v>8</v>
      </c>
      <c r="B145" s="115"/>
      <c r="C145" s="116"/>
      <c r="D145" s="115"/>
      <c r="E145" s="110"/>
      <c r="F145" s="111"/>
      <c r="G145" s="111"/>
      <c r="H145" s="111"/>
      <c r="I145" s="112"/>
      <c r="J145" s="112"/>
      <c r="K145" s="112"/>
      <c r="L145" s="112"/>
      <c r="M145" s="103"/>
      <c r="N145" s="103"/>
      <c r="O145" s="27"/>
      <c r="P145" s="27"/>
      <c r="Q145" s="154"/>
      <c r="R145" s="113"/>
      <c r="S145" s="113"/>
      <c r="T145" s="113"/>
      <c r="U145" s="113"/>
      <c r="V145" s="113"/>
      <c r="W145" s="113"/>
      <c r="X145" s="113"/>
      <c r="Y145" s="113"/>
      <c r="Z145" s="113"/>
    </row>
    <row r="146" spans="1:26" s="114" customFormat="1" ht="42.75" customHeight="1" x14ac:dyDescent="0.25">
      <c r="A146" s="47"/>
      <c r="B146" s="115"/>
      <c r="C146" s="115"/>
      <c r="D146" s="115"/>
      <c r="E146" s="110"/>
      <c r="F146" s="111"/>
      <c r="G146" s="111"/>
      <c r="H146" s="111"/>
      <c r="I146" s="112"/>
      <c r="J146" s="112"/>
      <c r="K146" s="215" t="s">
        <v>227</v>
      </c>
      <c r="L146" s="117">
        <f t="shared" ref="L146" si="5">SUM(L138:L145)</f>
        <v>0</v>
      </c>
      <c r="M146" s="152">
        <v>3064</v>
      </c>
      <c r="N146" s="117" t="s">
        <v>226</v>
      </c>
      <c r="O146" s="27"/>
      <c r="P146" s="27"/>
      <c r="Q146" s="155"/>
    </row>
    <row r="147" spans="1:26" x14ac:dyDescent="0.25">
      <c r="B147" s="30"/>
      <c r="C147" s="30"/>
      <c r="D147" s="30"/>
      <c r="E147" s="31"/>
      <c r="F147" s="30"/>
      <c r="G147" s="30"/>
      <c r="H147" s="30"/>
      <c r="I147" s="30"/>
      <c r="J147" s="30"/>
      <c r="K147" s="30"/>
      <c r="L147" s="30"/>
      <c r="M147" s="30"/>
      <c r="N147" s="30"/>
      <c r="O147" s="30"/>
      <c r="P147" s="30"/>
    </row>
    <row r="148" spans="1:26" ht="18.75" x14ac:dyDescent="0.25">
      <c r="B148" s="60" t="s">
        <v>32</v>
      </c>
      <c r="C148" s="74" t="str">
        <f>+K146</f>
        <v>22 meses y 14 días</v>
      </c>
      <c r="H148" s="32"/>
      <c r="I148" s="32"/>
      <c r="J148" s="32"/>
      <c r="K148" s="32"/>
      <c r="L148" s="32"/>
      <c r="M148" s="32"/>
      <c r="N148" s="30"/>
      <c r="O148" s="30"/>
      <c r="P148" s="30"/>
    </row>
    <row r="150" spans="1:26" ht="15.75" thickBot="1" x14ac:dyDescent="0.3"/>
    <row r="151" spans="1:26" ht="37.15" customHeight="1" thickBot="1" x14ac:dyDescent="0.3">
      <c r="B151" s="77" t="s">
        <v>49</v>
      </c>
      <c r="C151" s="78" t="s">
        <v>50</v>
      </c>
      <c r="D151" s="77" t="s">
        <v>51</v>
      </c>
      <c r="E151" s="78" t="s">
        <v>55</v>
      </c>
    </row>
    <row r="152" spans="1:26" ht="41.45" customHeight="1" x14ac:dyDescent="0.25">
      <c r="B152" s="68" t="s">
        <v>123</v>
      </c>
      <c r="C152" s="71">
        <v>20</v>
      </c>
      <c r="D152" s="71">
        <v>0</v>
      </c>
      <c r="E152" s="274">
        <f>+D152+D153+D154</f>
        <v>40</v>
      </c>
    </row>
    <row r="153" spans="1:26" x14ac:dyDescent="0.25">
      <c r="B153" s="68" t="s">
        <v>124</v>
      </c>
      <c r="C153" s="58">
        <v>30</v>
      </c>
      <c r="D153" s="167">
        <v>0</v>
      </c>
      <c r="E153" s="275"/>
    </row>
    <row r="154" spans="1:26" ht="15.75" thickBot="1" x14ac:dyDescent="0.3">
      <c r="B154" s="68" t="s">
        <v>125</v>
      </c>
      <c r="C154" s="73">
        <v>40</v>
      </c>
      <c r="D154" s="73">
        <v>40</v>
      </c>
      <c r="E154" s="276"/>
    </row>
    <row r="156" spans="1:26" ht="15.75" thickBot="1" x14ac:dyDescent="0.3"/>
    <row r="157" spans="1:26" ht="27" thickBot="1" x14ac:dyDescent="0.3">
      <c r="B157" s="264" t="s">
        <v>52</v>
      </c>
      <c r="C157" s="265"/>
      <c r="D157" s="265"/>
      <c r="E157" s="265"/>
      <c r="F157" s="265"/>
      <c r="G157" s="265"/>
      <c r="H157" s="265"/>
      <c r="I157" s="265"/>
      <c r="J157" s="265"/>
      <c r="K157" s="265"/>
      <c r="L157" s="265"/>
      <c r="M157" s="265"/>
      <c r="N157" s="266"/>
    </row>
    <row r="159" spans="1:26" ht="76.5" customHeight="1" x14ac:dyDescent="0.25">
      <c r="B159" s="121" t="s">
        <v>0</v>
      </c>
      <c r="C159" s="121" t="s">
        <v>39</v>
      </c>
      <c r="D159" s="121" t="s">
        <v>40</v>
      </c>
      <c r="E159" s="121" t="s">
        <v>115</v>
      </c>
      <c r="F159" s="121" t="s">
        <v>117</v>
      </c>
      <c r="G159" s="121" t="s">
        <v>118</v>
      </c>
      <c r="H159" s="121" t="s">
        <v>119</v>
      </c>
      <c r="I159" s="121" t="s">
        <v>116</v>
      </c>
      <c r="J159" s="262" t="s">
        <v>120</v>
      </c>
      <c r="K159" s="267"/>
      <c r="L159" s="263"/>
      <c r="M159" s="121" t="s">
        <v>121</v>
      </c>
      <c r="N159" s="121" t="s">
        <v>41</v>
      </c>
      <c r="O159" s="121" t="s">
        <v>42</v>
      </c>
      <c r="P159" s="262" t="s">
        <v>3</v>
      </c>
      <c r="Q159" s="263"/>
    </row>
    <row r="160" spans="1:26" ht="60.75" customHeight="1" x14ac:dyDescent="0.25">
      <c r="B160" s="202" t="s">
        <v>549</v>
      </c>
      <c r="C160" s="202">
        <f>252/1000</f>
        <v>0.252</v>
      </c>
      <c r="D160" s="3" t="s">
        <v>537</v>
      </c>
      <c r="E160" s="3">
        <v>59837161</v>
      </c>
      <c r="F160" s="3" t="s">
        <v>538</v>
      </c>
      <c r="G160" s="3" t="s">
        <v>326</v>
      </c>
      <c r="H160" s="190">
        <v>37148</v>
      </c>
      <c r="I160" s="5" t="s">
        <v>134</v>
      </c>
      <c r="J160" s="1" t="s">
        <v>409</v>
      </c>
      <c r="K160" s="99" t="s">
        <v>539</v>
      </c>
      <c r="L160" s="98" t="s">
        <v>540</v>
      </c>
      <c r="M160" s="122" t="s">
        <v>133</v>
      </c>
      <c r="N160" s="122" t="s">
        <v>133</v>
      </c>
      <c r="O160" s="122" t="s">
        <v>134</v>
      </c>
      <c r="P160" s="203" t="s">
        <v>569</v>
      </c>
      <c r="Q160" s="203"/>
    </row>
    <row r="161" spans="2:17" ht="60.75" customHeight="1" x14ac:dyDescent="0.25">
      <c r="B161" s="202" t="s">
        <v>129</v>
      </c>
      <c r="C161" s="202">
        <f t="shared" ref="C161:C163" si="6">252/1000</f>
        <v>0.252</v>
      </c>
      <c r="D161" s="3" t="s">
        <v>541</v>
      </c>
      <c r="E161" s="3">
        <v>36953822</v>
      </c>
      <c r="F161" s="3" t="s">
        <v>542</v>
      </c>
      <c r="G161" s="3" t="s">
        <v>319</v>
      </c>
      <c r="H161" s="190">
        <v>37488</v>
      </c>
      <c r="I161" s="5" t="s">
        <v>134</v>
      </c>
      <c r="J161" s="1" t="s">
        <v>543</v>
      </c>
      <c r="K161" s="99" t="s">
        <v>544</v>
      </c>
      <c r="L161" s="98" t="s">
        <v>545</v>
      </c>
      <c r="M161" s="122" t="s">
        <v>133</v>
      </c>
      <c r="N161" s="122" t="s">
        <v>133</v>
      </c>
      <c r="O161" s="122" t="s">
        <v>134</v>
      </c>
      <c r="P161" s="213" t="s">
        <v>570</v>
      </c>
      <c r="Q161" s="203"/>
    </row>
    <row r="162" spans="2:17" ht="60.75" customHeight="1" x14ac:dyDescent="0.25">
      <c r="B162" s="202" t="s">
        <v>129</v>
      </c>
      <c r="C162" s="202">
        <f t="shared" si="6"/>
        <v>0.252</v>
      </c>
      <c r="D162" s="3" t="s">
        <v>541</v>
      </c>
      <c r="E162" s="3">
        <v>36953822</v>
      </c>
      <c r="F162" s="3" t="s">
        <v>542</v>
      </c>
      <c r="G162" s="3" t="s">
        <v>319</v>
      </c>
      <c r="H162" s="190">
        <v>37488</v>
      </c>
      <c r="I162" s="5" t="s">
        <v>134</v>
      </c>
      <c r="J162" s="1" t="s">
        <v>543</v>
      </c>
      <c r="K162" s="99" t="s">
        <v>546</v>
      </c>
      <c r="L162" s="98" t="s">
        <v>545</v>
      </c>
      <c r="M162" s="122" t="s">
        <v>133</v>
      </c>
      <c r="N162" s="122" t="s">
        <v>133</v>
      </c>
      <c r="O162" s="122" t="s">
        <v>134</v>
      </c>
      <c r="P162" s="213" t="s">
        <v>570</v>
      </c>
      <c r="Q162" s="203"/>
    </row>
    <row r="163" spans="2:17" ht="60.75" customHeight="1" x14ac:dyDescent="0.25">
      <c r="B163" s="202" t="s">
        <v>129</v>
      </c>
      <c r="C163" s="202">
        <f t="shared" si="6"/>
        <v>0.252</v>
      </c>
      <c r="D163" s="3" t="s">
        <v>541</v>
      </c>
      <c r="E163" s="3">
        <v>36953822</v>
      </c>
      <c r="F163" s="3" t="s">
        <v>542</v>
      </c>
      <c r="G163" s="3" t="s">
        <v>319</v>
      </c>
      <c r="H163" s="190">
        <v>37488</v>
      </c>
      <c r="I163" s="5" t="s">
        <v>134</v>
      </c>
      <c r="J163" s="1" t="s">
        <v>547</v>
      </c>
      <c r="K163" s="99" t="s">
        <v>548</v>
      </c>
      <c r="L163" s="98" t="s">
        <v>545</v>
      </c>
      <c r="M163" s="122" t="s">
        <v>133</v>
      </c>
      <c r="N163" s="122" t="s">
        <v>133</v>
      </c>
      <c r="O163" s="122" t="s">
        <v>134</v>
      </c>
      <c r="P163" s="213" t="s">
        <v>570</v>
      </c>
      <c r="Q163" s="203"/>
    </row>
    <row r="164" spans="2:17" ht="45" customHeight="1" x14ac:dyDescent="0.25">
      <c r="B164" s="202" t="s">
        <v>549</v>
      </c>
      <c r="C164" s="202">
        <f>500/1000</f>
        <v>0.5</v>
      </c>
      <c r="D164" s="3" t="s">
        <v>550</v>
      </c>
      <c r="E164" s="3">
        <v>12750698</v>
      </c>
      <c r="F164" s="3" t="s">
        <v>341</v>
      </c>
      <c r="G164" s="3" t="s">
        <v>551</v>
      </c>
      <c r="H164" s="190">
        <v>39371</v>
      </c>
      <c r="I164" s="5" t="s">
        <v>133</v>
      </c>
      <c r="J164" s="1" t="s">
        <v>323</v>
      </c>
      <c r="K164" s="99" t="s">
        <v>552</v>
      </c>
      <c r="L164" s="98" t="s">
        <v>43</v>
      </c>
      <c r="M164" s="122" t="s">
        <v>133</v>
      </c>
      <c r="N164" s="122" t="s">
        <v>134</v>
      </c>
      <c r="O164" s="122" t="s">
        <v>134</v>
      </c>
      <c r="P164" s="204" t="s">
        <v>571</v>
      </c>
      <c r="Q164" s="205"/>
    </row>
    <row r="165" spans="2:17" ht="57.75" customHeight="1" x14ac:dyDescent="0.25">
      <c r="B165" s="202" t="s">
        <v>549</v>
      </c>
      <c r="C165" s="202">
        <f>500/1000</f>
        <v>0.5</v>
      </c>
      <c r="D165" s="3" t="s">
        <v>550</v>
      </c>
      <c r="E165" s="3">
        <v>12750698</v>
      </c>
      <c r="F165" s="3" t="s">
        <v>341</v>
      </c>
      <c r="G165" s="3" t="s">
        <v>551</v>
      </c>
      <c r="H165" s="190">
        <v>39371</v>
      </c>
      <c r="I165" s="5" t="s">
        <v>133</v>
      </c>
      <c r="J165" s="1" t="s">
        <v>323</v>
      </c>
      <c r="K165" s="99" t="s">
        <v>553</v>
      </c>
      <c r="L165" s="98" t="s">
        <v>43</v>
      </c>
      <c r="M165" s="122" t="s">
        <v>133</v>
      </c>
      <c r="N165" s="122" t="s">
        <v>134</v>
      </c>
      <c r="O165" s="122" t="s">
        <v>134</v>
      </c>
      <c r="P165" s="211" t="s">
        <v>571</v>
      </c>
      <c r="Q165" s="203"/>
    </row>
    <row r="166" spans="2:17" ht="51.75" customHeight="1" x14ac:dyDescent="0.25">
      <c r="B166" s="202" t="s">
        <v>554</v>
      </c>
      <c r="C166" s="202">
        <f>500/1000</f>
        <v>0.5</v>
      </c>
      <c r="D166" s="3" t="s">
        <v>555</v>
      </c>
      <c r="E166" s="3">
        <v>23493359</v>
      </c>
      <c r="F166" s="3" t="s">
        <v>556</v>
      </c>
      <c r="G166" s="3" t="s">
        <v>557</v>
      </c>
      <c r="H166" s="190">
        <v>32497</v>
      </c>
      <c r="I166" s="5"/>
      <c r="J166" s="202" t="s">
        <v>558</v>
      </c>
      <c r="K166" s="99" t="s">
        <v>559</v>
      </c>
      <c r="L166" s="98" t="s">
        <v>560</v>
      </c>
      <c r="M166" s="122" t="s">
        <v>133</v>
      </c>
      <c r="N166" s="122" t="s">
        <v>133</v>
      </c>
      <c r="O166" s="122" t="s">
        <v>134</v>
      </c>
      <c r="P166" s="213" t="s">
        <v>570</v>
      </c>
      <c r="Q166" s="203"/>
    </row>
    <row r="169" spans="2:17" ht="15.75" thickBot="1" x14ac:dyDescent="0.3"/>
    <row r="170" spans="2:17" ht="54" customHeight="1" x14ac:dyDescent="0.25">
      <c r="B170" s="125" t="s">
        <v>33</v>
      </c>
      <c r="C170" s="125" t="s">
        <v>49</v>
      </c>
      <c r="D170" s="121" t="s">
        <v>50</v>
      </c>
      <c r="E170" s="125" t="s">
        <v>51</v>
      </c>
      <c r="F170" s="78" t="s">
        <v>56</v>
      </c>
      <c r="G170" s="95"/>
    </row>
    <row r="171" spans="2:17" ht="120.75" customHeight="1" x14ac:dyDescent="0.2">
      <c r="B171" s="270" t="s">
        <v>53</v>
      </c>
      <c r="C171" s="6" t="s">
        <v>126</v>
      </c>
      <c r="D171" s="167">
        <v>25</v>
      </c>
      <c r="E171" s="167">
        <v>0</v>
      </c>
      <c r="F171" s="271">
        <f>+E171+E172+E173</f>
        <v>0</v>
      </c>
      <c r="G171" s="96"/>
    </row>
    <row r="172" spans="2:17" ht="76.150000000000006" customHeight="1" x14ac:dyDescent="0.2">
      <c r="B172" s="270"/>
      <c r="C172" s="6" t="s">
        <v>127</v>
      </c>
      <c r="D172" s="170">
        <v>25</v>
      </c>
      <c r="E172" s="167">
        <v>0</v>
      </c>
      <c r="F172" s="272"/>
      <c r="G172" s="96"/>
    </row>
    <row r="173" spans="2:17" ht="69" customHeight="1" x14ac:dyDescent="0.2">
      <c r="B173" s="270"/>
      <c r="C173" s="6" t="s">
        <v>128</v>
      </c>
      <c r="D173" s="167">
        <v>10</v>
      </c>
      <c r="E173" s="167">
        <v>0</v>
      </c>
      <c r="F173" s="273"/>
      <c r="G173" s="96"/>
    </row>
    <row r="174" spans="2:17" x14ac:dyDescent="0.25">
      <c r="C174" s="105"/>
    </row>
    <row r="177" spans="2:5" x14ac:dyDescent="0.25">
      <c r="B177" s="123" t="s">
        <v>57</v>
      </c>
    </row>
    <row r="180" spans="2:5" x14ac:dyDescent="0.25">
      <c r="B180" s="126" t="s">
        <v>33</v>
      </c>
      <c r="C180" s="126" t="s">
        <v>58</v>
      </c>
      <c r="D180" s="125" t="s">
        <v>51</v>
      </c>
      <c r="E180" s="125" t="s">
        <v>16</v>
      </c>
    </row>
    <row r="181" spans="2:5" ht="28.5" x14ac:dyDescent="0.25">
      <c r="B181" s="106" t="s">
        <v>59</v>
      </c>
      <c r="C181" s="107">
        <v>40</v>
      </c>
      <c r="D181" s="167">
        <f>+E152</f>
        <v>40</v>
      </c>
      <c r="E181" s="254">
        <f>+D181+D182</f>
        <v>40</v>
      </c>
    </row>
    <row r="182" spans="2:5" ht="42.75" x14ac:dyDescent="0.25">
      <c r="B182" s="106" t="s">
        <v>60</v>
      </c>
      <c r="C182" s="107">
        <v>60</v>
      </c>
      <c r="D182" s="167">
        <f>+F171</f>
        <v>0</v>
      </c>
      <c r="E182" s="255"/>
    </row>
  </sheetData>
  <customSheetViews>
    <customSheetView guid="{0F1D893C-8A04-4EC8-8B71-67F44338C55D}" scale="70" hiddenColumns="1" topLeftCell="G46">
      <selection activeCell="Q49" sqref="Q49"/>
      <pageMargins left="0.7" right="0.7" top="0.75" bottom="0.75" header="0.3" footer="0.3"/>
      <pageSetup orientation="portrait" horizontalDpi="4294967295" verticalDpi="4294967295" r:id="rId1"/>
    </customSheetView>
    <customSheetView guid="{FA2B49E8-C1C1-46F0-9038-B2DB6B88B84A}" scale="70" hiddenColumns="1" topLeftCell="A109">
      <selection activeCell="D119" sqref="D119"/>
      <pageMargins left="0.7" right="0.7" top="0.75" bottom="0.75" header="0.3" footer="0.3"/>
      <pageSetup orientation="portrait" horizontalDpi="4294967295" verticalDpi="4294967295" r:id="rId2"/>
    </customSheetView>
    <customSheetView guid="{867031DD-A64B-4C9F-99A0-93067ECAFC19}" scale="70" hiddenColumns="1" topLeftCell="A28">
      <selection activeCell="E50" sqref="E50"/>
      <pageMargins left="0.7" right="0.7" top="0.75" bottom="0.75" header="0.3" footer="0.3"/>
      <pageSetup orientation="portrait" horizontalDpi="4294967295" verticalDpi="4294967295" r:id="rId3"/>
    </customSheetView>
    <customSheetView guid="{6EA02D3D-3E49-4350-B322-B37031B6F0FF}" scale="70" hiddenColumns="1" topLeftCell="A109">
      <selection activeCell="D119" sqref="D119"/>
      <pageMargins left="0.7" right="0.7" top="0.75" bottom="0.75" header="0.3" footer="0.3"/>
      <pageSetup orientation="portrait" horizontalDpi="4294967295" verticalDpi="4294967295" r:id="rId4"/>
    </customSheetView>
    <customSheetView guid="{490469B9-0D00-4721-A7ED-3C5221F538EC}" scale="70" hiddenColumns="1" topLeftCell="G46">
      <selection activeCell="Q49" sqref="Q49"/>
      <pageMargins left="0.7" right="0.7" top="0.75" bottom="0.75" header="0.3" footer="0.3"/>
      <pageSetup orientation="portrait" horizontalDpi="4294967295" verticalDpi="4294967295" r:id="rId5"/>
    </customSheetView>
    <customSheetView guid="{1AD30E73-B44A-4F3E-B7B0-2774A07AF9E2}" scale="70" hiddenColumns="1" topLeftCell="K75">
      <selection activeCell="M161" sqref="M161:N163"/>
      <pageMargins left="0.7" right="0.7" top="0.75" bottom="0.75" header="0.3" footer="0.3"/>
      <pageSetup orientation="portrait" horizontalDpi="4294967295" verticalDpi="4294967295" r:id="rId6"/>
    </customSheetView>
    <customSheetView guid="{CD3C77A0-F72D-4596-B1F3-BFF11BFD134E}" scale="70" hiddenColumns="1" topLeftCell="A169">
      <selection activeCell="Q50" sqref="Q50"/>
      <pageMargins left="0.7" right="0.7" top="0.75" bottom="0.75" header="0.3" footer="0.3"/>
      <pageSetup orientation="portrait" horizontalDpi="4294967295" verticalDpi="4294967295" r:id="rId7"/>
    </customSheetView>
    <customSheetView guid="{E469B996-3963-410C-8366-8845DF5002F6}" scale="70" hiddenColumns="1" topLeftCell="C160">
      <selection activeCell="G172" sqref="G172"/>
      <pageMargins left="0.7" right="0.7" top="0.75" bottom="0.75" header="0.3" footer="0.3"/>
      <pageSetup orientation="portrait" horizontalDpi="4294967295" verticalDpi="4294967295" r:id="rId8"/>
    </customSheetView>
  </customSheetViews>
  <mergeCells count="41">
    <mergeCell ref="B171:B173"/>
    <mergeCell ref="F171:F173"/>
    <mergeCell ref="E181:E182"/>
    <mergeCell ref="B134:N134"/>
    <mergeCell ref="E152:E154"/>
    <mergeCell ref="B157:N157"/>
    <mergeCell ref="J159:L159"/>
    <mergeCell ref="P159:Q159"/>
    <mergeCell ref="B131:P131"/>
    <mergeCell ref="O77:P77"/>
    <mergeCell ref="O78:P78"/>
    <mergeCell ref="O84:P84"/>
    <mergeCell ref="O85:P85"/>
    <mergeCell ref="B91:N91"/>
    <mergeCell ref="J96:L96"/>
    <mergeCell ref="P96:Q96"/>
    <mergeCell ref="P97:Q97"/>
    <mergeCell ref="P117:Q117"/>
    <mergeCell ref="B124:N124"/>
    <mergeCell ref="D127:E127"/>
    <mergeCell ref="D128:E128"/>
    <mergeCell ref="O76:P76"/>
    <mergeCell ref="C10:E10"/>
    <mergeCell ref="B14:C21"/>
    <mergeCell ref="B22:C22"/>
    <mergeCell ref="E40:E41"/>
    <mergeCell ref="M45:N45"/>
    <mergeCell ref="B59:B60"/>
    <mergeCell ref="C59:C60"/>
    <mergeCell ref="D59:E59"/>
    <mergeCell ref="C63:N63"/>
    <mergeCell ref="B65:N65"/>
    <mergeCell ref="O68:P68"/>
    <mergeCell ref="O69:P69"/>
    <mergeCell ref="O75:P75"/>
    <mergeCell ref="C9:N9"/>
    <mergeCell ref="B2:P2"/>
    <mergeCell ref="B4:P4"/>
    <mergeCell ref="C6:N6"/>
    <mergeCell ref="C7:N7"/>
    <mergeCell ref="C8:N8"/>
  </mergeCells>
  <dataValidations count="2">
    <dataValidation type="decimal" allowBlank="1" showInputMessage="1" showErrorMessage="1" sqref="WVH983098 WLL983098 C65594 IV65594 SR65594 ACN65594 AMJ65594 AWF65594 BGB65594 BPX65594 BZT65594 CJP65594 CTL65594 DDH65594 DND65594 DWZ65594 EGV65594 EQR65594 FAN65594 FKJ65594 FUF65594 GEB65594 GNX65594 GXT65594 HHP65594 HRL65594 IBH65594 ILD65594 IUZ65594 JEV65594 JOR65594 JYN65594 KIJ65594 KSF65594 LCB65594 LLX65594 LVT65594 MFP65594 MPL65594 MZH65594 NJD65594 NSZ65594 OCV65594 OMR65594 OWN65594 PGJ65594 PQF65594 QAB65594 QJX65594 QTT65594 RDP65594 RNL65594 RXH65594 SHD65594 SQZ65594 TAV65594 TKR65594 TUN65594 UEJ65594 UOF65594 UYB65594 VHX65594 VRT65594 WBP65594 WLL65594 WVH65594 C131130 IV131130 SR131130 ACN131130 AMJ131130 AWF131130 BGB131130 BPX131130 BZT131130 CJP131130 CTL131130 DDH131130 DND131130 DWZ131130 EGV131130 EQR131130 FAN131130 FKJ131130 FUF131130 GEB131130 GNX131130 GXT131130 HHP131130 HRL131130 IBH131130 ILD131130 IUZ131130 JEV131130 JOR131130 JYN131130 KIJ131130 KSF131130 LCB131130 LLX131130 LVT131130 MFP131130 MPL131130 MZH131130 NJD131130 NSZ131130 OCV131130 OMR131130 OWN131130 PGJ131130 PQF131130 QAB131130 QJX131130 QTT131130 RDP131130 RNL131130 RXH131130 SHD131130 SQZ131130 TAV131130 TKR131130 TUN131130 UEJ131130 UOF131130 UYB131130 VHX131130 VRT131130 WBP131130 WLL131130 WVH131130 C196666 IV196666 SR196666 ACN196666 AMJ196666 AWF196666 BGB196666 BPX196666 BZT196666 CJP196666 CTL196666 DDH196666 DND196666 DWZ196666 EGV196666 EQR196666 FAN196666 FKJ196666 FUF196666 GEB196666 GNX196666 GXT196666 HHP196666 HRL196666 IBH196666 ILD196666 IUZ196666 JEV196666 JOR196666 JYN196666 KIJ196666 KSF196666 LCB196666 LLX196666 LVT196666 MFP196666 MPL196666 MZH196666 NJD196666 NSZ196666 OCV196666 OMR196666 OWN196666 PGJ196666 PQF196666 QAB196666 QJX196666 QTT196666 RDP196666 RNL196666 RXH196666 SHD196666 SQZ196666 TAV196666 TKR196666 TUN196666 UEJ196666 UOF196666 UYB196666 VHX196666 VRT196666 WBP196666 WLL196666 WVH196666 C262202 IV262202 SR262202 ACN262202 AMJ262202 AWF262202 BGB262202 BPX262202 BZT262202 CJP262202 CTL262202 DDH262202 DND262202 DWZ262202 EGV262202 EQR262202 FAN262202 FKJ262202 FUF262202 GEB262202 GNX262202 GXT262202 HHP262202 HRL262202 IBH262202 ILD262202 IUZ262202 JEV262202 JOR262202 JYN262202 KIJ262202 KSF262202 LCB262202 LLX262202 LVT262202 MFP262202 MPL262202 MZH262202 NJD262202 NSZ262202 OCV262202 OMR262202 OWN262202 PGJ262202 PQF262202 QAB262202 QJX262202 QTT262202 RDP262202 RNL262202 RXH262202 SHD262202 SQZ262202 TAV262202 TKR262202 TUN262202 UEJ262202 UOF262202 UYB262202 VHX262202 VRT262202 WBP262202 WLL262202 WVH262202 C327738 IV327738 SR327738 ACN327738 AMJ327738 AWF327738 BGB327738 BPX327738 BZT327738 CJP327738 CTL327738 DDH327738 DND327738 DWZ327738 EGV327738 EQR327738 FAN327738 FKJ327738 FUF327738 GEB327738 GNX327738 GXT327738 HHP327738 HRL327738 IBH327738 ILD327738 IUZ327738 JEV327738 JOR327738 JYN327738 KIJ327738 KSF327738 LCB327738 LLX327738 LVT327738 MFP327738 MPL327738 MZH327738 NJD327738 NSZ327738 OCV327738 OMR327738 OWN327738 PGJ327738 PQF327738 QAB327738 QJX327738 QTT327738 RDP327738 RNL327738 RXH327738 SHD327738 SQZ327738 TAV327738 TKR327738 TUN327738 UEJ327738 UOF327738 UYB327738 VHX327738 VRT327738 WBP327738 WLL327738 WVH327738 C393274 IV393274 SR393274 ACN393274 AMJ393274 AWF393274 BGB393274 BPX393274 BZT393274 CJP393274 CTL393274 DDH393274 DND393274 DWZ393274 EGV393274 EQR393274 FAN393274 FKJ393274 FUF393274 GEB393274 GNX393274 GXT393274 HHP393274 HRL393274 IBH393274 ILD393274 IUZ393274 JEV393274 JOR393274 JYN393274 KIJ393274 KSF393274 LCB393274 LLX393274 LVT393274 MFP393274 MPL393274 MZH393274 NJD393274 NSZ393274 OCV393274 OMR393274 OWN393274 PGJ393274 PQF393274 QAB393274 QJX393274 QTT393274 RDP393274 RNL393274 RXH393274 SHD393274 SQZ393274 TAV393274 TKR393274 TUN393274 UEJ393274 UOF393274 UYB393274 VHX393274 VRT393274 WBP393274 WLL393274 WVH393274 C458810 IV458810 SR458810 ACN458810 AMJ458810 AWF458810 BGB458810 BPX458810 BZT458810 CJP458810 CTL458810 DDH458810 DND458810 DWZ458810 EGV458810 EQR458810 FAN458810 FKJ458810 FUF458810 GEB458810 GNX458810 GXT458810 HHP458810 HRL458810 IBH458810 ILD458810 IUZ458810 JEV458810 JOR458810 JYN458810 KIJ458810 KSF458810 LCB458810 LLX458810 LVT458810 MFP458810 MPL458810 MZH458810 NJD458810 NSZ458810 OCV458810 OMR458810 OWN458810 PGJ458810 PQF458810 QAB458810 QJX458810 QTT458810 RDP458810 RNL458810 RXH458810 SHD458810 SQZ458810 TAV458810 TKR458810 TUN458810 UEJ458810 UOF458810 UYB458810 VHX458810 VRT458810 WBP458810 WLL458810 WVH458810 C524346 IV524346 SR524346 ACN524346 AMJ524346 AWF524346 BGB524346 BPX524346 BZT524346 CJP524346 CTL524346 DDH524346 DND524346 DWZ524346 EGV524346 EQR524346 FAN524346 FKJ524346 FUF524346 GEB524346 GNX524346 GXT524346 HHP524346 HRL524346 IBH524346 ILD524346 IUZ524346 JEV524346 JOR524346 JYN524346 KIJ524346 KSF524346 LCB524346 LLX524346 LVT524346 MFP524346 MPL524346 MZH524346 NJD524346 NSZ524346 OCV524346 OMR524346 OWN524346 PGJ524346 PQF524346 QAB524346 QJX524346 QTT524346 RDP524346 RNL524346 RXH524346 SHD524346 SQZ524346 TAV524346 TKR524346 TUN524346 UEJ524346 UOF524346 UYB524346 VHX524346 VRT524346 WBP524346 WLL524346 WVH524346 C589882 IV589882 SR589882 ACN589882 AMJ589882 AWF589882 BGB589882 BPX589882 BZT589882 CJP589882 CTL589882 DDH589882 DND589882 DWZ589882 EGV589882 EQR589882 FAN589882 FKJ589882 FUF589882 GEB589882 GNX589882 GXT589882 HHP589882 HRL589882 IBH589882 ILD589882 IUZ589882 JEV589882 JOR589882 JYN589882 KIJ589882 KSF589882 LCB589882 LLX589882 LVT589882 MFP589882 MPL589882 MZH589882 NJD589882 NSZ589882 OCV589882 OMR589882 OWN589882 PGJ589882 PQF589882 QAB589882 QJX589882 QTT589882 RDP589882 RNL589882 RXH589882 SHD589882 SQZ589882 TAV589882 TKR589882 TUN589882 UEJ589882 UOF589882 UYB589882 VHX589882 VRT589882 WBP589882 WLL589882 WVH589882 C655418 IV655418 SR655418 ACN655418 AMJ655418 AWF655418 BGB655418 BPX655418 BZT655418 CJP655418 CTL655418 DDH655418 DND655418 DWZ655418 EGV655418 EQR655418 FAN655418 FKJ655418 FUF655418 GEB655418 GNX655418 GXT655418 HHP655418 HRL655418 IBH655418 ILD655418 IUZ655418 JEV655418 JOR655418 JYN655418 KIJ655418 KSF655418 LCB655418 LLX655418 LVT655418 MFP655418 MPL655418 MZH655418 NJD655418 NSZ655418 OCV655418 OMR655418 OWN655418 PGJ655418 PQF655418 QAB655418 QJX655418 QTT655418 RDP655418 RNL655418 RXH655418 SHD655418 SQZ655418 TAV655418 TKR655418 TUN655418 UEJ655418 UOF655418 UYB655418 VHX655418 VRT655418 WBP655418 WLL655418 WVH655418 C720954 IV720954 SR720954 ACN720954 AMJ720954 AWF720954 BGB720954 BPX720954 BZT720954 CJP720954 CTL720954 DDH720954 DND720954 DWZ720954 EGV720954 EQR720954 FAN720954 FKJ720954 FUF720954 GEB720954 GNX720954 GXT720954 HHP720954 HRL720954 IBH720954 ILD720954 IUZ720954 JEV720954 JOR720954 JYN720954 KIJ720954 KSF720954 LCB720954 LLX720954 LVT720954 MFP720954 MPL720954 MZH720954 NJD720954 NSZ720954 OCV720954 OMR720954 OWN720954 PGJ720954 PQF720954 QAB720954 QJX720954 QTT720954 RDP720954 RNL720954 RXH720954 SHD720954 SQZ720954 TAV720954 TKR720954 TUN720954 UEJ720954 UOF720954 UYB720954 VHX720954 VRT720954 WBP720954 WLL720954 WVH720954 C786490 IV786490 SR786490 ACN786490 AMJ786490 AWF786490 BGB786490 BPX786490 BZT786490 CJP786490 CTL786490 DDH786490 DND786490 DWZ786490 EGV786490 EQR786490 FAN786490 FKJ786490 FUF786490 GEB786490 GNX786490 GXT786490 HHP786490 HRL786490 IBH786490 ILD786490 IUZ786490 JEV786490 JOR786490 JYN786490 KIJ786490 KSF786490 LCB786490 LLX786490 LVT786490 MFP786490 MPL786490 MZH786490 NJD786490 NSZ786490 OCV786490 OMR786490 OWN786490 PGJ786490 PQF786490 QAB786490 QJX786490 QTT786490 RDP786490 RNL786490 RXH786490 SHD786490 SQZ786490 TAV786490 TKR786490 TUN786490 UEJ786490 UOF786490 UYB786490 VHX786490 VRT786490 WBP786490 WLL786490 WVH786490 C852026 IV852026 SR852026 ACN852026 AMJ852026 AWF852026 BGB852026 BPX852026 BZT852026 CJP852026 CTL852026 DDH852026 DND852026 DWZ852026 EGV852026 EQR852026 FAN852026 FKJ852026 FUF852026 GEB852026 GNX852026 GXT852026 HHP852026 HRL852026 IBH852026 ILD852026 IUZ852026 JEV852026 JOR852026 JYN852026 KIJ852026 KSF852026 LCB852026 LLX852026 LVT852026 MFP852026 MPL852026 MZH852026 NJD852026 NSZ852026 OCV852026 OMR852026 OWN852026 PGJ852026 PQF852026 QAB852026 QJX852026 QTT852026 RDP852026 RNL852026 RXH852026 SHD852026 SQZ852026 TAV852026 TKR852026 TUN852026 UEJ852026 UOF852026 UYB852026 VHX852026 VRT852026 WBP852026 WLL852026 WVH852026 C917562 IV917562 SR917562 ACN917562 AMJ917562 AWF917562 BGB917562 BPX917562 BZT917562 CJP917562 CTL917562 DDH917562 DND917562 DWZ917562 EGV917562 EQR917562 FAN917562 FKJ917562 FUF917562 GEB917562 GNX917562 GXT917562 HHP917562 HRL917562 IBH917562 ILD917562 IUZ917562 JEV917562 JOR917562 JYN917562 KIJ917562 KSF917562 LCB917562 LLX917562 LVT917562 MFP917562 MPL917562 MZH917562 NJD917562 NSZ917562 OCV917562 OMR917562 OWN917562 PGJ917562 PQF917562 QAB917562 QJX917562 QTT917562 RDP917562 RNL917562 RXH917562 SHD917562 SQZ917562 TAV917562 TKR917562 TUN917562 UEJ917562 UOF917562 UYB917562 VHX917562 VRT917562 WBP917562 WLL917562 WVH917562 C983098 IV983098 SR983098 ACN983098 AMJ983098 AWF983098 BGB983098 BPX983098 BZT983098 CJP983098 CTL983098 DDH983098 DND983098 DWZ983098 EGV983098 EQR983098 FAN983098 FKJ983098 FUF983098 GEB983098 GNX983098 GXT983098 HHP983098 HRL983098 IBH983098 ILD983098 IUZ983098 JEV983098 JOR983098 JYN983098 KIJ983098 KSF983098 LCB983098 LLX983098 LVT983098 MFP983098 MPL983098 MZH983098 NJD983098 NSZ983098 OCV983098 OMR983098 OWN983098 PGJ983098 PQF983098 QAB983098 QJX983098 QTT983098 RDP983098 RNL983098 RXH983098 SHD983098 SQZ983098 TAV983098 TKR983098 TUN983098 UEJ983098 UOF983098 UYB983098 VHX983098 VRT983098 WBP98309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8 A65594 IS65594 SO65594 ACK65594 AMG65594 AWC65594 BFY65594 BPU65594 BZQ65594 CJM65594 CTI65594 DDE65594 DNA65594 DWW65594 EGS65594 EQO65594 FAK65594 FKG65594 FUC65594 GDY65594 GNU65594 GXQ65594 HHM65594 HRI65594 IBE65594 ILA65594 IUW65594 JES65594 JOO65594 JYK65594 KIG65594 KSC65594 LBY65594 LLU65594 LVQ65594 MFM65594 MPI65594 MZE65594 NJA65594 NSW65594 OCS65594 OMO65594 OWK65594 PGG65594 PQC65594 PZY65594 QJU65594 QTQ65594 RDM65594 RNI65594 RXE65594 SHA65594 SQW65594 TAS65594 TKO65594 TUK65594 UEG65594 UOC65594 UXY65594 VHU65594 VRQ65594 WBM65594 WLI65594 WVE65594 A131130 IS131130 SO131130 ACK131130 AMG131130 AWC131130 BFY131130 BPU131130 BZQ131130 CJM131130 CTI131130 DDE131130 DNA131130 DWW131130 EGS131130 EQO131130 FAK131130 FKG131130 FUC131130 GDY131130 GNU131130 GXQ131130 HHM131130 HRI131130 IBE131130 ILA131130 IUW131130 JES131130 JOO131130 JYK131130 KIG131130 KSC131130 LBY131130 LLU131130 LVQ131130 MFM131130 MPI131130 MZE131130 NJA131130 NSW131130 OCS131130 OMO131130 OWK131130 PGG131130 PQC131130 PZY131130 QJU131130 QTQ131130 RDM131130 RNI131130 RXE131130 SHA131130 SQW131130 TAS131130 TKO131130 TUK131130 UEG131130 UOC131130 UXY131130 VHU131130 VRQ131130 WBM131130 WLI131130 WVE131130 A196666 IS196666 SO196666 ACK196666 AMG196666 AWC196666 BFY196666 BPU196666 BZQ196666 CJM196666 CTI196666 DDE196666 DNA196666 DWW196666 EGS196666 EQO196666 FAK196666 FKG196666 FUC196666 GDY196666 GNU196666 GXQ196666 HHM196666 HRI196666 IBE196666 ILA196666 IUW196666 JES196666 JOO196666 JYK196666 KIG196666 KSC196666 LBY196666 LLU196666 LVQ196666 MFM196666 MPI196666 MZE196666 NJA196666 NSW196666 OCS196666 OMO196666 OWK196666 PGG196666 PQC196666 PZY196666 QJU196666 QTQ196666 RDM196666 RNI196666 RXE196666 SHA196666 SQW196666 TAS196666 TKO196666 TUK196666 UEG196666 UOC196666 UXY196666 VHU196666 VRQ196666 WBM196666 WLI196666 WVE196666 A262202 IS262202 SO262202 ACK262202 AMG262202 AWC262202 BFY262202 BPU262202 BZQ262202 CJM262202 CTI262202 DDE262202 DNA262202 DWW262202 EGS262202 EQO262202 FAK262202 FKG262202 FUC262202 GDY262202 GNU262202 GXQ262202 HHM262202 HRI262202 IBE262202 ILA262202 IUW262202 JES262202 JOO262202 JYK262202 KIG262202 KSC262202 LBY262202 LLU262202 LVQ262202 MFM262202 MPI262202 MZE262202 NJA262202 NSW262202 OCS262202 OMO262202 OWK262202 PGG262202 PQC262202 PZY262202 QJU262202 QTQ262202 RDM262202 RNI262202 RXE262202 SHA262202 SQW262202 TAS262202 TKO262202 TUK262202 UEG262202 UOC262202 UXY262202 VHU262202 VRQ262202 WBM262202 WLI262202 WVE262202 A327738 IS327738 SO327738 ACK327738 AMG327738 AWC327738 BFY327738 BPU327738 BZQ327738 CJM327738 CTI327738 DDE327738 DNA327738 DWW327738 EGS327738 EQO327738 FAK327738 FKG327738 FUC327738 GDY327738 GNU327738 GXQ327738 HHM327738 HRI327738 IBE327738 ILA327738 IUW327738 JES327738 JOO327738 JYK327738 KIG327738 KSC327738 LBY327738 LLU327738 LVQ327738 MFM327738 MPI327738 MZE327738 NJA327738 NSW327738 OCS327738 OMO327738 OWK327738 PGG327738 PQC327738 PZY327738 QJU327738 QTQ327738 RDM327738 RNI327738 RXE327738 SHA327738 SQW327738 TAS327738 TKO327738 TUK327738 UEG327738 UOC327738 UXY327738 VHU327738 VRQ327738 WBM327738 WLI327738 WVE327738 A393274 IS393274 SO393274 ACK393274 AMG393274 AWC393274 BFY393274 BPU393274 BZQ393274 CJM393274 CTI393274 DDE393274 DNA393274 DWW393274 EGS393274 EQO393274 FAK393274 FKG393274 FUC393274 GDY393274 GNU393274 GXQ393274 HHM393274 HRI393274 IBE393274 ILA393274 IUW393274 JES393274 JOO393274 JYK393274 KIG393274 KSC393274 LBY393274 LLU393274 LVQ393274 MFM393274 MPI393274 MZE393274 NJA393274 NSW393274 OCS393274 OMO393274 OWK393274 PGG393274 PQC393274 PZY393274 QJU393274 QTQ393274 RDM393274 RNI393274 RXE393274 SHA393274 SQW393274 TAS393274 TKO393274 TUK393274 UEG393274 UOC393274 UXY393274 VHU393274 VRQ393274 WBM393274 WLI393274 WVE393274 A458810 IS458810 SO458810 ACK458810 AMG458810 AWC458810 BFY458810 BPU458810 BZQ458810 CJM458810 CTI458810 DDE458810 DNA458810 DWW458810 EGS458810 EQO458810 FAK458810 FKG458810 FUC458810 GDY458810 GNU458810 GXQ458810 HHM458810 HRI458810 IBE458810 ILA458810 IUW458810 JES458810 JOO458810 JYK458810 KIG458810 KSC458810 LBY458810 LLU458810 LVQ458810 MFM458810 MPI458810 MZE458810 NJA458810 NSW458810 OCS458810 OMO458810 OWK458810 PGG458810 PQC458810 PZY458810 QJU458810 QTQ458810 RDM458810 RNI458810 RXE458810 SHA458810 SQW458810 TAS458810 TKO458810 TUK458810 UEG458810 UOC458810 UXY458810 VHU458810 VRQ458810 WBM458810 WLI458810 WVE458810 A524346 IS524346 SO524346 ACK524346 AMG524346 AWC524346 BFY524346 BPU524346 BZQ524346 CJM524346 CTI524346 DDE524346 DNA524346 DWW524346 EGS524346 EQO524346 FAK524346 FKG524346 FUC524346 GDY524346 GNU524346 GXQ524346 HHM524346 HRI524346 IBE524346 ILA524346 IUW524346 JES524346 JOO524346 JYK524346 KIG524346 KSC524346 LBY524346 LLU524346 LVQ524346 MFM524346 MPI524346 MZE524346 NJA524346 NSW524346 OCS524346 OMO524346 OWK524346 PGG524346 PQC524346 PZY524346 QJU524346 QTQ524346 RDM524346 RNI524346 RXE524346 SHA524346 SQW524346 TAS524346 TKO524346 TUK524346 UEG524346 UOC524346 UXY524346 VHU524346 VRQ524346 WBM524346 WLI524346 WVE524346 A589882 IS589882 SO589882 ACK589882 AMG589882 AWC589882 BFY589882 BPU589882 BZQ589882 CJM589882 CTI589882 DDE589882 DNA589882 DWW589882 EGS589882 EQO589882 FAK589882 FKG589882 FUC589882 GDY589882 GNU589882 GXQ589882 HHM589882 HRI589882 IBE589882 ILA589882 IUW589882 JES589882 JOO589882 JYK589882 KIG589882 KSC589882 LBY589882 LLU589882 LVQ589882 MFM589882 MPI589882 MZE589882 NJA589882 NSW589882 OCS589882 OMO589882 OWK589882 PGG589882 PQC589882 PZY589882 QJU589882 QTQ589882 RDM589882 RNI589882 RXE589882 SHA589882 SQW589882 TAS589882 TKO589882 TUK589882 UEG589882 UOC589882 UXY589882 VHU589882 VRQ589882 WBM589882 WLI589882 WVE589882 A655418 IS655418 SO655418 ACK655418 AMG655418 AWC655418 BFY655418 BPU655418 BZQ655418 CJM655418 CTI655418 DDE655418 DNA655418 DWW655418 EGS655418 EQO655418 FAK655418 FKG655418 FUC655418 GDY655418 GNU655418 GXQ655418 HHM655418 HRI655418 IBE655418 ILA655418 IUW655418 JES655418 JOO655418 JYK655418 KIG655418 KSC655418 LBY655418 LLU655418 LVQ655418 MFM655418 MPI655418 MZE655418 NJA655418 NSW655418 OCS655418 OMO655418 OWK655418 PGG655418 PQC655418 PZY655418 QJU655418 QTQ655418 RDM655418 RNI655418 RXE655418 SHA655418 SQW655418 TAS655418 TKO655418 TUK655418 UEG655418 UOC655418 UXY655418 VHU655418 VRQ655418 WBM655418 WLI655418 WVE655418 A720954 IS720954 SO720954 ACK720954 AMG720954 AWC720954 BFY720954 BPU720954 BZQ720954 CJM720954 CTI720954 DDE720954 DNA720954 DWW720954 EGS720954 EQO720954 FAK720954 FKG720954 FUC720954 GDY720954 GNU720954 GXQ720954 HHM720954 HRI720954 IBE720954 ILA720954 IUW720954 JES720954 JOO720954 JYK720954 KIG720954 KSC720954 LBY720954 LLU720954 LVQ720954 MFM720954 MPI720954 MZE720954 NJA720954 NSW720954 OCS720954 OMO720954 OWK720954 PGG720954 PQC720954 PZY720954 QJU720954 QTQ720954 RDM720954 RNI720954 RXE720954 SHA720954 SQW720954 TAS720954 TKO720954 TUK720954 UEG720954 UOC720954 UXY720954 VHU720954 VRQ720954 WBM720954 WLI720954 WVE720954 A786490 IS786490 SO786490 ACK786490 AMG786490 AWC786490 BFY786490 BPU786490 BZQ786490 CJM786490 CTI786490 DDE786490 DNA786490 DWW786490 EGS786490 EQO786490 FAK786490 FKG786490 FUC786490 GDY786490 GNU786490 GXQ786490 HHM786490 HRI786490 IBE786490 ILA786490 IUW786490 JES786490 JOO786490 JYK786490 KIG786490 KSC786490 LBY786490 LLU786490 LVQ786490 MFM786490 MPI786490 MZE786490 NJA786490 NSW786490 OCS786490 OMO786490 OWK786490 PGG786490 PQC786490 PZY786490 QJU786490 QTQ786490 RDM786490 RNI786490 RXE786490 SHA786490 SQW786490 TAS786490 TKO786490 TUK786490 UEG786490 UOC786490 UXY786490 VHU786490 VRQ786490 WBM786490 WLI786490 WVE786490 A852026 IS852026 SO852026 ACK852026 AMG852026 AWC852026 BFY852026 BPU852026 BZQ852026 CJM852026 CTI852026 DDE852026 DNA852026 DWW852026 EGS852026 EQO852026 FAK852026 FKG852026 FUC852026 GDY852026 GNU852026 GXQ852026 HHM852026 HRI852026 IBE852026 ILA852026 IUW852026 JES852026 JOO852026 JYK852026 KIG852026 KSC852026 LBY852026 LLU852026 LVQ852026 MFM852026 MPI852026 MZE852026 NJA852026 NSW852026 OCS852026 OMO852026 OWK852026 PGG852026 PQC852026 PZY852026 QJU852026 QTQ852026 RDM852026 RNI852026 RXE852026 SHA852026 SQW852026 TAS852026 TKO852026 TUK852026 UEG852026 UOC852026 UXY852026 VHU852026 VRQ852026 WBM852026 WLI852026 WVE852026 A917562 IS917562 SO917562 ACK917562 AMG917562 AWC917562 BFY917562 BPU917562 BZQ917562 CJM917562 CTI917562 DDE917562 DNA917562 DWW917562 EGS917562 EQO917562 FAK917562 FKG917562 FUC917562 GDY917562 GNU917562 GXQ917562 HHM917562 HRI917562 IBE917562 ILA917562 IUW917562 JES917562 JOO917562 JYK917562 KIG917562 KSC917562 LBY917562 LLU917562 LVQ917562 MFM917562 MPI917562 MZE917562 NJA917562 NSW917562 OCS917562 OMO917562 OWK917562 PGG917562 PQC917562 PZY917562 QJU917562 QTQ917562 RDM917562 RNI917562 RXE917562 SHA917562 SQW917562 TAS917562 TKO917562 TUK917562 UEG917562 UOC917562 UXY917562 VHU917562 VRQ917562 WBM917562 WLI917562 WVE917562 A983098 IS983098 SO983098 ACK983098 AMG983098 AWC983098 BFY983098 BPU983098 BZQ983098 CJM983098 CTI983098 DDE983098 DNA983098 DWW983098 EGS983098 EQO983098 FAK983098 FKG983098 FUC983098 GDY983098 GNU983098 GXQ983098 HHM983098 HRI983098 IBE983098 ILA983098 IUW983098 JES983098 JOO983098 JYK983098 KIG983098 KSC983098 LBY983098 LLU983098 LVQ983098 MFM983098 MPI983098 MZE983098 NJA983098 NSW983098 OCS983098 OMO983098 OWK983098 PGG983098 PQC983098 PZY983098 QJU983098 QTQ983098 RDM983098 RNI983098 RXE983098 SHA983098 SQW983098 TAS983098 TKO983098 TUK983098 UEG983098 UOC983098 UXY983098 VHU983098 VRQ983098 WBM983098 WLI98309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3"/>
  <sheetViews>
    <sheetView topLeftCell="B158" zoomScale="70" zoomScaleNormal="70" workbookViewId="0">
      <selection activeCell="C169" sqref="C169"/>
    </sheetView>
  </sheetViews>
  <sheetFormatPr baseColWidth="10" defaultRowHeight="15" x14ac:dyDescent="0.25"/>
  <cols>
    <col min="1" max="1" width="3.140625" style="9" bestFit="1" customWidth="1"/>
    <col min="2" max="2" width="102.7109375" style="9" bestFit="1" customWidth="1"/>
    <col min="3" max="3" width="31.140625" style="9" customWidth="1"/>
    <col min="4" max="4" width="48.5703125" style="9" customWidth="1"/>
    <col min="5" max="5" width="25" style="9" customWidth="1"/>
    <col min="6" max="7" width="29.7109375" style="9" customWidth="1"/>
    <col min="8" max="8" width="24.5703125" style="9" customWidth="1"/>
    <col min="9" max="9" width="24" style="9" customWidth="1"/>
    <col min="10" max="10" width="34.7109375" style="9" customWidth="1"/>
    <col min="11" max="11" width="26.28515625" style="9" customWidth="1"/>
    <col min="12" max="12" width="56.5703125" style="9" customWidth="1"/>
    <col min="13" max="13" width="18.7109375" style="9" customWidth="1"/>
    <col min="14" max="14" width="22.140625" style="9" customWidth="1"/>
    <col min="15" max="15" width="26.140625" style="9" customWidth="1"/>
    <col min="16" max="16" width="45.285156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5" t="s">
        <v>63</v>
      </c>
      <c r="C2" s="246"/>
      <c r="D2" s="246"/>
      <c r="E2" s="246"/>
      <c r="F2" s="246"/>
      <c r="G2" s="246"/>
      <c r="H2" s="246"/>
      <c r="I2" s="246"/>
      <c r="J2" s="246"/>
      <c r="K2" s="246"/>
      <c r="L2" s="246"/>
      <c r="M2" s="246"/>
      <c r="N2" s="246"/>
      <c r="O2" s="246"/>
      <c r="P2" s="246"/>
    </row>
    <row r="4" spans="2:16" ht="26.25" x14ac:dyDescent="0.25">
      <c r="B4" s="245" t="s">
        <v>48</v>
      </c>
      <c r="C4" s="246"/>
      <c r="D4" s="246"/>
      <c r="E4" s="246"/>
      <c r="F4" s="246"/>
      <c r="G4" s="246"/>
      <c r="H4" s="246"/>
      <c r="I4" s="246"/>
      <c r="J4" s="246"/>
      <c r="K4" s="246"/>
      <c r="L4" s="246"/>
      <c r="M4" s="246"/>
      <c r="N4" s="246"/>
      <c r="O4" s="246"/>
      <c r="P4" s="246"/>
    </row>
    <row r="5" spans="2:16" ht="15.75" thickBot="1" x14ac:dyDescent="0.3"/>
    <row r="6" spans="2:16" ht="21.75" thickBot="1" x14ac:dyDescent="0.3">
      <c r="B6" s="11" t="s">
        <v>4</v>
      </c>
      <c r="C6" s="243" t="s">
        <v>163</v>
      </c>
      <c r="D6" s="243"/>
      <c r="E6" s="243"/>
      <c r="F6" s="243"/>
      <c r="G6" s="243"/>
      <c r="H6" s="243"/>
      <c r="I6" s="243"/>
      <c r="J6" s="243"/>
      <c r="K6" s="243"/>
      <c r="L6" s="243"/>
      <c r="M6" s="243"/>
      <c r="N6" s="244"/>
    </row>
    <row r="7" spans="2:16" ht="16.5" thickBot="1" x14ac:dyDescent="0.3">
      <c r="B7" s="12" t="s">
        <v>5</v>
      </c>
      <c r="C7" s="243"/>
      <c r="D7" s="243"/>
      <c r="E7" s="243"/>
      <c r="F7" s="243"/>
      <c r="G7" s="243"/>
      <c r="H7" s="243"/>
      <c r="I7" s="243"/>
      <c r="J7" s="243"/>
      <c r="K7" s="243"/>
      <c r="L7" s="243"/>
      <c r="M7" s="243"/>
      <c r="N7" s="244"/>
    </row>
    <row r="8" spans="2:16" ht="16.5" thickBot="1" x14ac:dyDescent="0.3">
      <c r="B8" s="12" t="s">
        <v>6</v>
      </c>
      <c r="C8" s="243"/>
      <c r="D8" s="243"/>
      <c r="E8" s="243"/>
      <c r="F8" s="243"/>
      <c r="G8" s="243"/>
      <c r="H8" s="243"/>
      <c r="I8" s="243"/>
      <c r="J8" s="243"/>
      <c r="K8" s="243"/>
      <c r="L8" s="243"/>
      <c r="M8" s="243"/>
      <c r="N8" s="244"/>
    </row>
    <row r="9" spans="2:16" ht="16.5" thickBot="1" x14ac:dyDescent="0.3">
      <c r="B9" s="12" t="s">
        <v>7</v>
      </c>
      <c r="C9" s="243"/>
      <c r="D9" s="243"/>
      <c r="E9" s="243"/>
      <c r="F9" s="243"/>
      <c r="G9" s="243"/>
      <c r="H9" s="243"/>
      <c r="I9" s="243"/>
      <c r="J9" s="243"/>
      <c r="K9" s="243"/>
      <c r="L9" s="243"/>
      <c r="M9" s="243"/>
      <c r="N9" s="244"/>
    </row>
    <row r="10" spans="2:16" ht="16.5" thickBot="1" x14ac:dyDescent="0.3">
      <c r="B10" s="12" t="s">
        <v>8</v>
      </c>
      <c r="C10" s="249"/>
      <c r="D10" s="249"/>
      <c r="E10" s="250"/>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1" t="s">
        <v>100</v>
      </c>
      <c r="C14" s="251"/>
      <c r="D14" s="53" t="s">
        <v>12</v>
      </c>
      <c r="E14" s="53" t="s">
        <v>13</v>
      </c>
      <c r="F14" s="53" t="s">
        <v>29</v>
      </c>
      <c r="G14" s="93"/>
      <c r="I14" s="38"/>
      <c r="J14" s="38"/>
      <c r="K14" s="38"/>
      <c r="L14" s="38"/>
      <c r="M14" s="38"/>
      <c r="N14" s="21"/>
    </row>
    <row r="15" spans="2:16" x14ac:dyDescent="0.25">
      <c r="B15" s="251"/>
      <c r="C15" s="251"/>
      <c r="D15" s="53">
        <v>27</v>
      </c>
      <c r="E15" s="36">
        <v>1876203768</v>
      </c>
      <c r="F15" s="36">
        <f>600+36+180</f>
        <v>816</v>
      </c>
      <c r="G15" s="94"/>
      <c r="I15" s="39"/>
      <c r="J15" s="39"/>
      <c r="K15" s="39"/>
      <c r="L15" s="39"/>
      <c r="M15" s="39"/>
      <c r="N15" s="21"/>
    </row>
    <row r="16" spans="2:16" x14ac:dyDescent="0.25">
      <c r="B16" s="251"/>
      <c r="C16" s="251"/>
      <c r="D16" s="53"/>
      <c r="E16" s="36"/>
      <c r="F16" s="36"/>
      <c r="G16" s="94"/>
      <c r="I16" s="39"/>
      <c r="J16" s="39"/>
      <c r="K16" s="39"/>
      <c r="L16" s="39"/>
      <c r="M16" s="39"/>
      <c r="N16" s="21"/>
    </row>
    <row r="17" spans="1:14" x14ac:dyDescent="0.25">
      <c r="B17" s="251"/>
      <c r="C17" s="251"/>
      <c r="D17" s="53"/>
      <c r="E17" s="36"/>
      <c r="F17" s="36"/>
      <c r="G17" s="94"/>
      <c r="I17" s="39"/>
      <c r="J17" s="39"/>
      <c r="K17" s="39"/>
      <c r="L17" s="39"/>
      <c r="M17" s="39"/>
      <c r="N17" s="21"/>
    </row>
    <row r="18" spans="1:14" x14ac:dyDescent="0.25">
      <c r="B18" s="251"/>
      <c r="C18" s="251"/>
      <c r="D18" s="53"/>
      <c r="E18" s="37"/>
      <c r="F18" s="36"/>
      <c r="G18" s="94"/>
      <c r="H18" s="22"/>
      <c r="I18" s="39"/>
      <c r="J18" s="39"/>
      <c r="K18" s="39"/>
      <c r="L18" s="39"/>
      <c r="M18" s="39"/>
      <c r="N18" s="20"/>
    </row>
    <row r="19" spans="1:14" x14ac:dyDescent="0.25">
      <c r="B19" s="251"/>
      <c r="C19" s="251"/>
      <c r="D19" s="53"/>
      <c r="E19" s="37"/>
      <c r="F19" s="36"/>
      <c r="G19" s="94"/>
      <c r="H19" s="22"/>
      <c r="I19" s="41"/>
      <c r="J19" s="41"/>
      <c r="K19" s="41"/>
      <c r="L19" s="41"/>
      <c r="M19" s="41"/>
      <c r="N19" s="20"/>
    </row>
    <row r="20" spans="1:14" x14ac:dyDescent="0.25">
      <c r="B20" s="251"/>
      <c r="C20" s="251"/>
      <c r="D20" s="53"/>
      <c r="E20" s="37"/>
      <c r="F20" s="36"/>
      <c r="G20" s="94"/>
      <c r="H20" s="22"/>
      <c r="I20" s="8"/>
      <c r="J20" s="8"/>
      <c r="K20" s="8"/>
      <c r="L20" s="8"/>
      <c r="M20" s="8"/>
      <c r="N20" s="20"/>
    </row>
    <row r="21" spans="1:14" x14ac:dyDescent="0.25">
      <c r="B21" s="251"/>
      <c r="C21" s="251"/>
      <c r="D21" s="53"/>
      <c r="E21" s="37"/>
      <c r="F21" s="36"/>
      <c r="G21" s="94"/>
      <c r="H21" s="22"/>
      <c r="I21" s="8"/>
      <c r="J21" s="8"/>
      <c r="K21" s="8"/>
      <c r="L21" s="8"/>
      <c r="M21" s="8"/>
      <c r="N21" s="20"/>
    </row>
    <row r="22" spans="1:14" ht="15.75" thickBot="1" x14ac:dyDescent="0.3">
      <c r="B22" s="252" t="s">
        <v>14</v>
      </c>
      <c r="C22" s="253"/>
      <c r="D22" s="53"/>
      <c r="E22" s="65"/>
      <c r="F22" s="36"/>
      <c r="G22" s="94"/>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652.80000000000007</v>
      </c>
      <c r="D24" s="42"/>
      <c r="E24" s="45">
        <f>E15</f>
        <v>1876203768</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167" t="s">
        <v>177</v>
      </c>
      <c r="D30" s="122"/>
      <c r="E30" s="105"/>
      <c r="F30" s="105"/>
      <c r="G30" s="105"/>
      <c r="H30" s="105"/>
      <c r="I30" s="108"/>
      <c r="J30" s="108"/>
      <c r="K30" s="108"/>
      <c r="L30" s="108"/>
      <c r="M30" s="108"/>
      <c r="N30" s="109"/>
    </row>
    <row r="31" spans="1:14" x14ac:dyDescent="0.25">
      <c r="A31" s="100"/>
      <c r="B31" s="122" t="s">
        <v>136</v>
      </c>
      <c r="C31" s="167" t="s">
        <v>177</v>
      </c>
      <c r="D31" s="122"/>
      <c r="E31" s="105"/>
      <c r="F31" s="105"/>
      <c r="G31" s="105"/>
      <c r="H31" s="105"/>
      <c r="I31" s="108"/>
      <c r="J31" s="108"/>
      <c r="K31" s="108"/>
      <c r="L31" s="108"/>
      <c r="M31" s="108"/>
      <c r="N31" s="109"/>
    </row>
    <row r="32" spans="1:14" x14ac:dyDescent="0.25">
      <c r="A32" s="100"/>
      <c r="B32" s="122" t="s">
        <v>137</v>
      </c>
      <c r="C32" s="122"/>
      <c r="D32" s="122" t="s">
        <v>177</v>
      </c>
      <c r="E32" s="105"/>
      <c r="F32" s="105"/>
      <c r="G32" s="105"/>
      <c r="H32" s="105"/>
      <c r="I32" s="108"/>
      <c r="J32" s="108"/>
      <c r="K32" s="108"/>
      <c r="L32" s="108"/>
      <c r="M32" s="108"/>
      <c r="N32" s="109"/>
    </row>
    <row r="33" spans="1:17" x14ac:dyDescent="0.25">
      <c r="A33" s="100"/>
      <c r="B33" s="122" t="s">
        <v>138</v>
      </c>
      <c r="C33" s="122"/>
      <c r="D33" s="122" t="s">
        <v>177</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24">
        <v>40</v>
      </c>
      <c r="E40" s="254">
        <f>+D40+D41</f>
        <v>40</v>
      </c>
      <c r="F40" s="105"/>
      <c r="G40" s="105"/>
      <c r="H40" s="105"/>
      <c r="I40" s="108"/>
      <c r="J40" s="108"/>
      <c r="K40" s="108"/>
      <c r="L40" s="108"/>
      <c r="M40" s="108"/>
      <c r="N40" s="109"/>
    </row>
    <row r="41" spans="1:17" ht="42.75" x14ac:dyDescent="0.25">
      <c r="A41" s="100"/>
      <c r="B41" s="106" t="s">
        <v>141</v>
      </c>
      <c r="C41" s="107">
        <v>60</v>
      </c>
      <c r="D41" s="124">
        <f>+F182</f>
        <v>0</v>
      </c>
      <c r="E41" s="255"/>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56" t="s">
        <v>35</v>
      </c>
      <c r="N45" s="256"/>
    </row>
    <row r="46" spans="1:17" x14ac:dyDescent="0.25">
      <c r="B46" s="67" t="s">
        <v>30</v>
      </c>
      <c r="M46" s="66"/>
      <c r="N46" s="66"/>
    </row>
    <row r="47" spans="1:17" ht="15.75" thickBot="1" x14ac:dyDescent="0.3">
      <c r="M47" s="66"/>
      <c r="N47" s="66"/>
    </row>
    <row r="48" spans="1:17" s="8" customFormat="1" ht="109.5" customHeight="1" x14ac:dyDescent="0.25">
      <c r="B48" s="119" t="s">
        <v>142</v>
      </c>
      <c r="C48" s="119" t="s">
        <v>143</v>
      </c>
      <c r="D48" s="119" t="s">
        <v>144</v>
      </c>
      <c r="E48" s="55" t="s">
        <v>45</v>
      </c>
      <c r="F48" s="55" t="s">
        <v>22</v>
      </c>
      <c r="G48" s="55" t="s">
        <v>102</v>
      </c>
      <c r="H48" s="55" t="s">
        <v>17</v>
      </c>
      <c r="I48" s="55" t="s">
        <v>10</v>
      </c>
      <c r="J48" s="55" t="s">
        <v>31</v>
      </c>
      <c r="K48" s="55" t="s">
        <v>61</v>
      </c>
      <c r="L48" s="55" t="s">
        <v>20</v>
      </c>
      <c r="M48" s="104" t="s">
        <v>26</v>
      </c>
      <c r="N48" s="119" t="s">
        <v>145</v>
      </c>
      <c r="O48" s="55" t="s">
        <v>36</v>
      </c>
      <c r="P48" s="56" t="s">
        <v>11</v>
      </c>
      <c r="Q48" s="56" t="s">
        <v>19</v>
      </c>
    </row>
    <row r="49" spans="1:26" s="29" customFormat="1" ht="45" x14ac:dyDescent="0.25">
      <c r="A49" s="47">
        <v>1</v>
      </c>
      <c r="B49" s="115" t="s">
        <v>163</v>
      </c>
      <c r="C49" s="115" t="s">
        <v>163</v>
      </c>
      <c r="D49" s="48" t="s">
        <v>164</v>
      </c>
      <c r="E49" s="24" t="s">
        <v>165</v>
      </c>
      <c r="F49" s="25" t="s">
        <v>133</v>
      </c>
      <c r="G49" s="153"/>
      <c r="H49" s="52">
        <v>40199</v>
      </c>
      <c r="I49" s="26">
        <v>40541</v>
      </c>
      <c r="J49" s="26"/>
      <c r="K49" s="26" t="s">
        <v>167</v>
      </c>
      <c r="L49" s="26" t="s">
        <v>168</v>
      </c>
      <c r="M49" s="103">
        <v>896</v>
      </c>
      <c r="N49" s="103">
        <v>896</v>
      </c>
      <c r="O49" s="27">
        <v>543740789</v>
      </c>
      <c r="P49" s="27" t="s">
        <v>166</v>
      </c>
      <c r="Q49" s="154"/>
      <c r="R49" s="28"/>
      <c r="S49" s="28"/>
      <c r="T49" s="28"/>
      <c r="U49" s="28"/>
      <c r="V49" s="28"/>
      <c r="W49" s="28"/>
      <c r="X49" s="28"/>
      <c r="Y49" s="28"/>
      <c r="Z49" s="28"/>
    </row>
    <row r="50" spans="1:26" s="29" customFormat="1" ht="45" x14ac:dyDescent="0.25">
      <c r="A50" s="47">
        <f>+A49+1</f>
        <v>2</v>
      </c>
      <c r="B50" s="115" t="s">
        <v>163</v>
      </c>
      <c r="C50" s="115" t="s">
        <v>163</v>
      </c>
      <c r="D50" s="48" t="s">
        <v>164</v>
      </c>
      <c r="E50" s="24" t="s">
        <v>169</v>
      </c>
      <c r="F50" s="25" t="s">
        <v>133</v>
      </c>
      <c r="G50" s="25"/>
      <c r="H50" s="118">
        <v>40563</v>
      </c>
      <c r="I50" s="26">
        <v>40908</v>
      </c>
      <c r="J50" s="26"/>
      <c r="K50" s="26" t="s">
        <v>171</v>
      </c>
      <c r="L50" s="26" t="s">
        <v>168</v>
      </c>
      <c r="M50" s="103">
        <v>13</v>
      </c>
      <c r="N50" s="103">
        <v>13</v>
      </c>
      <c r="O50" s="27">
        <v>4574189</v>
      </c>
      <c r="P50" s="27" t="s">
        <v>170</v>
      </c>
      <c r="Q50" s="154"/>
      <c r="R50" s="28"/>
      <c r="S50" s="28"/>
      <c r="T50" s="28"/>
      <c r="U50" s="28"/>
      <c r="V50" s="28"/>
      <c r="W50" s="28"/>
      <c r="X50" s="28"/>
      <c r="Y50" s="28"/>
      <c r="Z50" s="28"/>
    </row>
    <row r="51" spans="1:26" s="29" customFormat="1" ht="45" x14ac:dyDescent="0.25">
      <c r="A51" s="47">
        <f t="shared" ref="A51:A56" si="0">+A50+1</f>
        <v>3</v>
      </c>
      <c r="B51" s="115" t="s">
        <v>163</v>
      </c>
      <c r="C51" s="115" t="s">
        <v>163</v>
      </c>
      <c r="D51" s="115" t="s">
        <v>164</v>
      </c>
      <c r="E51" s="24" t="s">
        <v>172</v>
      </c>
      <c r="F51" s="25" t="s">
        <v>133</v>
      </c>
      <c r="G51" s="25"/>
      <c r="H51" s="118">
        <v>40924</v>
      </c>
      <c r="I51" s="26">
        <v>41090</v>
      </c>
      <c r="J51" s="26"/>
      <c r="K51" s="26" t="s">
        <v>173</v>
      </c>
      <c r="L51" s="26" t="s">
        <v>168</v>
      </c>
      <c r="M51" s="103">
        <v>156</v>
      </c>
      <c r="N51" s="103">
        <v>156</v>
      </c>
      <c r="O51" s="27">
        <v>59821216</v>
      </c>
      <c r="P51" s="27" t="s">
        <v>174</v>
      </c>
      <c r="Q51" s="15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3"/>
      <c r="N52" s="103"/>
      <c r="O52" s="27"/>
      <c r="P52" s="27"/>
      <c r="Q52" s="15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3"/>
      <c r="N53" s="103"/>
      <c r="O53" s="27"/>
      <c r="P53" s="27"/>
      <c r="Q53" s="15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3"/>
      <c r="N54" s="103"/>
      <c r="O54" s="27"/>
      <c r="P54" s="27"/>
      <c r="Q54" s="15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3"/>
      <c r="N55" s="103"/>
      <c r="O55" s="27"/>
      <c r="P55" s="27"/>
      <c r="Q55" s="15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3"/>
      <c r="N56" s="103"/>
      <c r="O56" s="27"/>
      <c r="P56" s="27"/>
      <c r="Q56" s="154"/>
      <c r="R56" s="28"/>
      <c r="S56" s="28"/>
      <c r="T56" s="28"/>
      <c r="U56" s="28"/>
      <c r="V56" s="28"/>
      <c r="W56" s="28"/>
      <c r="X56" s="28"/>
      <c r="Y56" s="28"/>
      <c r="Z56" s="28"/>
    </row>
    <row r="57" spans="1:26" s="29" customFormat="1" ht="27" customHeight="1" x14ac:dyDescent="0.25">
      <c r="A57" s="47"/>
      <c r="B57" s="50" t="s">
        <v>16</v>
      </c>
      <c r="C57" s="49"/>
      <c r="D57" s="48"/>
      <c r="E57" s="24"/>
      <c r="F57" s="25"/>
      <c r="G57" s="25"/>
      <c r="H57" s="25"/>
      <c r="I57" s="26"/>
      <c r="J57" s="26"/>
      <c r="K57" s="51" t="s">
        <v>175</v>
      </c>
      <c r="L57" s="51">
        <f t="shared" ref="L57" si="1">SUM(L49:L56)</f>
        <v>0</v>
      </c>
      <c r="M57" s="152">
        <v>896</v>
      </c>
      <c r="N57" s="51" t="s">
        <v>176</v>
      </c>
      <c r="O57" s="27"/>
      <c r="P57" s="27"/>
      <c r="Q57" s="155"/>
    </row>
    <row r="58" spans="1:26" s="30" customFormat="1" x14ac:dyDescent="0.25">
      <c r="E58" s="31"/>
    </row>
    <row r="59" spans="1:26" s="30" customFormat="1" x14ac:dyDescent="0.25">
      <c r="B59" s="257" t="s">
        <v>28</v>
      </c>
      <c r="C59" s="257" t="s">
        <v>27</v>
      </c>
      <c r="D59" s="259" t="s">
        <v>34</v>
      </c>
      <c r="E59" s="259"/>
    </row>
    <row r="60" spans="1:26" s="30" customFormat="1" x14ac:dyDescent="0.25">
      <c r="B60" s="258"/>
      <c r="C60" s="258"/>
      <c r="D60" s="62" t="s">
        <v>23</v>
      </c>
      <c r="E60" s="63" t="s">
        <v>24</v>
      </c>
    </row>
    <row r="61" spans="1:26" s="30" customFormat="1" ht="30.6" customHeight="1" x14ac:dyDescent="0.25">
      <c r="B61" s="60" t="s">
        <v>21</v>
      </c>
      <c r="C61" s="61" t="str">
        <f>+K57</f>
        <v>28 meses y 5 días</v>
      </c>
      <c r="D61" s="58" t="s">
        <v>177</v>
      </c>
      <c r="E61" s="59"/>
      <c r="F61" s="32"/>
      <c r="G61" s="32"/>
      <c r="H61" s="32"/>
      <c r="I61" s="32"/>
      <c r="J61" s="32"/>
      <c r="K61" s="32"/>
      <c r="L61" s="32"/>
      <c r="M61" s="32"/>
    </row>
    <row r="62" spans="1:26" s="30" customFormat="1" ht="30" customHeight="1" x14ac:dyDescent="0.25">
      <c r="B62" s="60" t="s">
        <v>25</v>
      </c>
      <c r="C62" s="61">
        <f>+M57</f>
        <v>896</v>
      </c>
      <c r="D62" s="58" t="s">
        <v>177</v>
      </c>
      <c r="E62" s="59"/>
    </row>
    <row r="63" spans="1:26" s="30" customFormat="1" x14ac:dyDescent="0.25">
      <c r="B63" s="33"/>
      <c r="C63" s="260"/>
      <c r="D63" s="260"/>
      <c r="E63" s="260"/>
      <c r="F63" s="260"/>
      <c r="G63" s="260"/>
      <c r="H63" s="260"/>
      <c r="I63" s="260"/>
      <c r="J63" s="260"/>
      <c r="K63" s="260"/>
      <c r="L63" s="260"/>
      <c r="M63" s="260"/>
      <c r="N63" s="260"/>
    </row>
    <row r="64" spans="1:26" ht="28.15" customHeight="1" thickBot="1" x14ac:dyDescent="0.3"/>
    <row r="65" spans="2:17" ht="27" thickBot="1" x14ac:dyDescent="0.3">
      <c r="B65" s="261" t="s">
        <v>103</v>
      </c>
      <c r="C65" s="261"/>
      <c r="D65" s="261"/>
      <c r="E65" s="261"/>
      <c r="F65" s="261"/>
      <c r="G65" s="261"/>
      <c r="H65" s="261"/>
      <c r="I65" s="261"/>
      <c r="J65" s="261"/>
      <c r="K65" s="261"/>
      <c r="L65" s="261"/>
      <c r="M65" s="261"/>
      <c r="N65" s="261"/>
    </row>
    <row r="68" spans="2:17" ht="84"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62" t="s">
        <v>3</v>
      </c>
      <c r="P68" s="263"/>
      <c r="Q68" s="69" t="s">
        <v>18</v>
      </c>
    </row>
    <row r="69" spans="2:17" x14ac:dyDescent="0.25">
      <c r="B69" s="179" t="s">
        <v>238</v>
      </c>
      <c r="C69" s="180" t="s">
        <v>239</v>
      </c>
      <c r="D69" s="180" t="s">
        <v>251</v>
      </c>
      <c r="E69" s="182">
        <v>50</v>
      </c>
      <c r="F69" s="4"/>
      <c r="G69" s="4"/>
      <c r="H69" s="4"/>
      <c r="I69" s="98" t="s">
        <v>133</v>
      </c>
      <c r="J69" s="98" t="s">
        <v>133</v>
      </c>
      <c r="K69" s="98" t="s">
        <v>133</v>
      </c>
      <c r="L69" s="98" t="s">
        <v>133</v>
      </c>
      <c r="M69" s="98" t="s">
        <v>133</v>
      </c>
      <c r="N69" s="98" t="s">
        <v>133</v>
      </c>
      <c r="O69" s="247"/>
      <c r="P69" s="248"/>
      <c r="Q69" s="98" t="s">
        <v>133</v>
      </c>
    </row>
    <row r="70" spans="2:17" x14ac:dyDescent="0.25">
      <c r="B70" s="179" t="s">
        <v>238</v>
      </c>
      <c r="C70" s="180" t="s">
        <v>240</v>
      </c>
      <c r="D70" s="183" t="s">
        <v>252</v>
      </c>
      <c r="E70" s="182">
        <v>50</v>
      </c>
      <c r="F70" s="4"/>
      <c r="G70" s="4"/>
      <c r="H70" s="4"/>
      <c r="I70" s="98" t="s">
        <v>133</v>
      </c>
      <c r="J70" s="98" t="s">
        <v>133</v>
      </c>
      <c r="K70" s="98" t="s">
        <v>133</v>
      </c>
      <c r="L70" s="98" t="s">
        <v>133</v>
      </c>
      <c r="M70" s="98" t="s">
        <v>133</v>
      </c>
      <c r="N70" s="98" t="s">
        <v>133</v>
      </c>
      <c r="O70" s="174"/>
      <c r="P70" s="175"/>
      <c r="Q70" s="98" t="s">
        <v>133</v>
      </c>
    </row>
    <row r="71" spans="2:17" x14ac:dyDescent="0.25">
      <c r="B71" s="179" t="s">
        <v>238</v>
      </c>
      <c r="C71" s="181" t="s">
        <v>241</v>
      </c>
      <c r="D71" s="183" t="s">
        <v>253</v>
      </c>
      <c r="E71" s="182">
        <v>50</v>
      </c>
      <c r="F71" s="4"/>
      <c r="G71" s="4"/>
      <c r="H71" s="4"/>
      <c r="I71" s="98" t="s">
        <v>133</v>
      </c>
      <c r="J71" s="98" t="s">
        <v>133</v>
      </c>
      <c r="K71" s="98" t="s">
        <v>133</v>
      </c>
      <c r="L71" s="98" t="s">
        <v>133</v>
      </c>
      <c r="M71" s="98" t="s">
        <v>133</v>
      </c>
      <c r="N71" s="98" t="s">
        <v>133</v>
      </c>
      <c r="O71" s="174"/>
      <c r="P71" s="175"/>
      <c r="Q71" s="98" t="s">
        <v>133</v>
      </c>
    </row>
    <row r="72" spans="2:17" x14ac:dyDescent="0.25">
      <c r="B72" s="179" t="s">
        <v>238</v>
      </c>
      <c r="C72" s="180" t="s">
        <v>242</v>
      </c>
      <c r="D72" s="183" t="s">
        <v>254</v>
      </c>
      <c r="E72" s="182">
        <v>50</v>
      </c>
      <c r="F72" s="4"/>
      <c r="G72" s="4"/>
      <c r="H72" s="4"/>
      <c r="I72" s="98" t="s">
        <v>133</v>
      </c>
      <c r="J72" s="98" t="s">
        <v>133</v>
      </c>
      <c r="K72" s="98" t="s">
        <v>133</v>
      </c>
      <c r="L72" s="98" t="s">
        <v>133</v>
      </c>
      <c r="M72" s="98" t="s">
        <v>133</v>
      </c>
      <c r="N72" s="98" t="s">
        <v>133</v>
      </c>
      <c r="O72" s="174"/>
      <c r="P72" s="175"/>
      <c r="Q72" s="98" t="s">
        <v>133</v>
      </c>
    </row>
    <row r="73" spans="2:17" x14ac:dyDescent="0.25">
      <c r="B73" s="179" t="s">
        <v>238</v>
      </c>
      <c r="C73" s="181" t="s">
        <v>243</v>
      </c>
      <c r="D73" s="184" t="s">
        <v>255</v>
      </c>
      <c r="E73" s="182">
        <v>50</v>
      </c>
      <c r="F73" s="4"/>
      <c r="G73" s="4"/>
      <c r="H73" s="4"/>
      <c r="I73" s="98" t="s">
        <v>133</v>
      </c>
      <c r="J73" s="98" t="s">
        <v>133</v>
      </c>
      <c r="K73" s="98" t="s">
        <v>133</v>
      </c>
      <c r="L73" s="98" t="s">
        <v>133</v>
      </c>
      <c r="M73" s="98" t="s">
        <v>133</v>
      </c>
      <c r="N73" s="98" t="s">
        <v>133</v>
      </c>
      <c r="O73" s="174"/>
      <c r="P73" s="175"/>
      <c r="Q73" s="98" t="s">
        <v>133</v>
      </c>
    </row>
    <row r="74" spans="2:17" x14ac:dyDescent="0.25">
      <c r="B74" s="179" t="s">
        <v>238</v>
      </c>
      <c r="C74" s="181" t="s">
        <v>244</v>
      </c>
      <c r="D74" s="183" t="s">
        <v>256</v>
      </c>
      <c r="E74" s="182">
        <v>50</v>
      </c>
      <c r="F74" s="4"/>
      <c r="G74" s="4"/>
      <c r="H74" s="4"/>
      <c r="I74" s="98" t="s">
        <v>133</v>
      </c>
      <c r="J74" s="98" t="s">
        <v>133</v>
      </c>
      <c r="K74" s="98" t="s">
        <v>133</v>
      </c>
      <c r="L74" s="98" t="s">
        <v>133</v>
      </c>
      <c r="M74" s="98" t="s">
        <v>133</v>
      </c>
      <c r="N74" s="98" t="s">
        <v>133</v>
      </c>
      <c r="O74" s="174"/>
      <c r="P74" s="175"/>
      <c r="Q74" s="98" t="s">
        <v>133</v>
      </c>
    </row>
    <row r="75" spans="2:17" x14ac:dyDescent="0.25">
      <c r="B75" s="179" t="s">
        <v>238</v>
      </c>
      <c r="C75" s="181" t="s">
        <v>245</v>
      </c>
      <c r="D75" s="183" t="s">
        <v>257</v>
      </c>
      <c r="E75" s="182">
        <v>50</v>
      </c>
      <c r="F75" s="4"/>
      <c r="G75" s="4"/>
      <c r="H75" s="4"/>
      <c r="I75" s="98" t="s">
        <v>133</v>
      </c>
      <c r="J75" s="98" t="s">
        <v>133</v>
      </c>
      <c r="K75" s="98" t="s">
        <v>133</v>
      </c>
      <c r="L75" s="98" t="s">
        <v>133</v>
      </c>
      <c r="M75" s="98" t="s">
        <v>133</v>
      </c>
      <c r="N75" s="98" t="s">
        <v>133</v>
      </c>
      <c r="O75" s="174"/>
      <c r="P75" s="175"/>
      <c r="Q75" s="98" t="s">
        <v>133</v>
      </c>
    </row>
    <row r="76" spans="2:17" x14ac:dyDescent="0.25">
      <c r="B76" s="179" t="s">
        <v>238</v>
      </c>
      <c r="C76" s="180" t="s">
        <v>246</v>
      </c>
      <c r="D76" s="183" t="s">
        <v>258</v>
      </c>
      <c r="E76" s="182">
        <v>50</v>
      </c>
      <c r="F76" s="4"/>
      <c r="G76" s="4"/>
      <c r="H76" s="4"/>
      <c r="I76" s="98" t="s">
        <v>133</v>
      </c>
      <c r="J76" s="98" t="s">
        <v>133</v>
      </c>
      <c r="K76" s="98" t="s">
        <v>133</v>
      </c>
      <c r="L76" s="98" t="s">
        <v>133</v>
      </c>
      <c r="M76" s="98" t="s">
        <v>133</v>
      </c>
      <c r="N76" s="98" t="s">
        <v>133</v>
      </c>
      <c r="O76" s="174"/>
      <c r="P76" s="175"/>
      <c r="Q76" s="98" t="s">
        <v>133</v>
      </c>
    </row>
    <row r="77" spans="2:17" x14ac:dyDescent="0.25">
      <c r="B77" s="179" t="s">
        <v>238</v>
      </c>
      <c r="C77" s="180" t="s">
        <v>247</v>
      </c>
      <c r="D77" s="185" t="s">
        <v>259</v>
      </c>
      <c r="E77" s="182">
        <v>50</v>
      </c>
      <c r="F77" s="4"/>
      <c r="G77" s="4"/>
      <c r="H77" s="4"/>
      <c r="I77" s="98" t="s">
        <v>133</v>
      </c>
      <c r="J77" s="98" t="s">
        <v>133</v>
      </c>
      <c r="K77" s="98" t="s">
        <v>133</v>
      </c>
      <c r="L77" s="98" t="s">
        <v>133</v>
      </c>
      <c r="M77" s="98" t="s">
        <v>133</v>
      </c>
      <c r="N77" s="98" t="s">
        <v>133</v>
      </c>
      <c r="O77" s="247"/>
      <c r="P77" s="248"/>
      <c r="Q77" s="98" t="s">
        <v>133</v>
      </c>
    </row>
    <row r="78" spans="2:17" x14ac:dyDescent="0.25">
      <c r="B78" s="179" t="s">
        <v>238</v>
      </c>
      <c r="C78" s="180" t="s">
        <v>248</v>
      </c>
      <c r="D78" s="180" t="s">
        <v>260</v>
      </c>
      <c r="E78" s="182">
        <v>50</v>
      </c>
      <c r="F78" s="4"/>
      <c r="G78" s="4"/>
      <c r="H78" s="4"/>
      <c r="I78" s="98" t="s">
        <v>133</v>
      </c>
      <c r="J78" s="98" t="s">
        <v>133</v>
      </c>
      <c r="K78" s="98" t="s">
        <v>133</v>
      </c>
      <c r="L78" s="98" t="s">
        <v>133</v>
      </c>
      <c r="M78" s="98" t="s">
        <v>133</v>
      </c>
      <c r="N78" s="98" t="s">
        <v>133</v>
      </c>
      <c r="O78" s="247"/>
      <c r="P78" s="248"/>
      <c r="Q78" s="98" t="s">
        <v>133</v>
      </c>
    </row>
    <row r="79" spans="2:17" x14ac:dyDescent="0.25">
      <c r="B79" s="179" t="s">
        <v>238</v>
      </c>
      <c r="C79" s="180" t="s">
        <v>249</v>
      </c>
      <c r="D79" s="184" t="s">
        <v>261</v>
      </c>
      <c r="E79" s="182">
        <v>50</v>
      </c>
      <c r="F79" s="4"/>
      <c r="G79" s="4"/>
      <c r="H79" s="4"/>
      <c r="I79" s="98" t="s">
        <v>133</v>
      </c>
      <c r="J79" s="98" t="s">
        <v>133</v>
      </c>
      <c r="K79" s="98" t="s">
        <v>133</v>
      </c>
      <c r="L79" s="98" t="s">
        <v>133</v>
      </c>
      <c r="M79" s="98" t="s">
        <v>133</v>
      </c>
      <c r="N79" s="98" t="s">
        <v>133</v>
      </c>
      <c r="O79" s="247"/>
      <c r="P79" s="248"/>
      <c r="Q79" s="98" t="s">
        <v>133</v>
      </c>
    </row>
    <row r="80" spans="2:17" x14ac:dyDescent="0.25">
      <c r="B80" s="179" t="s">
        <v>238</v>
      </c>
      <c r="C80" s="181" t="s">
        <v>250</v>
      </c>
      <c r="D80" s="180" t="s">
        <v>262</v>
      </c>
      <c r="E80" s="5">
        <v>50</v>
      </c>
      <c r="F80" s="4"/>
      <c r="G80" s="4"/>
      <c r="H80" s="4"/>
      <c r="I80" s="98" t="s">
        <v>133</v>
      </c>
      <c r="J80" s="98" t="s">
        <v>133</v>
      </c>
      <c r="K80" s="98" t="s">
        <v>133</v>
      </c>
      <c r="L80" s="98" t="s">
        <v>133</v>
      </c>
      <c r="M80" s="98" t="s">
        <v>133</v>
      </c>
      <c r="N80" s="98" t="s">
        <v>133</v>
      </c>
      <c r="O80" s="247"/>
      <c r="P80" s="248"/>
      <c r="Q80" s="98" t="s">
        <v>133</v>
      </c>
    </row>
    <row r="81" spans="2:17" x14ac:dyDescent="0.25">
      <c r="B81" s="179" t="s">
        <v>263</v>
      </c>
      <c r="C81" s="179" t="s">
        <v>264</v>
      </c>
      <c r="D81" s="47" t="s">
        <v>269</v>
      </c>
      <c r="E81" s="186">
        <v>24</v>
      </c>
      <c r="F81" s="4"/>
      <c r="G81" s="4" t="s">
        <v>133</v>
      </c>
      <c r="H81" s="4"/>
      <c r="I81" s="98"/>
      <c r="J81" s="98" t="s">
        <v>133</v>
      </c>
      <c r="K81" s="98" t="s">
        <v>133</v>
      </c>
      <c r="L81" s="98" t="s">
        <v>133</v>
      </c>
      <c r="M81" s="98" t="s">
        <v>133</v>
      </c>
      <c r="N81" s="98" t="s">
        <v>133</v>
      </c>
      <c r="O81" s="174"/>
      <c r="P81" s="175"/>
      <c r="Q81" s="98" t="s">
        <v>133</v>
      </c>
    </row>
    <row r="82" spans="2:17" x14ac:dyDescent="0.25">
      <c r="B82" s="179" t="s">
        <v>263</v>
      </c>
      <c r="C82" s="179" t="s">
        <v>265</v>
      </c>
      <c r="D82" s="47" t="s">
        <v>270</v>
      </c>
      <c r="E82" s="186">
        <v>24</v>
      </c>
      <c r="F82" s="4"/>
      <c r="G82" s="4" t="s">
        <v>133</v>
      </c>
      <c r="H82" s="4"/>
      <c r="I82" s="98"/>
      <c r="J82" s="98" t="s">
        <v>133</v>
      </c>
      <c r="K82" s="98" t="s">
        <v>133</v>
      </c>
      <c r="L82" s="98" t="s">
        <v>133</v>
      </c>
      <c r="M82" s="98" t="s">
        <v>133</v>
      </c>
      <c r="N82" s="98" t="s">
        <v>133</v>
      </c>
      <c r="O82" s="174"/>
      <c r="P82" s="175"/>
      <c r="Q82" s="98" t="s">
        <v>133</v>
      </c>
    </row>
    <row r="83" spans="2:17" x14ac:dyDescent="0.25">
      <c r="B83" s="179" t="s">
        <v>263</v>
      </c>
      <c r="C83" s="179" t="s">
        <v>266</v>
      </c>
      <c r="D83" s="179" t="s">
        <v>269</v>
      </c>
      <c r="E83" s="186">
        <v>48</v>
      </c>
      <c r="F83" s="4"/>
      <c r="G83" s="4" t="s">
        <v>133</v>
      </c>
      <c r="H83" s="4"/>
      <c r="I83" s="98"/>
      <c r="J83" s="98" t="s">
        <v>133</v>
      </c>
      <c r="K83" s="98" t="s">
        <v>133</v>
      </c>
      <c r="L83" s="98" t="s">
        <v>133</v>
      </c>
      <c r="M83" s="98" t="s">
        <v>133</v>
      </c>
      <c r="N83" s="98" t="s">
        <v>133</v>
      </c>
      <c r="O83" s="174"/>
      <c r="P83" s="175"/>
      <c r="Q83" s="98" t="s">
        <v>133</v>
      </c>
    </row>
    <row r="84" spans="2:17" x14ac:dyDescent="0.25">
      <c r="B84" s="179" t="s">
        <v>263</v>
      </c>
      <c r="C84" s="179" t="s">
        <v>267</v>
      </c>
      <c r="D84" s="47" t="s">
        <v>272</v>
      </c>
      <c r="E84" s="186">
        <v>60</v>
      </c>
      <c r="F84" s="4"/>
      <c r="G84" s="4" t="s">
        <v>133</v>
      </c>
      <c r="H84" s="4"/>
      <c r="I84" s="98"/>
      <c r="J84" s="98" t="s">
        <v>133</v>
      </c>
      <c r="K84" s="98" t="s">
        <v>133</v>
      </c>
      <c r="L84" s="98" t="s">
        <v>133</v>
      </c>
      <c r="M84" s="98" t="s">
        <v>133</v>
      </c>
      <c r="N84" s="98" t="s">
        <v>133</v>
      </c>
      <c r="O84" s="174"/>
      <c r="P84" s="175"/>
      <c r="Q84" s="98" t="s">
        <v>133</v>
      </c>
    </row>
    <row r="85" spans="2:17" x14ac:dyDescent="0.25">
      <c r="B85" s="179" t="s">
        <v>263</v>
      </c>
      <c r="C85" s="179" t="s">
        <v>268</v>
      </c>
      <c r="D85" s="47" t="s">
        <v>271</v>
      </c>
      <c r="E85" s="186">
        <v>24</v>
      </c>
      <c r="F85" s="4"/>
      <c r="G85" s="4" t="s">
        <v>133</v>
      </c>
      <c r="H85" s="4"/>
      <c r="I85" s="98"/>
      <c r="J85" s="98" t="s">
        <v>133</v>
      </c>
      <c r="K85" s="98" t="s">
        <v>133</v>
      </c>
      <c r="L85" s="98" t="s">
        <v>133</v>
      </c>
      <c r="M85" s="98" t="s">
        <v>133</v>
      </c>
      <c r="N85" s="98" t="s">
        <v>133</v>
      </c>
      <c r="O85" s="174"/>
      <c r="P85" s="175"/>
      <c r="Q85" s="98" t="s">
        <v>133</v>
      </c>
    </row>
    <row r="86" spans="2:17" x14ac:dyDescent="0.25">
      <c r="B86" s="179" t="s">
        <v>273</v>
      </c>
      <c r="C86" s="179" t="s">
        <v>274</v>
      </c>
      <c r="D86" s="180" t="s">
        <v>260</v>
      </c>
      <c r="E86" s="5">
        <v>36</v>
      </c>
      <c r="F86" s="4"/>
      <c r="G86" s="4"/>
      <c r="H86" s="4" t="s">
        <v>133</v>
      </c>
      <c r="I86" s="98"/>
      <c r="J86" s="98"/>
      <c r="K86" s="98"/>
      <c r="L86" s="98"/>
      <c r="M86" s="98"/>
      <c r="N86" s="98"/>
      <c r="O86" s="174" t="s">
        <v>275</v>
      </c>
      <c r="P86" s="175"/>
      <c r="Q86" s="98" t="s">
        <v>134</v>
      </c>
    </row>
    <row r="87" spans="2:17" x14ac:dyDescent="0.25">
      <c r="B87" s="179"/>
      <c r="C87" s="181"/>
      <c r="D87" s="180"/>
      <c r="E87" s="5"/>
      <c r="F87" s="4"/>
      <c r="G87" s="4"/>
      <c r="H87" s="4"/>
      <c r="I87" s="98"/>
      <c r="J87" s="98"/>
      <c r="K87" s="98"/>
      <c r="L87" s="98"/>
      <c r="M87" s="98"/>
      <c r="N87" s="98"/>
      <c r="O87" s="174"/>
      <c r="P87" s="175"/>
      <c r="Q87" s="98"/>
    </row>
    <row r="88" spans="2:17" x14ac:dyDescent="0.25">
      <c r="B88" s="179"/>
      <c r="C88" s="181"/>
      <c r="D88" s="180"/>
      <c r="E88" s="5"/>
      <c r="F88" s="4"/>
      <c r="G88" s="4"/>
      <c r="H88" s="4"/>
      <c r="I88" s="98"/>
      <c r="J88" s="98"/>
      <c r="K88" s="98"/>
      <c r="L88" s="98"/>
      <c r="M88" s="98"/>
      <c r="N88" s="98"/>
      <c r="O88" s="174"/>
      <c r="P88" s="175"/>
      <c r="Q88" s="98"/>
    </row>
    <row r="89" spans="2:17" x14ac:dyDescent="0.25">
      <c r="B89" s="179"/>
      <c r="C89" s="181"/>
      <c r="D89" s="180"/>
      <c r="E89" s="5"/>
      <c r="F89" s="4"/>
      <c r="G89" s="4"/>
      <c r="H89" s="4"/>
      <c r="I89" s="98"/>
      <c r="J89" s="98"/>
      <c r="K89" s="98"/>
      <c r="L89" s="98"/>
      <c r="M89" s="98"/>
      <c r="N89" s="98"/>
      <c r="O89" s="174"/>
      <c r="P89" s="175"/>
      <c r="Q89" s="98"/>
    </row>
    <row r="90" spans="2:17" x14ac:dyDescent="0.25">
      <c r="B90" s="179"/>
      <c r="C90" s="181"/>
      <c r="D90" s="180"/>
      <c r="E90" s="5"/>
      <c r="F90" s="4"/>
      <c r="G90" s="4"/>
      <c r="H90" s="4"/>
      <c r="I90" s="98"/>
      <c r="J90" s="98"/>
      <c r="K90" s="98"/>
      <c r="L90" s="98"/>
      <c r="M90" s="98"/>
      <c r="N90" s="98"/>
      <c r="O90" s="174"/>
      <c r="P90" s="175"/>
      <c r="Q90" s="98"/>
    </row>
    <row r="91" spans="2:17" x14ac:dyDescent="0.25">
      <c r="B91" s="3"/>
      <c r="C91" s="3"/>
      <c r="D91" s="5"/>
      <c r="E91" s="5"/>
      <c r="F91" s="4"/>
      <c r="G91" s="4"/>
      <c r="H91" s="4"/>
      <c r="I91" s="98"/>
      <c r="J91" s="98"/>
      <c r="K91" s="64"/>
      <c r="L91" s="64"/>
      <c r="M91" s="64"/>
      <c r="N91" s="64"/>
      <c r="O91" s="247"/>
      <c r="P91" s="248"/>
      <c r="Q91" s="64"/>
    </row>
    <row r="92" spans="2:17" x14ac:dyDescent="0.25">
      <c r="B92" s="64"/>
      <c r="C92" s="64"/>
      <c r="D92" s="64"/>
      <c r="E92" s="64"/>
      <c r="F92" s="64"/>
      <c r="G92" s="64"/>
      <c r="H92" s="64"/>
      <c r="I92" s="64"/>
      <c r="J92" s="64"/>
      <c r="K92" s="64"/>
      <c r="L92" s="64"/>
      <c r="M92" s="64"/>
      <c r="N92" s="64"/>
      <c r="O92" s="247"/>
      <c r="P92" s="248"/>
      <c r="Q92" s="64"/>
    </row>
    <row r="93" spans="2:17" x14ac:dyDescent="0.25">
      <c r="B93" s="9" t="s">
        <v>1</v>
      </c>
    </row>
    <row r="94" spans="2:17" x14ac:dyDescent="0.25">
      <c r="B94" s="9" t="s">
        <v>37</v>
      </c>
    </row>
    <row r="95" spans="2:17" x14ac:dyDescent="0.25">
      <c r="B95" s="9" t="s">
        <v>62</v>
      </c>
    </row>
    <row r="97" spans="2:17" ht="15.75" thickBot="1" x14ac:dyDescent="0.3"/>
    <row r="98" spans="2:17" ht="27" thickBot="1" x14ac:dyDescent="0.3">
      <c r="B98" s="264" t="s">
        <v>38</v>
      </c>
      <c r="C98" s="265"/>
      <c r="D98" s="265"/>
      <c r="E98" s="265"/>
      <c r="F98" s="265"/>
      <c r="G98" s="265"/>
      <c r="H98" s="265"/>
      <c r="I98" s="265"/>
      <c r="J98" s="265"/>
      <c r="K98" s="265"/>
      <c r="L98" s="265"/>
      <c r="M98" s="265"/>
      <c r="N98" s="266"/>
    </row>
    <row r="103" spans="2:17" ht="76.5" customHeight="1" x14ac:dyDescent="0.25">
      <c r="B103" s="57" t="s">
        <v>0</v>
      </c>
      <c r="C103" s="57" t="s">
        <v>39</v>
      </c>
      <c r="D103" s="57" t="s">
        <v>40</v>
      </c>
      <c r="E103" s="57" t="s">
        <v>115</v>
      </c>
      <c r="F103" s="57" t="s">
        <v>117</v>
      </c>
      <c r="G103" s="57" t="s">
        <v>118</v>
      </c>
      <c r="H103" s="57" t="s">
        <v>119</v>
      </c>
      <c r="I103" s="57" t="s">
        <v>116</v>
      </c>
      <c r="J103" s="262" t="s">
        <v>120</v>
      </c>
      <c r="K103" s="267"/>
      <c r="L103" s="263"/>
      <c r="M103" s="57" t="s">
        <v>121</v>
      </c>
      <c r="N103" s="57" t="s">
        <v>41</v>
      </c>
      <c r="O103" s="57" t="s">
        <v>42</v>
      </c>
      <c r="P103" s="262" t="s">
        <v>3</v>
      </c>
      <c r="Q103" s="263"/>
    </row>
    <row r="104" spans="2:17" ht="60.75" customHeight="1" x14ac:dyDescent="0.25">
      <c r="B104" s="92" t="s">
        <v>43</v>
      </c>
      <c r="C104" s="92">
        <f>+(180+36)/200+600/300</f>
        <v>3.08</v>
      </c>
      <c r="D104" s="3" t="s">
        <v>392</v>
      </c>
      <c r="E104" s="3">
        <v>1085283246</v>
      </c>
      <c r="F104" s="3" t="s">
        <v>341</v>
      </c>
      <c r="G104" s="3" t="s">
        <v>326</v>
      </c>
      <c r="H104" s="190">
        <v>41516</v>
      </c>
      <c r="I104" s="5" t="s">
        <v>134</v>
      </c>
      <c r="J104" s="1" t="s">
        <v>393</v>
      </c>
      <c r="K104" s="99" t="s">
        <v>394</v>
      </c>
      <c r="L104" s="98" t="s">
        <v>395</v>
      </c>
      <c r="M104" s="64" t="s">
        <v>133</v>
      </c>
      <c r="N104" s="64" t="s">
        <v>133</v>
      </c>
      <c r="O104" s="64" t="s">
        <v>133</v>
      </c>
      <c r="P104" s="269" t="s">
        <v>396</v>
      </c>
      <c r="Q104" s="269"/>
    </row>
    <row r="105" spans="2:17" ht="60.75" customHeight="1" x14ac:dyDescent="0.25">
      <c r="B105" s="176" t="s">
        <v>43</v>
      </c>
      <c r="C105" s="176">
        <f t="shared" ref="C105:C110" si="2">+(180+36)/200+600/300</f>
        <v>3.08</v>
      </c>
      <c r="D105" s="3" t="s">
        <v>392</v>
      </c>
      <c r="E105" s="3">
        <v>1085283246</v>
      </c>
      <c r="F105" s="3" t="s">
        <v>341</v>
      </c>
      <c r="G105" s="3" t="s">
        <v>326</v>
      </c>
      <c r="H105" s="190">
        <v>41516</v>
      </c>
      <c r="I105" s="5" t="s">
        <v>134</v>
      </c>
      <c r="J105" s="176" t="s">
        <v>397</v>
      </c>
      <c r="K105" s="99" t="s">
        <v>398</v>
      </c>
      <c r="L105" s="98" t="s">
        <v>341</v>
      </c>
      <c r="M105" s="122" t="s">
        <v>133</v>
      </c>
      <c r="N105" s="122" t="s">
        <v>133</v>
      </c>
      <c r="O105" s="122" t="s">
        <v>133</v>
      </c>
      <c r="P105" s="178" t="s">
        <v>396</v>
      </c>
      <c r="Q105" s="178"/>
    </row>
    <row r="106" spans="2:17" ht="60.75" customHeight="1" x14ac:dyDescent="0.25">
      <c r="B106" s="176" t="s">
        <v>43</v>
      </c>
      <c r="C106" s="176">
        <f t="shared" si="2"/>
        <v>3.08</v>
      </c>
      <c r="D106" s="3" t="s">
        <v>392</v>
      </c>
      <c r="E106" s="3">
        <v>1085283246</v>
      </c>
      <c r="F106" s="3" t="s">
        <v>341</v>
      </c>
      <c r="G106" s="3" t="s">
        <v>326</v>
      </c>
      <c r="H106" s="190">
        <v>41516</v>
      </c>
      <c r="I106" s="5" t="s">
        <v>134</v>
      </c>
      <c r="J106" s="1" t="s">
        <v>399</v>
      </c>
      <c r="K106" s="99" t="s">
        <v>400</v>
      </c>
      <c r="L106" s="98" t="s">
        <v>341</v>
      </c>
      <c r="M106" s="122" t="s">
        <v>133</v>
      </c>
      <c r="N106" s="122" t="s">
        <v>133</v>
      </c>
      <c r="O106" s="122" t="s">
        <v>133</v>
      </c>
      <c r="P106" s="178" t="s">
        <v>396</v>
      </c>
      <c r="Q106" s="178"/>
    </row>
    <row r="107" spans="2:17" ht="60.75" customHeight="1" x14ac:dyDescent="0.25">
      <c r="B107" s="176" t="s">
        <v>43</v>
      </c>
      <c r="C107" s="176">
        <f t="shared" si="2"/>
        <v>3.08</v>
      </c>
      <c r="D107" s="3" t="s">
        <v>401</v>
      </c>
      <c r="E107" s="3">
        <v>1086132425</v>
      </c>
      <c r="F107" s="3" t="s">
        <v>341</v>
      </c>
      <c r="G107" s="3" t="s">
        <v>402</v>
      </c>
      <c r="H107" s="3"/>
      <c r="I107" s="5" t="s">
        <v>133</v>
      </c>
      <c r="J107" s="176" t="s">
        <v>403</v>
      </c>
      <c r="K107" s="191" t="s">
        <v>404</v>
      </c>
      <c r="L107" s="98" t="s">
        <v>405</v>
      </c>
      <c r="M107" s="122" t="s">
        <v>133</v>
      </c>
      <c r="N107" s="122" t="s">
        <v>133</v>
      </c>
      <c r="O107" s="122" t="s">
        <v>133</v>
      </c>
      <c r="P107" s="177" t="s">
        <v>366</v>
      </c>
      <c r="Q107" s="177"/>
    </row>
    <row r="108" spans="2:17" ht="60.75" customHeight="1" x14ac:dyDescent="0.25">
      <c r="B108" s="176" t="s">
        <v>43</v>
      </c>
      <c r="C108" s="176">
        <f t="shared" si="2"/>
        <v>3.08</v>
      </c>
      <c r="D108" s="3" t="s">
        <v>406</v>
      </c>
      <c r="E108" s="3">
        <v>49788758</v>
      </c>
      <c r="F108" s="3" t="s">
        <v>318</v>
      </c>
      <c r="G108" s="3" t="s">
        <v>384</v>
      </c>
      <c r="H108" s="190">
        <v>39802</v>
      </c>
      <c r="I108" s="5" t="s">
        <v>133</v>
      </c>
      <c r="J108" s="176" t="s">
        <v>407</v>
      </c>
      <c r="K108" s="191" t="s">
        <v>369</v>
      </c>
      <c r="L108" s="99" t="s">
        <v>408</v>
      </c>
      <c r="M108" s="122" t="s">
        <v>133</v>
      </c>
      <c r="N108" s="122" t="s">
        <v>133</v>
      </c>
      <c r="O108" s="122" t="s">
        <v>133</v>
      </c>
      <c r="P108" s="177"/>
      <c r="Q108" s="177"/>
    </row>
    <row r="109" spans="2:17" ht="60.75" customHeight="1" x14ac:dyDescent="0.25">
      <c r="B109" s="176" t="s">
        <v>43</v>
      </c>
      <c r="C109" s="176">
        <f t="shared" si="2"/>
        <v>3.08</v>
      </c>
      <c r="D109" s="3" t="s">
        <v>406</v>
      </c>
      <c r="E109" s="3">
        <v>49788758</v>
      </c>
      <c r="F109" s="3" t="s">
        <v>318</v>
      </c>
      <c r="G109" s="3" t="s">
        <v>384</v>
      </c>
      <c r="H109" s="190">
        <v>39802</v>
      </c>
      <c r="I109" s="5" t="s">
        <v>133</v>
      </c>
      <c r="J109" s="176" t="s">
        <v>409</v>
      </c>
      <c r="K109" s="191" t="s">
        <v>410</v>
      </c>
      <c r="L109" s="98" t="s">
        <v>411</v>
      </c>
      <c r="M109" s="122" t="s">
        <v>133</v>
      </c>
      <c r="N109" s="122" t="s">
        <v>133</v>
      </c>
      <c r="O109" s="122" t="s">
        <v>133</v>
      </c>
      <c r="P109" s="177"/>
      <c r="Q109" s="177"/>
    </row>
    <row r="110" spans="2:17" ht="60.75" customHeight="1" x14ac:dyDescent="0.25">
      <c r="B110" s="176" t="s">
        <v>43</v>
      </c>
      <c r="C110" s="176">
        <f t="shared" si="2"/>
        <v>3.08</v>
      </c>
      <c r="D110" s="3" t="s">
        <v>406</v>
      </c>
      <c r="E110" s="3">
        <v>49788758</v>
      </c>
      <c r="F110" s="3" t="s">
        <v>318</v>
      </c>
      <c r="G110" s="3" t="s">
        <v>384</v>
      </c>
      <c r="H110" s="190">
        <v>39802</v>
      </c>
      <c r="I110" s="5" t="s">
        <v>133</v>
      </c>
      <c r="J110" s="176" t="s">
        <v>412</v>
      </c>
      <c r="K110" s="191" t="s">
        <v>413</v>
      </c>
      <c r="L110" s="98" t="s">
        <v>414</v>
      </c>
      <c r="M110" s="122" t="s">
        <v>133</v>
      </c>
      <c r="N110" s="122" t="s">
        <v>133</v>
      </c>
      <c r="O110" s="122" t="s">
        <v>133</v>
      </c>
      <c r="P110" s="177"/>
      <c r="Q110" s="177"/>
    </row>
    <row r="111" spans="2:17" ht="60.75" customHeight="1" x14ac:dyDescent="0.25">
      <c r="B111" s="187" t="s">
        <v>44</v>
      </c>
      <c r="C111" s="187">
        <f>+(180+36)/200+(600/300)*2</f>
        <v>5.08</v>
      </c>
      <c r="D111" s="3" t="s">
        <v>415</v>
      </c>
      <c r="E111" s="3">
        <v>36755587</v>
      </c>
      <c r="F111" s="3" t="s">
        <v>318</v>
      </c>
      <c r="G111" s="3" t="s">
        <v>326</v>
      </c>
      <c r="H111" s="190">
        <v>39314</v>
      </c>
      <c r="I111" s="5" t="s">
        <v>133</v>
      </c>
      <c r="J111" s="176" t="s">
        <v>416</v>
      </c>
      <c r="K111" s="191" t="s">
        <v>417</v>
      </c>
      <c r="L111" s="98" t="s">
        <v>418</v>
      </c>
      <c r="M111" s="122" t="s">
        <v>133</v>
      </c>
      <c r="N111" s="122" t="s">
        <v>133</v>
      </c>
      <c r="O111" s="122" t="s">
        <v>133</v>
      </c>
      <c r="P111" s="177"/>
      <c r="Q111" s="177"/>
    </row>
    <row r="112" spans="2:17" ht="60.75" customHeight="1" x14ac:dyDescent="0.25">
      <c r="B112" s="187" t="s">
        <v>44</v>
      </c>
      <c r="C112" s="187">
        <f t="shared" ref="C112:C122" si="3">+(180+36)/200+(600/300)*2</f>
        <v>5.08</v>
      </c>
      <c r="D112" s="3" t="s">
        <v>415</v>
      </c>
      <c r="E112" s="3">
        <v>36755587</v>
      </c>
      <c r="F112" s="3" t="s">
        <v>318</v>
      </c>
      <c r="G112" s="3" t="s">
        <v>326</v>
      </c>
      <c r="H112" s="190">
        <v>39314</v>
      </c>
      <c r="I112" s="5" t="s">
        <v>133</v>
      </c>
      <c r="J112" s="187" t="s">
        <v>416</v>
      </c>
      <c r="K112" s="191" t="s">
        <v>419</v>
      </c>
      <c r="L112" s="98" t="s">
        <v>418</v>
      </c>
      <c r="M112" s="122" t="s">
        <v>133</v>
      </c>
      <c r="N112" s="122" t="s">
        <v>133</v>
      </c>
      <c r="O112" s="122" t="s">
        <v>133</v>
      </c>
      <c r="P112" s="177"/>
      <c r="Q112" s="177"/>
    </row>
    <row r="113" spans="2:17" ht="60.75" customHeight="1" x14ac:dyDescent="0.25">
      <c r="B113" s="187" t="s">
        <v>44</v>
      </c>
      <c r="C113" s="187">
        <f t="shared" si="3"/>
        <v>5.08</v>
      </c>
      <c r="D113" s="3" t="s">
        <v>415</v>
      </c>
      <c r="E113" s="3">
        <v>36755587</v>
      </c>
      <c r="F113" s="3" t="s">
        <v>318</v>
      </c>
      <c r="G113" s="3" t="s">
        <v>326</v>
      </c>
      <c r="H113" s="190">
        <v>39314</v>
      </c>
      <c r="I113" s="5" t="s">
        <v>133</v>
      </c>
      <c r="J113" s="176" t="s">
        <v>420</v>
      </c>
      <c r="K113" s="191" t="s">
        <v>421</v>
      </c>
      <c r="L113" s="98" t="s">
        <v>422</v>
      </c>
      <c r="M113" s="122" t="s">
        <v>133</v>
      </c>
      <c r="N113" s="122" t="s">
        <v>133</v>
      </c>
      <c r="O113" s="122" t="s">
        <v>133</v>
      </c>
      <c r="P113" s="177"/>
      <c r="Q113" s="177"/>
    </row>
    <row r="114" spans="2:17" ht="60.75" customHeight="1" x14ac:dyDescent="0.25">
      <c r="B114" s="187" t="s">
        <v>44</v>
      </c>
      <c r="C114" s="187">
        <f t="shared" si="3"/>
        <v>5.08</v>
      </c>
      <c r="D114" s="3" t="s">
        <v>415</v>
      </c>
      <c r="E114" s="3">
        <v>36755587</v>
      </c>
      <c r="F114" s="3" t="s">
        <v>318</v>
      </c>
      <c r="G114" s="3" t="s">
        <v>326</v>
      </c>
      <c r="H114" s="190">
        <v>39314</v>
      </c>
      <c r="I114" s="5" t="s">
        <v>133</v>
      </c>
      <c r="J114" s="176" t="s">
        <v>423</v>
      </c>
      <c r="K114" s="191" t="s">
        <v>424</v>
      </c>
      <c r="L114" s="98" t="s">
        <v>318</v>
      </c>
      <c r="M114" s="122" t="s">
        <v>133</v>
      </c>
      <c r="N114" s="122" t="s">
        <v>133</v>
      </c>
      <c r="O114" s="122" t="s">
        <v>133</v>
      </c>
      <c r="P114" s="177"/>
      <c r="Q114" s="177"/>
    </row>
    <row r="115" spans="2:17" ht="60.75" customHeight="1" x14ac:dyDescent="0.25">
      <c r="B115" s="187" t="s">
        <v>44</v>
      </c>
      <c r="C115" s="187">
        <f t="shared" si="3"/>
        <v>5.08</v>
      </c>
      <c r="D115" s="3" t="s">
        <v>425</v>
      </c>
      <c r="E115" s="3">
        <v>87068168</v>
      </c>
      <c r="F115" s="3" t="s">
        <v>341</v>
      </c>
      <c r="G115" s="3" t="s">
        <v>319</v>
      </c>
      <c r="H115" s="190">
        <v>40443</v>
      </c>
      <c r="I115" s="5" t="s">
        <v>133</v>
      </c>
      <c r="J115" s="176" t="s">
        <v>426</v>
      </c>
      <c r="K115" s="191" t="s">
        <v>427</v>
      </c>
      <c r="L115" s="98" t="s">
        <v>428</v>
      </c>
      <c r="M115" s="122" t="s">
        <v>133</v>
      </c>
      <c r="N115" s="122" t="s">
        <v>133</v>
      </c>
      <c r="O115" s="122" t="s">
        <v>133</v>
      </c>
      <c r="P115" s="177"/>
      <c r="Q115" s="177"/>
    </row>
    <row r="116" spans="2:17" ht="60.75" customHeight="1" x14ac:dyDescent="0.25">
      <c r="B116" s="187" t="s">
        <v>44</v>
      </c>
      <c r="C116" s="187">
        <f t="shared" si="3"/>
        <v>5.08</v>
      </c>
      <c r="D116" s="3" t="s">
        <v>425</v>
      </c>
      <c r="E116" s="3">
        <v>87068168</v>
      </c>
      <c r="F116" s="3" t="s">
        <v>341</v>
      </c>
      <c r="G116" s="3" t="s">
        <v>319</v>
      </c>
      <c r="H116" s="190">
        <v>40443</v>
      </c>
      <c r="I116" s="5" t="s">
        <v>133</v>
      </c>
      <c r="J116" s="176" t="s">
        <v>429</v>
      </c>
      <c r="K116" s="191" t="s">
        <v>430</v>
      </c>
      <c r="L116" s="98" t="s">
        <v>341</v>
      </c>
      <c r="M116" s="122" t="s">
        <v>133</v>
      </c>
      <c r="N116" s="122" t="s">
        <v>133</v>
      </c>
      <c r="O116" s="122" t="s">
        <v>133</v>
      </c>
      <c r="P116" s="177"/>
      <c r="Q116" s="177"/>
    </row>
    <row r="117" spans="2:17" ht="60.75" customHeight="1" x14ac:dyDescent="0.25">
      <c r="B117" s="187" t="s">
        <v>44</v>
      </c>
      <c r="C117" s="187">
        <f t="shared" si="3"/>
        <v>5.08</v>
      </c>
      <c r="D117" s="3" t="s">
        <v>431</v>
      </c>
      <c r="E117" s="3">
        <v>36751197</v>
      </c>
      <c r="F117" s="3" t="s">
        <v>318</v>
      </c>
      <c r="G117" s="3" t="s">
        <v>326</v>
      </c>
      <c r="H117" s="190">
        <v>38212</v>
      </c>
      <c r="I117" s="5" t="s">
        <v>133</v>
      </c>
      <c r="J117" s="176" t="s">
        <v>432</v>
      </c>
      <c r="K117" s="191" t="s">
        <v>436</v>
      </c>
      <c r="L117" s="98" t="s">
        <v>433</v>
      </c>
      <c r="M117" s="122" t="s">
        <v>133</v>
      </c>
      <c r="N117" s="122" t="s">
        <v>133</v>
      </c>
      <c r="O117" s="122" t="s">
        <v>133</v>
      </c>
      <c r="P117" s="177"/>
      <c r="Q117" s="177"/>
    </row>
    <row r="118" spans="2:17" ht="60.75" customHeight="1" x14ac:dyDescent="0.25">
      <c r="B118" s="187" t="s">
        <v>44</v>
      </c>
      <c r="C118" s="187">
        <f t="shared" si="3"/>
        <v>5.08</v>
      </c>
      <c r="D118" s="3" t="s">
        <v>431</v>
      </c>
      <c r="E118" s="3">
        <v>36751197</v>
      </c>
      <c r="F118" s="3" t="s">
        <v>318</v>
      </c>
      <c r="G118" s="3" t="s">
        <v>326</v>
      </c>
      <c r="H118" s="190">
        <v>38212</v>
      </c>
      <c r="I118" s="5" t="s">
        <v>133</v>
      </c>
      <c r="J118" s="187" t="s">
        <v>432</v>
      </c>
      <c r="K118" s="191" t="s">
        <v>434</v>
      </c>
      <c r="L118" s="98" t="s">
        <v>433</v>
      </c>
      <c r="M118" s="122" t="s">
        <v>133</v>
      </c>
      <c r="N118" s="122" t="s">
        <v>133</v>
      </c>
      <c r="O118" s="122" t="s">
        <v>133</v>
      </c>
      <c r="P118" s="188"/>
      <c r="Q118" s="188"/>
    </row>
    <row r="119" spans="2:17" ht="60.75" customHeight="1" x14ac:dyDescent="0.25">
      <c r="B119" s="187" t="s">
        <v>44</v>
      </c>
      <c r="C119" s="187">
        <f t="shared" si="3"/>
        <v>5.08</v>
      </c>
      <c r="D119" s="3" t="s">
        <v>431</v>
      </c>
      <c r="E119" s="3">
        <v>36751197</v>
      </c>
      <c r="F119" s="3" t="s">
        <v>318</v>
      </c>
      <c r="G119" s="3" t="s">
        <v>326</v>
      </c>
      <c r="H119" s="190">
        <v>38212</v>
      </c>
      <c r="I119" s="5" t="s">
        <v>133</v>
      </c>
      <c r="J119" s="187" t="s">
        <v>432</v>
      </c>
      <c r="K119" s="191" t="s">
        <v>435</v>
      </c>
      <c r="L119" s="98" t="s">
        <v>433</v>
      </c>
      <c r="M119" s="122" t="s">
        <v>133</v>
      </c>
      <c r="N119" s="122" t="s">
        <v>133</v>
      </c>
      <c r="O119" s="122" t="s">
        <v>133</v>
      </c>
      <c r="P119" s="188"/>
      <c r="Q119" s="188"/>
    </row>
    <row r="120" spans="2:17" ht="60.75" customHeight="1" x14ac:dyDescent="0.25">
      <c r="B120" s="187" t="s">
        <v>44</v>
      </c>
      <c r="C120" s="187">
        <f t="shared" si="3"/>
        <v>5.08</v>
      </c>
      <c r="D120" s="3" t="s">
        <v>437</v>
      </c>
      <c r="E120" s="3">
        <v>55175718</v>
      </c>
      <c r="F120" s="3" t="s">
        <v>318</v>
      </c>
      <c r="G120" s="3" t="s">
        <v>384</v>
      </c>
      <c r="H120" s="190">
        <v>39255</v>
      </c>
      <c r="I120" s="5" t="s">
        <v>134</v>
      </c>
      <c r="J120" s="187" t="s">
        <v>423</v>
      </c>
      <c r="K120" s="191" t="s">
        <v>438</v>
      </c>
      <c r="L120" s="98" t="s">
        <v>411</v>
      </c>
      <c r="M120" s="122" t="s">
        <v>133</v>
      </c>
      <c r="N120" s="122" t="s">
        <v>133</v>
      </c>
      <c r="O120" s="122" t="s">
        <v>133</v>
      </c>
      <c r="P120" s="188" t="s">
        <v>327</v>
      </c>
      <c r="Q120" s="188"/>
    </row>
    <row r="121" spans="2:17" ht="60.75" customHeight="1" x14ac:dyDescent="0.25">
      <c r="B121" s="187" t="s">
        <v>44</v>
      </c>
      <c r="C121" s="187">
        <f t="shared" si="3"/>
        <v>5.08</v>
      </c>
      <c r="D121" s="3" t="s">
        <v>437</v>
      </c>
      <c r="E121" s="3">
        <v>55175718</v>
      </c>
      <c r="F121" s="3" t="s">
        <v>318</v>
      </c>
      <c r="G121" s="3" t="s">
        <v>384</v>
      </c>
      <c r="H121" s="190">
        <v>39255</v>
      </c>
      <c r="I121" s="5" t="s">
        <v>134</v>
      </c>
      <c r="J121" s="187" t="s">
        <v>439</v>
      </c>
      <c r="K121" s="191" t="s">
        <v>440</v>
      </c>
      <c r="L121" s="98" t="s">
        <v>318</v>
      </c>
      <c r="M121" s="122" t="s">
        <v>133</v>
      </c>
      <c r="N121" s="122" t="s">
        <v>133</v>
      </c>
      <c r="O121" s="122" t="s">
        <v>133</v>
      </c>
      <c r="P121" s="188" t="s">
        <v>327</v>
      </c>
      <c r="Q121" s="188"/>
    </row>
    <row r="122" spans="2:17" ht="60.75" customHeight="1" x14ac:dyDescent="0.25">
      <c r="B122" s="187" t="s">
        <v>44</v>
      </c>
      <c r="C122" s="187">
        <f t="shared" si="3"/>
        <v>5.08</v>
      </c>
      <c r="D122" s="3" t="s">
        <v>441</v>
      </c>
      <c r="E122" s="3">
        <v>98323181</v>
      </c>
      <c r="F122" s="3" t="s">
        <v>341</v>
      </c>
      <c r="G122" s="3" t="s">
        <v>319</v>
      </c>
      <c r="H122" s="190">
        <v>39649</v>
      </c>
      <c r="I122" s="5" t="s">
        <v>134</v>
      </c>
      <c r="J122" s="187" t="s">
        <v>442</v>
      </c>
      <c r="K122" s="191" t="s">
        <v>443</v>
      </c>
      <c r="L122" s="98" t="s">
        <v>444</v>
      </c>
      <c r="M122" s="122" t="s">
        <v>133</v>
      </c>
      <c r="N122" s="122" t="s">
        <v>133</v>
      </c>
      <c r="O122" s="122" t="s">
        <v>133</v>
      </c>
      <c r="P122" s="188" t="s">
        <v>327</v>
      </c>
      <c r="Q122" s="188"/>
    </row>
    <row r="124" spans="2:17" ht="15.75" thickBot="1" x14ac:dyDescent="0.3"/>
    <row r="125" spans="2:17" ht="27" thickBot="1" x14ac:dyDescent="0.3">
      <c r="B125" s="264" t="s">
        <v>46</v>
      </c>
      <c r="C125" s="265"/>
      <c r="D125" s="265"/>
      <c r="E125" s="265"/>
      <c r="F125" s="265"/>
      <c r="G125" s="265"/>
      <c r="H125" s="265"/>
      <c r="I125" s="265"/>
      <c r="J125" s="265"/>
      <c r="K125" s="265"/>
      <c r="L125" s="265"/>
      <c r="M125" s="265"/>
      <c r="N125" s="266"/>
    </row>
    <row r="128" spans="2:17" ht="46.15" customHeight="1" x14ac:dyDescent="0.25">
      <c r="B128" s="69" t="s">
        <v>33</v>
      </c>
      <c r="C128" s="69" t="s">
        <v>47</v>
      </c>
      <c r="D128" s="262" t="s">
        <v>3</v>
      </c>
      <c r="E128" s="263"/>
    </row>
    <row r="129" spans="1:26" ht="46.9" customHeight="1" x14ac:dyDescent="0.25">
      <c r="B129" s="70" t="s">
        <v>122</v>
      </c>
      <c r="C129" s="159" t="s">
        <v>134</v>
      </c>
      <c r="D129" s="269" t="s">
        <v>162</v>
      </c>
      <c r="E129" s="269"/>
    </row>
    <row r="132" spans="1:26" ht="26.25" x14ac:dyDescent="0.25">
      <c r="B132" s="245" t="s">
        <v>64</v>
      </c>
      <c r="C132" s="246"/>
      <c r="D132" s="246"/>
      <c r="E132" s="246"/>
      <c r="F132" s="246"/>
      <c r="G132" s="246"/>
      <c r="H132" s="246"/>
      <c r="I132" s="246"/>
      <c r="J132" s="246"/>
      <c r="K132" s="246"/>
      <c r="L132" s="246"/>
      <c r="M132" s="246"/>
      <c r="N132" s="246"/>
      <c r="O132" s="246"/>
      <c r="P132" s="246"/>
    </row>
    <row r="134" spans="1:26" ht="15.75" thickBot="1" x14ac:dyDescent="0.3"/>
    <row r="135" spans="1:26" ht="27" thickBot="1" x14ac:dyDescent="0.3">
      <c r="B135" s="264" t="s">
        <v>54</v>
      </c>
      <c r="C135" s="265"/>
      <c r="D135" s="265"/>
      <c r="E135" s="265"/>
      <c r="F135" s="265"/>
      <c r="G135" s="265"/>
      <c r="H135" s="265"/>
      <c r="I135" s="265"/>
      <c r="J135" s="265"/>
      <c r="K135" s="265"/>
      <c r="L135" s="265"/>
      <c r="M135" s="265"/>
      <c r="N135" s="266"/>
    </row>
    <row r="137" spans="1:26" ht="15.75" thickBot="1" x14ac:dyDescent="0.3">
      <c r="M137" s="66"/>
      <c r="N137" s="66"/>
    </row>
    <row r="138" spans="1:26" s="108" customFormat="1" ht="109.5" customHeight="1" x14ac:dyDescent="0.25">
      <c r="B138" s="119" t="s">
        <v>142</v>
      </c>
      <c r="C138" s="119" t="s">
        <v>143</v>
      </c>
      <c r="D138" s="119" t="s">
        <v>144</v>
      </c>
      <c r="E138" s="119" t="s">
        <v>45</v>
      </c>
      <c r="F138" s="119" t="s">
        <v>22</v>
      </c>
      <c r="G138" s="119" t="s">
        <v>102</v>
      </c>
      <c r="H138" s="119" t="s">
        <v>17</v>
      </c>
      <c r="I138" s="119" t="s">
        <v>10</v>
      </c>
      <c r="J138" s="119" t="s">
        <v>31</v>
      </c>
      <c r="K138" s="119" t="s">
        <v>61</v>
      </c>
      <c r="L138" s="119" t="s">
        <v>20</v>
      </c>
      <c r="M138" s="104" t="s">
        <v>26</v>
      </c>
      <c r="N138" s="119" t="s">
        <v>145</v>
      </c>
      <c r="O138" s="119" t="s">
        <v>36</v>
      </c>
      <c r="P138" s="120" t="s">
        <v>11</v>
      </c>
      <c r="Q138" s="120" t="s">
        <v>19</v>
      </c>
    </row>
    <row r="139" spans="1:26" s="114" customFormat="1" ht="45" x14ac:dyDescent="0.25">
      <c r="A139" s="47">
        <v>1</v>
      </c>
      <c r="B139" s="115" t="s">
        <v>163</v>
      </c>
      <c r="C139" s="115" t="s">
        <v>163</v>
      </c>
      <c r="D139" s="115" t="s">
        <v>164</v>
      </c>
      <c r="E139" s="110" t="s">
        <v>228</v>
      </c>
      <c r="F139" s="111" t="s">
        <v>133</v>
      </c>
      <c r="G139" s="153"/>
      <c r="H139" s="118">
        <v>40940</v>
      </c>
      <c r="I139" s="112">
        <v>41274</v>
      </c>
      <c r="J139" s="112"/>
      <c r="K139" s="112" t="s">
        <v>229</v>
      </c>
      <c r="L139" s="112" t="s">
        <v>168</v>
      </c>
      <c r="M139" s="103">
        <v>72</v>
      </c>
      <c r="N139" s="103">
        <v>72</v>
      </c>
      <c r="O139" s="27">
        <v>105701013</v>
      </c>
      <c r="P139" s="27" t="s">
        <v>230</v>
      </c>
      <c r="Q139" s="154"/>
      <c r="R139" s="113"/>
      <c r="S139" s="113"/>
      <c r="T139" s="113"/>
      <c r="U139" s="113"/>
      <c r="V139" s="113"/>
      <c r="W139" s="113"/>
      <c r="X139" s="113"/>
      <c r="Y139" s="113"/>
      <c r="Z139" s="113"/>
    </row>
    <row r="140" spans="1:26" s="114" customFormat="1" ht="45" x14ac:dyDescent="0.25">
      <c r="A140" s="47">
        <f>+A139+1</f>
        <v>2</v>
      </c>
      <c r="B140" s="115" t="s">
        <v>163</v>
      </c>
      <c r="C140" s="115" t="s">
        <v>163</v>
      </c>
      <c r="D140" s="115" t="s">
        <v>164</v>
      </c>
      <c r="E140" s="110" t="s">
        <v>231</v>
      </c>
      <c r="F140" s="111" t="s">
        <v>133</v>
      </c>
      <c r="G140" s="111"/>
      <c r="H140" s="118">
        <v>41513</v>
      </c>
      <c r="I140" s="112">
        <v>41851</v>
      </c>
      <c r="J140" s="112"/>
      <c r="K140" s="112" t="s">
        <v>233</v>
      </c>
      <c r="L140" s="112" t="s">
        <v>168</v>
      </c>
      <c r="M140" s="103">
        <v>50</v>
      </c>
      <c r="N140" s="103">
        <v>50</v>
      </c>
      <c r="O140" s="27">
        <v>94882631</v>
      </c>
      <c r="P140" s="27" t="s">
        <v>232</v>
      </c>
      <c r="Q140" s="154"/>
      <c r="R140" s="113"/>
      <c r="S140" s="113"/>
      <c r="T140" s="113"/>
      <c r="U140" s="113"/>
      <c r="V140" s="113"/>
      <c r="W140" s="113"/>
      <c r="X140" s="113"/>
      <c r="Y140" s="113"/>
      <c r="Z140" s="113"/>
    </row>
    <row r="141" spans="1:26" s="114" customFormat="1" x14ac:dyDescent="0.25">
      <c r="A141" s="47">
        <f t="shared" ref="A141:A146" si="4">+A140+1</f>
        <v>3</v>
      </c>
      <c r="B141" s="115"/>
      <c r="C141" s="116"/>
      <c r="D141" s="115"/>
      <c r="E141" s="110"/>
      <c r="F141" s="111"/>
      <c r="G141" s="111"/>
      <c r="H141" s="111"/>
      <c r="I141" s="112"/>
      <c r="J141" s="112"/>
      <c r="K141" s="112"/>
      <c r="L141" s="112"/>
      <c r="M141" s="103"/>
      <c r="N141" s="103"/>
      <c r="O141" s="27"/>
      <c r="P141" s="27"/>
      <c r="Q141" s="154"/>
      <c r="R141" s="113"/>
      <c r="S141" s="113"/>
      <c r="T141" s="113"/>
      <c r="U141" s="113"/>
      <c r="V141" s="113"/>
      <c r="W141" s="113"/>
      <c r="X141" s="113"/>
      <c r="Y141" s="113"/>
      <c r="Z141" s="113"/>
    </row>
    <row r="142" spans="1:26" s="114" customFormat="1" x14ac:dyDescent="0.25">
      <c r="A142" s="47">
        <f t="shared" si="4"/>
        <v>4</v>
      </c>
      <c r="B142" s="115"/>
      <c r="C142" s="116"/>
      <c r="D142" s="115"/>
      <c r="E142" s="110"/>
      <c r="F142" s="111"/>
      <c r="G142" s="111"/>
      <c r="H142" s="111"/>
      <c r="I142" s="112"/>
      <c r="J142" s="112"/>
      <c r="K142" s="112"/>
      <c r="L142" s="112"/>
      <c r="M142" s="103"/>
      <c r="N142" s="103"/>
      <c r="O142" s="27"/>
      <c r="P142" s="27"/>
      <c r="Q142" s="154"/>
      <c r="R142" s="113"/>
      <c r="S142" s="113"/>
      <c r="T142" s="113"/>
      <c r="U142" s="113"/>
      <c r="V142" s="113"/>
      <c r="W142" s="113"/>
      <c r="X142" s="113"/>
      <c r="Y142" s="113"/>
      <c r="Z142" s="113"/>
    </row>
    <row r="143" spans="1:26" s="114" customFormat="1" x14ac:dyDescent="0.25">
      <c r="A143" s="47">
        <f t="shared" si="4"/>
        <v>5</v>
      </c>
      <c r="B143" s="115"/>
      <c r="C143" s="116"/>
      <c r="D143" s="115"/>
      <c r="E143" s="110"/>
      <c r="F143" s="111"/>
      <c r="G143" s="111"/>
      <c r="H143" s="111"/>
      <c r="I143" s="112"/>
      <c r="J143" s="112"/>
      <c r="K143" s="112"/>
      <c r="L143" s="112"/>
      <c r="M143" s="103"/>
      <c r="N143" s="103"/>
      <c r="O143" s="27"/>
      <c r="P143" s="27"/>
      <c r="Q143" s="154"/>
      <c r="R143" s="113"/>
      <c r="S143" s="113"/>
      <c r="T143" s="113"/>
      <c r="U143" s="113"/>
      <c r="V143" s="113"/>
      <c r="W143" s="113"/>
      <c r="X143" s="113"/>
      <c r="Y143" s="113"/>
      <c r="Z143" s="113"/>
    </row>
    <row r="144" spans="1:26" s="114" customFormat="1" x14ac:dyDescent="0.25">
      <c r="A144" s="47">
        <f t="shared" si="4"/>
        <v>6</v>
      </c>
      <c r="B144" s="115"/>
      <c r="C144" s="116"/>
      <c r="D144" s="115"/>
      <c r="E144" s="110"/>
      <c r="F144" s="111"/>
      <c r="G144" s="111"/>
      <c r="H144" s="111"/>
      <c r="I144" s="112"/>
      <c r="J144" s="112"/>
      <c r="K144" s="112"/>
      <c r="L144" s="112"/>
      <c r="M144" s="103"/>
      <c r="N144" s="103"/>
      <c r="O144" s="27"/>
      <c r="P144" s="27"/>
      <c r="Q144" s="154"/>
      <c r="R144" s="113"/>
      <c r="S144" s="113"/>
      <c r="T144" s="113"/>
      <c r="U144" s="113"/>
      <c r="V144" s="113"/>
      <c r="W144" s="113"/>
      <c r="X144" s="113"/>
      <c r="Y144" s="113"/>
      <c r="Z144" s="113"/>
    </row>
    <row r="145" spans="1:26" s="114" customFormat="1" x14ac:dyDescent="0.25">
      <c r="A145" s="47">
        <f t="shared" si="4"/>
        <v>7</v>
      </c>
      <c r="B145" s="115"/>
      <c r="C145" s="116"/>
      <c r="D145" s="115"/>
      <c r="E145" s="110"/>
      <c r="F145" s="111"/>
      <c r="G145" s="111"/>
      <c r="H145" s="111"/>
      <c r="I145" s="112"/>
      <c r="J145" s="112"/>
      <c r="K145" s="112"/>
      <c r="L145" s="112"/>
      <c r="M145" s="103"/>
      <c r="N145" s="103"/>
      <c r="O145" s="27"/>
      <c r="P145" s="27"/>
      <c r="Q145" s="154"/>
      <c r="R145" s="113"/>
      <c r="S145" s="113"/>
      <c r="T145" s="113"/>
      <c r="U145" s="113"/>
      <c r="V145" s="113"/>
      <c r="W145" s="113"/>
      <c r="X145" s="113"/>
      <c r="Y145" s="113"/>
      <c r="Z145" s="113"/>
    </row>
    <row r="146" spans="1:26" s="114" customFormat="1" x14ac:dyDescent="0.25">
      <c r="A146" s="47">
        <f t="shared" si="4"/>
        <v>8</v>
      </c>
      <c r="B146" s="115"/>
      <c r="C146" s="116"/>
      <c r="D146" s="115"/>
      <c r="E146" s="110"/>
      <c r="F146" s="111"/>
      <c r="G146" s="111"/>
      <c r="H146" s="111"/>
      <c r="I146" s="112"/>
      <c r="J146" s="112"/>
      <c r="K146" s="112"/>
      <c r="L146" s="112"/>
      <c r="M146" s="103"/>
      <c r="N146" s="103"/>
      <c r="O146" s="27"/>
      <c r="P146" s="27"/>
      <c r="Q146" s="154"/>
      <c r="R146" s="113"/>
      <c r="S146" s="113"/>
      <c r="T146" s="113"/>
      <c r="U146" s="113"/>
      <c r="V146" s="113"/>
      <c r="W146" s="113"/>
      <c r="X146" s="113"/>
      <c r="Y146" s="113"/>
      <c r="Z146" s="113"/>
    </row>
    <row r="147" spans="1:26" s="114" customFormat="1" ht="35.25" customHeight="1" x14ac:dyDescent="0.25">
      <c r="A147" s="47"/>
      <c r="B147" s="50" t="s">
        <v>16</v>
      </c>
      <c r="C147" s="116"/>
      <c r="D147" s="115"/>
      <c r="E147" s="110"/>
      <c r="F147" s="111"/>
      <c r="G147" s="111"/>
      <c r="H147" s="111"/>
      <c r="I147" s="112"/>
      <c r="J147" s="112"/>
      <c r="K147" s="117" t="s">
        <v>234</v>
      </c>
      <c r="L147" s="117">
        <f t="shared" ref="L147" si="5">SUM(L139:L146)</f>
        <v>0</v>
      </c>
      <c r="M147" s="152">
        <v>72</v>
      </c>
      <c r="N147" s="117" t="s">
        <v>235</v>
      </c>
      <c r="O147" s="27"/>
      <c r="P147" s="27"/>
      <c r="Q147" s="155"/>
    </row>
    <row r="148" spans="1:26" x14ac:dyDescent="0.25">
      <c r="B148" s="30"/>
      <c r="C148" s="30"/>
      <c r="D148" s="30"/>
      <c r="E148" s="31"/>
      <c r="F148" s="30"/>
      <c r="G148" s="30"/>
      <c r="H148" s="30"/>
      <c r="I148" s="30"/>
      <c r="J148" s="30"/>
      <c r="K148" s="30"/>
      <c r="L148" s="30"/>
      <c r="M148" s="30"/>
      <c r="N148" s="30"/>
      <c r="O148" s="30"/>
      <c r="P148" s="30"/>
    </row>
    <row r="149" spans="1:26" ht="18.75" x14ac:dyDescent="0.25">
      <c r="B149" s="60" t="s">
        <v>32</v>
      </c>
      <c r="C149" s="74" t="str">
        <f>+K147</f>
        <v>22 meses y 4 días</v>
      </c>
      <c r="H149" s="32"/>
      <c r="I149" s="32"/>
      <c r="J149" s="32"/>
      <c r="K149" s="32"/>
      <c r="L149" s="32"/>
      <c r="M149" s="32"/>
      <c r="N149" s="30"/>
      <c r="O149" s="30"/>
      <c r="P149" s="30"/>
    </row>
    <row r="151" spans="1:26" ht="15.75" thickBot="1" x14ac:dyDescent="0.3"/>
    <row r="152" spans="1:26" ht="37.15" customHeight="1" thickBot="1" x14ac:dyDescent="0.3">
      <c r="B152" s="77" t="s">
        <v>49</v>
      </c>
      <c r="C152" s="78" t="s">
        <v>50</v>
      </c>
      <c r="D152" s="77" t="s">
        <v>51</v>
      </c>
      <c r="E152" s="78" t="s">
        <v>55</v>
      </c>
    </row>
    <row r="153" spans="1:26" ht="41.45" customHeight="1" x14ac:dyDescent="0.25">
      <c r="B153" s="68" t="s">
        <v>123</v>
      </c>
      <c r="C153" s="71">
        <v>20</v>
      </c>
      <c r="D153" s="71">
        <v>0</v>
      </c>
      <c r="E153" s="274">
        <f>+D153+D154+D155</f>
        <v>40</v>
      </c>
    </row>
    <row r="154" spans="1:26" x14ac:dyDescent="0.25">
      <c r="B154" s="68" t="s">
        <v>124</v>
      </c>
      <c r="C154" s="58">
        <v>30</v>
      </c>
      <c r="D154" s="72">
        <v>0</v>
      </c>
      <c r="E154" s="275"/>
    </row>
    <row r="155" spans="1:26" ht="15.75" thickBot="1" x14ac:dyDescent="0.3">
      <c r="B155" s="68" t="s">
        <v>125</v>
      </c>
      <c r="C155" s="73">
        <v>40</v>
      </c>
      <c r="D155" s="73">
        <v>40</v>
      </c>
      <c r="E155" s="276"/>
    </row>
    <row r="157" spans="1:26" ht="15.75" thickBot="1" x14ac:dyDescent="0.3"/>
    <row r="158" spans="1:26" ht="27" thickBot="1" x14ac:dyDescent="0.3">
      <c r="B158" s="264" t="s">
        <v>52</v>
      </c>
      <c r="C158" s="265"/>
      <c r="D158" s="265"/>
      <c r="E158" s="265"/>
      <c r="F158" s="265"/>
      <c r="G158" s="265"/>
      <c r="H158" s="265"/>
      <c r="I158" s="265"/>
      <c r="J158" s="265"/>
      <c r="K158" s="265"/>
      <c r="L158" s="265"/>
      <c r="M158" s="265"/>
      <c r="N158" s="266"/>
    </row>
    <row r="160" spans="1:26" ht="76.5" customHeight="1" x14ac:dyDescent="0.25">
      <c r="B160" s="57" t="s">
        <v>0</v>
      </c>
      <c r="C160" s="57" t="s">
        <v>39</v>
      </c>
      <c r="D160" s="57" t="s">
        <v>40</v>
      </c>
      <c r="E160" s="57" t="s">
        <v>115</v>
      </c>
      <c r="F160" s="57" t="s">
        <v>117</v>
      </c>
      <c r="G160" s="57" t="s">
        <v>118</v>
      </c>
      <c r="H160" s="57" t="s">
        <v>119</v>
      </c>
      <c r="I160" s="57" t="s">
        <v>116</v>
      </c>
      <c r="J160" s="262" t="s">
        <v>120</v>
      </c>
      <c r="K160" s="267"/>
      <c r="L160" s="263"/>
      <c r="M160" s="57" t="s">
        <v>121</v>
      </c>
      <c r="N160" s="57" t="s">
        <v>41</v>
      </c>
      <c r="O160" s="57" t="s">
        <v>42</v>
      </c>
      <c r="P160" s="262" t="s">
        <v>3</v>
      </c>
      <c r="Q160" s="263"/>
    </row>
    <row r="161" spans="2:17" ht="60.75" customHeight="1" x14ac:dyDescent="0.25">
      <c r="B161" s="202" t="s">
        <v>549</v>
      </c>
      <c r="C161" s="202">
        <f>216/1000</f>
        <v>0.216</v>
      </c>
      <c r="D161" s="3" t="s">
        <v>537</v>
      </c>
      <c r="E161" s="3">
        <v>59837161</v>
      </c>
      <c r="F161" s="3" t="s">
        <v>538</v>
      </c>
      <c r="G161" s="3" t="s">
        <v>326</v>
      </c>
      <c r="H161" s="190">
        <v>37148</v>
      </c>
      <c r="I161" s="5" t="s">
        <v>134</v>
      </c>
      <c r="J161" s="1" t="s">
        <v>409</v>
      </c>
      <c r="K161" s="99" t="s">
        <v>539</v>
      </c>
      <c r="L161" s="98" t="s">
        <v>540</v>
      </c>
      <c r="M161" s="122" t="s">
        <v>133</v>
      </c>
      <c r="N161" s="122" t="s">
        <v>133</v>
      </c>
      <c r="O161" s="122" t="s">
        <v>134</v>
      </c>
      <c r="P161" s="203" t="s">
        <v>570</v>
      </c>
      <c r="Q161" s="203"/>
    </row>
    <row r="162" spans="2:17" ht="60.75" customHeight="1" x14ac:dyDescent="0.25">
      <c r="B162" s="202" t="s">
        <v>129</v>
      </c>
      <c r="C162" s="202">
        <f t="shared" ref="C162:C164" si="6">216/1000</f>
        <v>0.216</v>
      </c>
      <c r="D162" s="3" t="s">
        <v>541</v>
      </c>
      <c r="E162" s="3">
        <v>36953822</v>
      </c>
      <c r="F162" s="3" t="s">
        <v>542</v>
      </c>
      <c r="G162" s="3" t="s">
        <v>319</v>
      </c>
      <c r="H162" s="190">
        <v>37488</v>
      </c>
      <c r="I162" s="5" t="s">
        <v>134</v>
      </c>
      <c r="J162" s="1" t="s">
        <v>543</v>
      </c>
      <c r="K162" s="99" t="s">
        <v>544</v>
      </c>
      <c r="L162" s="98" t="s">
        <v>545</v>
      </c>
      <c r="M162" s="122" t="s">
        <v>133</v>
      </c>
      <c r="N162" s="122" t="s">
        <v>133</v>
      </c>
      <c r="O162" s="122" t="s">
        <v>134</v>
      </c>
      <c r="P162" s="213" t="s">
        <v>572</v>
      </c>
      <c r="Q162" s="203"/>
    </row>
    <row r="163" spans="2:17" ht="60.75" customHeight="1" x14ac:dyDescent="0.25">
      <c r="B163" s="202" t="s">
        <v>129</v>
      </c>
      <c r="C163" s="202">
        <f t="shared" si="6"/>
        <v>0.216</v>
      </c>
      <c r="D163" s="3" t="s">
        <v>541</v>
      </c>
      <c r="E163" s="3">
        <v>36953822</v>
      </c>
      <c r="F163" s="3" t="s">
        <v>542</v>
      </c>
      <c r="G163" s="3" t="s">
        <v>319</v>
      </c>
      <c r="H163" s="190">
        <v>37488</v>
      </c>
      <c r="I163" s="5" t="s">
        <v>134</v>
      </c>
      <c r="J163" s="1" t="s">
        <v>543</v>
      </c>
      <c r="K163" s="99" t="s">
        <v>546</v>
      </c>
      <c r="L163" s="98" t="s">
        <v>545</v>
      </c>
      <c r="M163" s="122" t="s">
        <v>133</v>
      </c>
      <c r="N163" s="122" t="s">
        <v>133</v>
      </c>
      <c r="O163" s="122" t="s">
        <v>134</v>
      </c>
      <c r="P163" s="213" t="s">
        <v>573</v>
      </c>
      <c r="Q163" s="203"/>
    </row>
    <row r="164" spans="2:17" ht="60.75" customHeight="1" x14ac:dyDescent="0.25">
      <c r="B164" s="202" t="s">
        <v>129</v>
      </c>
      <c r="C164" s="202">
        <f t="shared" si="6"/>
        <v>0.216</v>
      </c>
      <c r="D164" s="3" t="s">
        <v>541</v>
      </c>
      <c r="E164" s="3">
        <v>36953822</v>
      </c>
      <c r="F164" s="3" t="s">
        <v>542</v>
      </c>
      <c r="G164" s="3" t="s">
        <v>319</v>
      </c>
      <c r="H164" s="190">
        <v>37488</v>
      </c>
      <c r="I164" s="5" t="s">
        <v>134</v>
      </c>
      <c r="J164" s="1" t="s">
        <v>547</v>
      </c>
      <c r="K164" s="99" t="s">
        <v>548</v>
      </c>
      <c r="L164" s="98" t="s">
        <v>545</v>
      </c>
      <c r="M164" s="122" t="s">
        <v>133</v>
      </c>
      <c r="N164" s="122" t="s">
        <v>133</v>
      </c>
      <c r="O164" s="122" t="s">
        <v>134</v>
      </c>
      <c r="P164" s="213" t="s">
        <v>574</v>
      </c>
      <c r="Q164" s="203"/>
    </row>
    <row r="165" spans="2:17" x14ac:dyDescent="0.25">
      <c r="B165" s="202" t="s">
        <v>549</v>
      </c>
      <c r="C165" s="202">
        <f>500/1000</f>
        <v>0.5</v>
      </c>
      <c r="D165" s="3" t="s">
        <v>550</v>
      </c>
      <c r="E165" s="3">
        <v>12750698</v>
      </c>
      <c r="F165" s="3" t="s">
        <v>341</v>
      </c>
      <c r="G165" s="3" t="s">
        <v>551</v>
      </c>
      <c r="H165" s="190">
        <v>39371</v>
      </c>
      <c r="I165" s="5" t="s">
        <v>133</v>
      </c>
      <c r="J165" s="1" t="s">
        <v>323</v>
      </c>
      <c r="K165" s="99" t="s">
        <v>552</v>
      </c>
      <c r="L165" s="98" t="s">
        <v>43</v>
      </c>
      <c r="M165" s="122" t="s">
        <v>133</v>
      </c>
      <c r="N165" s="122" t="s">
        <v>134</v>
      </c>
      <c r="O165" s="122" t="s">
        <v>134</v>
      </c>
      <c r="P165" s="213" t="s">
        <v>575</v>
      </c>
      <c r="Q165" s="205"/>
    </row>
    <row r="166" spans="2:17" x14ac:dyDescent="0.25">
      <c r="B166" s="202" t="s">
        <v>549</v>
      </c>
      <c r="C166" s="202">
        <f>500/1000</f>
        <v>0.5</v>
      </c>
      <c r="D166" s="3" t="s">
        <v>550</v>
      </c>
      <c r="E166" s="3">
        <v>12750698</v>
      </c>
      <c r="F166" s="3" t="s">
        <v>341</v>
      </c>
      <c r="G166" s="3" t="s">
        <v>551</v>
      </c>
      <c r="H166" s="190">
        <v>39371</v>
      </c>
      <c r="I166" s="5" t="s">
        <v>133</v>
      </c>
      <c r="J166" s="1" t="s">
        <v>323</v>
      </c>
      <c r="K166" s="99" t="s">
        <v>553</v>
      </c>
      <c r="L166" s="98" t="s">
        <v>43</v>
      </c>
      <c r="M166" s="122" t="s">
        <v>133</v>
      </c>
      <c r="N166" s="122" t="s">
        <v>134</v>
      </c>
      <c r="O166" s="122" t="s">
        <v>134</v>
      </c>
      <c r="P166" s="213" t="s">
        <v>576</v>
      </c>
      <c r="Q166" s="203"/>
    </row>
    <row r="167" spans="2:17" ht="45" x14ac:dyDescent="0.25">
      <c r="B167" s="202" t="s">
        <v>554</v>
      </c>
      <c r="C167" s="202">
        <f>500/1000</f>
        <v>0.5</v>
      </c>
      <c r="D167" s="3" t="s">
        <v>555</v>
      </c>
      <c r="E167" s="3">
        <v>23493359</v>
      </c>
      <c r="F167" s="3" t="s">
        <v>556</v>
      </c>
      <c r="G167" s="3" t="s">
        <v>557</v>
      </c>
      <c r="H167" s="190">
        <v>32497</v>
      </c>
      <c r="I167" s="5"/>
      <c r="J167" s="202" t="s">
        <v>558</v>
      </c>
      <c r="K167" s="99" t="s">
        <v>559</v>
      </c>
      <c r="L167" s="98" t="s">
        <v>560</v>
      </c>
      <c r="M167" s="122" t="s">
        <v>133</v>
      </c>
      <c r="N167" s="122" t="s">
        <v>133</v>
      </c>
      <c r="O167" s="122" t="s">
        <v>134</v>
      </c>
      <c r="P167" s="213" t="s">
        <v>577</v>
      </c>
      <c r="Q167" s="203"/>
    </row>
    <row r="168" spans="2:17" x14ac:dyDescent="0.25">
      <c r="B168" s="192"/>
      <c r="C168" s="192"/>
      <c r="D168" s="194"/>
      <c r="E168" s="194"/>
      <c r="F168" s="194"/>
      <c r="G168" s="194"/>
      <c r="H168" s="195"/>
      <c r="I168" s="196"/>
      <c r="J168" s="192"/>
      <c r="K168" s="207"/>
      <c r="L168" s="198"/>
      <c r="M168" s="10"/>
      <c r="N168" s="10"/>
      <c r="O168" s="10"/>
      <c r="P168" s="199"/>
      <c r="Q168" s="199"/>
    </row>
    <row r="169" spans="2:17" x14ac:dyDescent="0.25">
      <c r="B169" s="192"/>
      <c r="C169" s="192"/>
      <c r="D169" s="194"/>
      <c r="E169" s="194"/>
      <c r="F169" s="194"/>
      <c r="G169" s="194"/>
      <c r="H169" s="195"/>
      <c r="I169" s="196"/>
      <c r="J169" s="192"/>
      <c r="K169" s="207"/>
      <c r="L169" s="198"/>
      <c r="M169" s="10"/>
      <c r="N169" s="10"/>
      <c r="O169" s="10"/>
      <c r="P169" s="199"/>
      <c r="Q169" s="199"/>
    </row>
    <row r="170" spans="2:17" x14ac:dyDescent="0.25">
      <c r="B170" s="192"/>
      <c r="C170" s="192"/>
      <c r="D170" s="194"/>
      <c r="E170" s="194"/>
      <c r="F170" s="194"/>
      <c r="G170" s="194"/>
      <c r="H170" s="195"/>
      <c r="I170" s="196"/>
      <c r="J170" s="192"/>
      <c r="K170" s="207"/>
      <c r="L170" s="198"/>
      <c r="M170" s="10"/>
      <c r="N170" s="10"/>
      <c r="O170" s="10"/>
      <c r="P170" s="199"/>
      <c r="Q170" s="199"/>
    </row>
    <row r="171" spans="2:17" ht="54" customHeight="1" x14ac:dyDescent="0.25">
      <c r="B171" s="125" t="s">
        <v>33</v>
      </c>
      <c r="C171" s="125" t="s">
        <v>49</v>
      </c>
      <c r="D171" s="121" t="s">
        <v>50</v>
      </c>
      <c r="E171" s="125" t="s">
        <v>51</v>
      </c>
      <c r="F171" s="121" t="s">
        <v>56</v>
      </c>
      <c r="G171" s="95"/>
    </row>
    <row r="172" spans="2:17" ht="120.75" customHeight="1" x14ac:dyDescent="0.2">
      <c r="B172" s="270" t="s">
        <v>53</v>
      </c>
      <c r="C172" s="6" t="s">
        <v>126</v>
      </c>
      <c r="D172" s="72">
        <v>25</v>
      </c>
      <c r="E172" s="72">
        <v>0</v>
      </c>
      <c r="F172" s="271">
        <f>+E172+E173+E174</f>
        <v>0</v>
      </c>
      <c r="G172" s="96"/>
    </row>
    <row r="173" spans="2:17" ht="76.150000000000006" customHeight="1" x14ac:dyDescent="0.2">
      <c r="B173" s="270"/>
      <c r="C173" s="6" t="s">
        <v>127</v>
      </c>
      <c r="D173" s="75">
        <v>25</v>
      </c>
      <c r="E173" s="72">
        <v>0</v>
      </c>
      <c r="F173" s="272"/>
      <c r="G173" s="96"/>
    </row>
    <row r="174" spans="2:17" ht="69" customHeight="1" x14ac:dyDescent="0.2">
      <c r="B174" s="270"/>
      <c r="C174" s="6" t="s">
        <v>128</v>
      </c>
      <c r="D174" s="72">
        <v>10</v>
      </c>
      <c r="E174" s="72">
        <v>0</v>
      </c>
      <c r="F174" s="273"/>
      <c r="G174" s="96"/>
    </row>
    <row r="175" spans="2:17" x14ac:dyDescent="0.25">
      <c r="C175"/>
    </row>
    <row r="178" spans="2:5" x14ac:dyDescent="0.25">
      <c r="B178" s="67" t="s">
        <v>57</v>
      </c>
    </row>
    <row r="181" spans="2:5" x14ac:dyDescent="0.25">
      <c r="B181" s="79" t="s">
        <v>33</v>
      </c>
      <c r="C181" s="79" t="s">
        <v>58</v>
      </c>
      <c r="D181" s="76" t="s">
        <v>51</v>
      </c>
      <c r="E181" s="76" t="s">
        <v>16</v>
      </c>
    </row>
    <row r="182" spans="2:5" ht="28.5" x14ac:dyDescent="0.25">
      <c r="B182" s="2" t="s">
        <v>59</v>
      </c>
      <c r="C182" s="7">
        <v>40</v>
      </c>
      <c r="D182" s="72">
        <f>+E153</f>
        <v>40</v>
      </c>
      <c r="E182" s="254">
        <f>+D182+D183</f>
        <v>40</v>
      </c>
    </row>
    <row r="183" spans="2:5" ht="42.75" x14ac:dyDescent="0.25">
      <c r="B183" s="2" t="s">
        <v>60</v>
      </c>
      <c r="C183" s="7">
        <v>60</v>
      </c>
      <c r="D183" s="72">
        <f>+F172</f>
        <v>0</v>
      </c>
      <c r="E183" s="255"/>
    </row>
  </sheetData>
  <customSheetViews>
    <customSheetView guid="{0F1D893C-8A04-4EC8-8B71-67F44338C55D}" scale="70" hiddenColumns="1" topLeftCell="F127">
      <selection activeCell="K139" sqref="K139"/>
      <pageMargins left="0.7" right="0.7" top="0.75" bottom="0.75" header="0.3" footer="0.3"/>
      <pageSetup orientation="portrait" horizontalDpi="4294967295" verticalDpi="4294967295" r:id="rId1"/>
    </customSheetView>
    <customSheetView guid="{FA2B49E8-C1C1-46F0-9038-B2DB6B88B84A}" scale="70" hiddenColumns="1" topLeftCell="C75">
      <selection activeCell="F88" sqref="F88"/>
      <pageMargins left="0.7" right="0.7" top="0.75" bottom="0.75" header="0.3" footer="0.3"/>
      <pageSetup orientation="portrait" horizontalDpi="4294967295" verticalDpi="4294967295" r:id="rId2"/>
    </customSheetView>
    <customSheetView guid="{867031DD-A64B-4C9F-99A0-93067ECAFC19}" scale="70" hiddenColumns="1" topLeftCell="A41">
      <selection activeCell="B49" sqref="B49:D51"/>
      <pageMargins left="0.7" right="0.7" top="0.75" bottom="0.75" header="0.3" footer="0.3"/>
      <pageSetup orientation="portrait" horizontalDpi="4294967295" verticalDpi="4294967295" r:id="rId3"/>
    </customSheetView>
    <customSheetView guid="{6EA02D3D-3E49-4350-B322-B37031B6F0FF}" scale="70" hiddenColumns="1">
      <selection activeCell="A57" sqref="A57"/>
      <pageMargins left="0.7" right="0.7" top="0.75" bottom="0.75" header="0.3" footer="0.3"/>
      <pageSetup orientation="portrait" horizontalDpi="4294967295" verticalDpi="4294967295" r:id="rId4"/>
    </customSheetView>
    <customSheetView guid="{490469B9-0D00-4721-A7ED-3C5221F538EC}" scale="70" hiddenColumns="1" topLeftCell="F127">
      <selection activeCell="K139" sqref="K139"/>
      <pageMargins left="0.7" right="0.7" top="0.75" bottom="0.75" header="0.3" footer="0.3"/>
      <pageSetup orientation="portrait" horizontalDpi="4294967295" verticalDpi="4294967295" r:id="rId5"/>
    </customSheetView>
    <customSheetView guid="{1AD30E73-B44A-4F3E-B7B0-2774A07AF9E2}" scale="70" hiddenColumns="1" topLeftCell="I138">
      <selection activeCell="Q105" sqref="Q105"/>
      <pageMargins left="0.7" right="0.7" top="0.75" bottom="0.75" header="0.3" footer="0.3"/>
      <pageSetup orientation="portrait" horizontalDpi="4294967295" verticalDpi="4294967295" r:id="rId6"/>
    </customSheetView>
    <customSheetView guid="{CD3C77A0-F72D-4596-B1F3-BFF11BFD134E}" scale="70" hiddenColumns="1" topLeftCell="A40">
      <selection activeCell="B44" sqref="B44"/>
      <pageMargins left="0.7" right="0.7" top="0.75" bottom="0.75" header="0.3" footer="0.3"/>
      <pageSetup orientation="portrait" horizontalDpi="4294967295" verticalDpi="4294967295" r:id="rId7"/>
    </customSheetView>
    <customSheetView guid="{E469B996-3963-410C-8366-8845DF5002F6}" scale="70" hiddenColumns="1" topLeftCell="A130">
      <selection activeCell="E153" sqref="E153:E155"/>
      <pageMargins left="0.7" right="0.7" top="0.75" bottom="0.75" header="0.3" footer="0.3"/>
      <pageSetup orientation="portrait" horizontalDpi="4294967295" verticalDpi="4294967295" r:id="rId8"/>
    </customSheetView>
  </customSheetViews>
  <mergeCells count="40">
    <mergeCell ref="J160:L160"/>
    <mergeCell ref="P160:Q160"/>
    <mergeCell ref="J103:L103"/>
    <mergeCell ref="P104:Q104"/>
    <mergeCell ref="O92:P92"/>
    <mergeCell ref="O77:P77"/>
    <mergeCell ref="O78:P78"/>
    <mergeCell ref="O79:P79"/>
    <mergeCell ref="O80:P80"/>
    <mergeCell ref="O91:P91"/>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72:B174"/>
    <mergeCell ref="F172:F174"/>
    <mergeCell ref="E182:E183"/>
    <mergeCell ref="B2:P2"/>
    <mergeCell ref="B132:P132"/>
    <mergeCell ref="B158:N158"/>
    <mergeCell ref="E153:E155"/>
    <mergeCell ref="B125:N125"/>
    <mergeCell ref="D128:E128"/>
    <mergeCell ref="D129:E129"/>
    <mergeCell ref="B135:N135"/>
    <mergeCell ref="P103:Q103"/>
    <mergeCell ref="B98:N98"/>
    <mergeCell ref="E40:E41"/>
    <mergeCell ref="O68:P68"/>
  </mergeCells>
  <dataValidations count="2">
    <dataValidation type="decimal" allowBlank="1" showInputMessage="1" showErrorMessage="1" sqref="WVH983099 WLL983099 C65595 IV65595 SR65595 ACN65595 AMJ65595 AWF65595 BGB65595 BPX65595 BZT65595 CJP65595 CTL65595 DDH65595 DND65595 DWZ65595 EGV65595 EQR65595 FAN65595 FKJ65595 FUF65595 GEB65595 GNX65595 GXT65595 HHP65595 HRL65595 IBH65595 ILD65595 IUZ65595 JEV65595 JOR65595 JYN65595 KIJ65595 KSF65595 LCB65595 LLX65595 LVT65595 MFP65595 MPL65595 MZH65595 NJD65595 NSZ65595 OCV65595 OMR65595 OWN65595 PGJ65595 PQF65595 QAB65595 QJX65595 QTT65595 RDP65595 RNL65595 RXH65595 SHD65595 SQZ65595 TAV65595 TKR65595 TUN65595 UEJ65595 UOF65595 UYB65595 VHX65595 VRT65595 WBP65595 WLL65595 WVH65595 C131131 IV131131 SR131131 ACN131131 AMJ131131 AWF131131 BGB131131 BPX131131 BZT131131 CJP131131 CTL131131 DDH131131 DND131131 DWZ131131 EGV131131 EQR131131 FAN131131 FKJ131131 FUF131131 GEB131131 GNX131131 GXT131131 HHP131131 HRL131131 IBH131131 ILD131131 IUZ131131 JEV131131 JOR131131 JYN131131 KIJ131131 KSF131131 LCB131131 LLX131131 LVT131131 MFP131131 MPL131131 MZH131131 NJD131131 NSZ131131 OCV131131 OMR131131 OWN131131 PGJ131131 PQF131131 QAB131131 QJX131131 QTT131131 RDP131131 RNL131131 RXH131131 SHD131131 SQZ131131 TAV131131 TKR131131 TUN131131 UEJ131131 UOF131131 UYB131131 VHX131131 VRT131131 WBP131131 WLL131131 WVH131131 C196667 IV196667 SR196667 ACN196667 AMJ196667 AWF196667 BGB196667 BPX196667 BZT196667 CJP196667 CTL196667 DDH196667 DND196667 DWZ196667 EGV196667 EQR196667 FAN196667 FKJ196667 FUF196667 GEB196667 GNX196667 GXT196667 HHP196667 HRL196667 IBH196667 ILD196667 IUZ196667 JEV196667 JOR196667 JYN196667 KIJ196667 KSF196667 LCB196667 LLX196667 LVT196667 MFP196667 MPL196667 MZH196667 NJD196667 NSZ196667 OCV196667 OMR196667 OWN196667 PGJ196667 PQF196667 QAB196667 QJX196667 QTT196667 RDP196667 RNL196667 RXH196667 SHD196667 SQZ196667 TAV196667 TKR196667 TUN196667 UEJ196667 UOF196667 UYB196667 VHX196667 VRT196667 WBP196667 WLL196667 WVH196667 C262203 IV262203 SR262203 ACN262203 AMJ262203 AWF262203 BGB262203 BPX262203 BZT262203 CJP262203 CTL262203 DDH262203 DND262203 DWZ262203 EGV262203 EQR262203 FAN262203 FKJ262203 FUF262203 GEB262203 GNX262203 GXT262203 HHP262203 HRL262203 IBH262203 ILD262203 IUZ262203 JEV262203 JOR262203 JYN262203 KIJ262203 KSF262203 LCB262203 LLX262203 LVT262203 MFP262203 MPL262203 MZH262203 NJD262203 NSZ262203 OCV262203 OMR262203 OWN262203 PGJ262203 PQF262203 QAB262203 QJX262203 QTT262203 RDP262203 RNL262203 RXH262203 SHD262203 SQZ262203 TAV262203 TKR262203 TUN262203 UEJ262203 UOF262203 UYB262203 VHX262203 VRT262203 WBP262203 WLL262203 WVH262203 C327739 IV327739 SR327739 ACN327739 AMJ327739 AWF327739 BGB327739 BPX327739 BZT327739 CJP327739 CTL327739 DDH327739 DND327739 DWZ327739 EGV327739 EQR327739 FAN327739 FKJ327739 FUF327739 GEB327739 GNX327739 GXT327739 HHP327739 HRL327739 IBH327739 ILD327739 IUZ327739 JEV327739 JOR327739 JYN327739 KIJ327739 KSF327739 LCB327739 LLX327739 LVT327739 MFP327739 MPL327739 MZH327739 NJD327739 NSZ327739 OCV327739 OMR327739 OWN327739 PGJ327739 PQF327739 QAB327739 QJX327739 QTT327739 RDP327739 RNL327739 RXH327739 SHD327739 SQZ327739 TAV327739 TKR327739 TUN327739 UEJ327739 UOF327739 UYB327739 VHX327739 VRT327739 WBP327739 WLL327739 WVH327739 C393275 IV393275 SR393275 ACN393275 AMJ393275 AWF393275 BGB393275 BPX393275 BZT393275 CJP393275 CTL393275 DDH393275 DND393275 DWZ393275 EGV393275 EQR393275 FAN393275 FKJ393275 FUF393275 GEB393275 GNX393275 GXT393275 HHP393275 HRL393275 IBH393275 ILD393275 IUZ393275 JEV393275 JOR393275 JYN393275 KIJ393275 KSF393275 LCB393275 LLX393275 LVT393275 MFP393275 MPL393275 MZH393275 NJD393275 NSZ393275 OCV393275 OMR393275 OWN393275 PGJ393275 PQF393275 QAB393275 QJX393275 QTT393275 RDP393275 RNL393275 RXH393275 SHD393275 SQZ393275 TAV393275 TKR393275 TUN393275 UEJ393275 UOF393275 UYB393275 VHX393275 VRT393275 WBP393275 WLL393275 WVH393275 C458811 IV458811 SR458811 ACN458811 AMJ458811 AWF458811 BGB458811 BPX458811 BZT458811 CJP458811 CTL458811 DDH458811 DND458811 DWZ458811 EGV458811 EQR458811 FAN458811 FKJ458811 FUF458811 GEB458811 GNX458811 GXT458811 HHP458811 HRL458811 IBH458811 ILD458811 IUZ458811 JEV458811 JOR458811 JYN458811 KIJ458811 KSF458811 LCB458811 LLX458811 LVT458811 MFP458811 MPL458811 MZH458811 NJD458811 NSZ458811 OCV458811 OMR458811 OWN458811 PGJ458811 PQF458811 QAB458811 QJX458811 QTT458811 RDP458811 RNL458811 RXH458811 SHD458811 SQZ458811 TAV458811 TKR458811 TUN458811 UEJ458811 UOF458811 UYB458811 VHX458811 VRT458811 WBP458811 WLL458811 WVH458811 C524347 IV524347 SR524347 ACN524347 AMJ524347 AWF524347 BGB524347 BPX524347 BZT524347 CJP524347 CTL524347 DDH524347 DND524347 DWZ524347 EGV524347 EQR524347 FAN524347 FKJ524347 FUF524347 GEB524347 GNX524347 GXT524347 HHP524347 HRL524347 IBH524347 ILD524347 IUZ524347 JEV524347 JOR524347 JYN524347 KIJ524347 KSF524347 LCB524347 LLX524347 LVT524347 MFP524347 MPL524347 MZH524347 NJD524347 NSZ524347 OCV524347 OMR524347 OWN524347 PGJ524347 PQF524347 QAB524347 QJX524347 QTT524347 RDP524347 RNL524347 RXH524347 SHD524347 SQZ524347 TAV524347 TKR524347 TUN524347 UEJ524347 UOF524347 UYB524347 VHX524347 VRT524347 WBP524347 WLL524347 WVH524347 C589883 IV589883 SR589883 ACN589883 AMJ589883 AWF589883 BGB589883 BPX589883 BZT589883 CJP589883 CTL589883 DDH589883 DND589883 DWZ589883 EGV589883 EQR589883 FAN589883 FKJ589883 FUF589883 GEB589883 GNX589883 GXT589883 HHP589883 HRL589883 IBH589883 ILD589883 IUZ589883 JEV589883 JOR589883 JYN589883 KIJ589883 KSF589883 LCB589883 LLX589883 LVT589883 MFP589883 MPL589883 MZH589883 NJD589883 NSZ589883 OCV589883 OMR589883 OWN589883 PGJ589883 PQF589883 QAB589883 QJX589883 QTT589883 RDP589883 RNL589883 RXH589883 SHD589883 SQZ589883 TAV589883 TKR589883 TUN589883 UEJ589883 UOF589883 UYB589883 VHX589883 VRT589883 WBP589883 WLL589883 WVH589883 C655419 IV655419 SR655419 ACN655419 AMJ655419 AWF655419 BGB655419 BPX655419 BZT655419 CJP655419 CTL655419 DDH655419 DND655419 DWZ655419 EGV655419 EQR655419 FAN655419 FKJ655419 FUF655419 GEB655419 GNX655419 GXT655419 HHP655419 HRL655419 IBH655419 ILD655419 IUZ655419 JEV655419 JOR655419 JYN655419 KIJ655419 KSF655419 LCB655419 LLX655419 LVT655419 MFP655419 MPL655419 MZH655419 NJD655419 NSZ655419 OCV655419 OMR655419 OWN655419 PGJ655419 PQF655419 QAB655419 QJX655419 QTT655419 RDP655419 RNL655419 RXH655419 SHD655419 SQZ655419 TAV655419 TKR655419 TUN655419 UEJ655419 UOF655419 UYB655419 VHX655419 VRT655419 WBP655419 WLL655419 WVH655419 C720955 IV720955 SR720955 ACN720955 AMJ720955 AWF720955 BGB720955 BPX720955 BZT720955 CJP720955 CTL720955 DDH720955 DND720955 DWZ720955 EGV720955 EQR720955 FAN720955 FKJ720955 FUF720955 GEB720955 GNX720955 GXT720955 HHP720955 HRL720955 IBH720955 ILD720955 IUZ720955 JEV720955 JOR720955 JYN720955 KIJ720955 KSF720955 LCB720955 LLX720955 LVT720955 MFP720955 MPL720955 MZH720955 NJD720955 NSZ720955 OCV720955 OMR720955 OWN720955 PGJ720955 PQF720955 QAB720955 QJX720955 QTT720955 RDP720955 RNL720955 RXH720955 SHD720955 SQZ720955 TAV720955 TKR720955 TUN720955 UEJ720955 UOF720955 UYB720955 VHX720955 VRT720955 WBP720955 WLL720955 WVH720955 C786491 IV786491 SR786491 ACN786491 AMJ786491 AWF786491 BGB786491 BPX786491 BZT786491 CJP786491 CTL786491 DDH786491 DND786491 DWZ786491 EGV786491 EQR786491 FAN786491 FKJ786491 FUF786491 GEB786491 GNX786491 GXT786491 HHP786491 HRL786491 IBH786491 ILD786491 IUZ786491 JEV786491 JOR786491 JYN786491 KIJ786491 KSF786491 LCB786491 LLX786491 LVT786491 MFP786491 MPL786491 MZH786491 NJD786491 NSZ786491 OCV786491 OMR786491 OWN786491 PGJ786491 PQF786491 QAB786491 QJX786491 QTT786491 RDP786491 RNL786491 RXH786491 SHD786491 SQZ786491 TAV786491 TKR786491 TUN786491 UEJ786491 UOF786491 UYB786491 VHX786491 VRT786491 WBP786491 WLL786491 WVH786491 C852027 IV852027 SR852027 ACN852027 AMJ852027 AWF852027 BGB852027 BPX852027 BZT852027 CJP852027 CTL852027 DDH852027 DND852027 DWZ852027 EGV852027 EQR852027 FAN852027 FKJ852027 FUF852027 GEB852027 GNX852027 GXT852027 HHP852027 HRL852027 IBH852027 ILD852027 IUZ852027 JEV852027 JOR852027 JYN852027 KIJ852027 KSF852027 LCB852027 LLX852027 LVT852027 MFP852027 MPL852027 MZH852027 NJD852027 NSZ852027 OCV852027 OMR852027 OWN852027 PGJ852027 PQF852027 QAB852027 QJX852027 QTT852027 RDP852027 RNL852027 RXH852027 SHD852027 SQZ852027 TAV852027 TKR852027 TUN852027 UEJ852027 UOF852027 UYB852027 VHX852027 VRT852027 WBP852027 WLL852027 WVH852027 C917563 IV917563 SR917563 ACN917563 AMJ917563 AWF917563 BGB917563 BPX917563 BZT917563 CJP917563 CTL917563 DDH917563 DND917563 DWZ917563 EGV917563 EQR917563 FAN917563 FKJ917563 FUF917563 GEB917563 GNX917563 GXT917563 HHP917563 HRL917563 IBH917563 ILD917563 IUZ917563 JEV917563 JOR917563 JYN917563 KIJ917563 KSF917563 LCB917563 LLX917563 LVT917563 MFP917563 MPL917563 MZH917563 NJD917563 NSZ917563 OCV917563 OMR917563 OWN917563 PGJ917563 PQF917563 QAB917563 QJX917563 QTT917563 RDP917563 RNL917563 RXH917563 SHD917563 SQZ917563 TAV917563 TKR917563 TUN917563 UEJ917563 UOF917563 UYB917563 VHX917563 VRT917563 WBP917563 WLL917563 WVH917563 C983099 IV983099 SR983099 ACN983099 AMJ983099 AWF983099 BGB983099 BPX983099 BZT983099 CJP983099 CTL983099 DDH983099 DND983099 DWZ983099 EGV983099 EQR983099 FAN983099 FKJ983099 FUF983099 GEB983099 GNX983099 GXT983099 HHP983099 HRL983099 IBH983099 ILD983099 IUZ983099 JEV983099 JOR983099 JYN983099 KIJ983099 KSF983099 LCB983099 LLX983099 LVT983099 MFP983099 MPL983099 MZH983099 NJD983099 NSZ983099 OCV983099 OMR983099 OWN983099 PGJ983099 PQF983099 QAB983099 QJX983099 QTT983099 RDP983099 RNL983099 RXH983099 SHD983099 SQZ983099 TAV983099 TKR983099 TUN983099 UEJ983099 UOF983099 UYB983099 VHX983099 VRT983099 WBP98309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9 A65595 IS65595 SO65595 ACK65595 AMG65595 AWC65595 BFY65595 BPU65595 BZQ65595 CJM65595 CTI65595 DDE65595 DNA65595 DWW65595 EGS65595 EQO65595 FAK65595 FKG65595 FUC65595 GDY65595 GNU65595 GXQ65595 HHM65595 HRI65595 IBE65595 ILA65595 IUW65595 JES65595 JOO65595 JYK65595 KIG65595 KSC65595 LBY65595 LLU65595 LVQ65595 MFM65595 MPI65595 MZE65595 NJA65595 NSW65595 OCS65595 OMO65595 OWK65595 PGG65595 PQC65595 PZY65595 QJU65595 QTQ65595 RDM65595 RNI65595 RXE65595 SHA65595 SQW65595 TAS65595 TKO65595 TUK65595 UEG65595 UOC65595 UXY65595 VHU65595 VRQ65595 WBM65595 WLI65595 WVE65595 A131131 IS131131 SO131131 ACK131131 AMG131131 AWC131131 BFY131131 BPU131131 BZQ131131 CJM131131 CTI131131 DDE131131 DNA131131 DWW131131 EGS131131 EQO131131 FAK131131 FKG131131 FUC131131 GDY131131 GNU131131 GXQ131131 HHM131131 HRI131131 IBE131131 ILA131131 IUW131131 JES131131 JOO131131 JYK131131 KIG131131 KSC131131 LBY131131 LLU131131 LVQ131131 MFM131131 MPI131131 MZE131131 NJA131131 NSW131131 OCS131131 OMO131131 OWK131131 PGG131131 PQC131131 PZY131131 QJU131131 QTQ131131 RDM131131 RNI131131 RXE131131 SHA131131 SQW131131 TAS131131 TKO131131 TUK131131 UEG131131 UOC131131 UXY131131 VHU131131 VRQ131131 WBM131131 WLI131131 WVE131131 A196667 IS196667 SO196667 ACK196667 AMG196667 AWC196667 BFY196667 BPU196667 BZQ196667 CJM196667 CTI196667 DDE196667 DNA196667 DWW196667 EGS196667 EQO196667 FAK196667 FKG196667 FUC196667 GDY196667 GNU196667 GXQ196667 HHM196667 HRI196667 IBE196667 ILA196667 IUW196667 JES196667 JOO196667 JYK196667 KIG196667 KSC196667 LBY196667 LLU196667 LVQ196667 MFM196667 MPI196667 MZE196667 NJA196667 NSW196667 OCS196667 OMO196667 OWK196667 PGG196667 PQC196667 PZY196667 QJU196667 QTQ196667 RDM196667 RNI196667 RXE196667 SHA196667 SQW196667 TAS196667 TKO196667 TUK196667 UEG196667 UOC196667 UXY196667 VHU196667 VRQ196667 WBM196667 WLI196667 WVE196667 A262203 IS262203 SO262203 ACK262203 AMG262203 AWC262203 BFY262203 BPU262203 BZQ262203 CJM262203 CTI262203 DDE262203 DNA262203 DWW262203 EGS262203 EQO262203 FAK262203 FKG262203 FUC262203 GDY262203 GNU262203 GXQ262203 HHM262203 HRI262203 IBE262203 ILA262203 IUW262203 JES262203 JOO262203 JYK262203 KIG262203 KSC262203 LBY262203 LLU262203 LVQ262203 MFM262203 MPI262203 MZE262203 NJA262203 NSW262203 OCS262203 OMO262203 OWK262203 PGG262203 PQC262203 PZY262203 QJU262203 QTQ262203 RDM262203 RNI262203 RXE262203 SHA262203 SQW262203 TAS262203 TKO262203 TUK262203 UEG262203 UOC262203 UXY262203 VHU262203 VRQ262203 WBM262203 WLI262203 WVE262203 A327739 IS327739 SO327739 ACK327739 AMG327739 AWC327739 BFY327739 BPU327739 BZQ327739 CJM327739 CTI327739 DDE327739 DNA327739 DWW327739 EGS327739 EQO327739 FAK327739 FKG327739 FUC327739 GDY327739 GNU327739 GXQ327739 HHM327739 HRI327739 IBE327739 ILA327739 IUW327739 JES327739 JOO327739 JYK327739 KIG327739 KSC327739 LBY327739 LLU327739 LVQ327739 MFM327739 MPI327739 MZE327739 NJA327739 NSW327739 OCS327739 OMO327739 OWK327739 PGG327739 PQC327739 PZY327739 QJU327739 QTQ327739 RDM327739 RNI327739 RXE327739 SHA327739 SQW327739 TAS327739 TKO327739 TUK327739 UEG327739 UOC327739 UXY327739 VHU327739 VRQ327739 WBM327739 WLI327739 WVE327739 A393275 IS393275 SO393275 ACK393275 AMG393275 AWC393275 BFY393275 BPU393275 BZQ393275 CJM393275 CTI393275 DDE393275 DNA393275 DWW393275 EGS393275 EQO393275 FAK393275 FKG393275 FUC393275 GDY393275 GNU393275 GXQ393275 HHM393275 HRI393275 IBE393275 ILA393275 IUW393275 JES393275 JOO393275 JYK393275 KIG393275 KSC393275 LBY393275 LLU393275 LVQ393275 MFM393275 MPI393275 MZE393275 NJA393275 NSW393275 OCS393275 OMO393275 OWK393275 PGG393275 PQC393275 PZY393275 QJU393275 QTQ393275 RDM393275 RNI393275 RXE393275 SHA393275 SQW393275 TAS393275 TKO393275 TUK393275 UEG393275 UOC393275 UXY393275 VHU393275 VRQ393275 WBM393275 WLI393275 WVE393275 A458811 IS458811 SO458811 ACK458811 AMG458811 AWC458811 BFY458811 BPU458811 BZQ458811 CJM458811 CTI458811 DDE458811 DNA458811 DWW458811 EGS458811 EQO458811 FAK458811 FKG458811 FUC458811 GDY458811 GNU458811 GXQ458811 HHM458811 HRI458811 IBE458811 ILA458811 IUW458811 JES458811 JOO458811 JYK458811 KIG458811 KSC458811 LBY458811 LLU458811 LVQ458811 MFM458811 MPI458811 MZE458811 NJA458811 NSW458811 OCS458811 OMO458811 OWK458811 PGG458811 PQC458811 PZY458811 QJU458811 QTQ458811 RDM458811 RNI458811 RXE458811 SHA458811 SQW458811 TAS458811 TKO458811 TUK458811 UEG458811 UOC458811 UXY458811 VHU458811 VRQ458811 WBM458811 WLI458811 WVE458811 A524347 IS524347 SO524347 ACK524347 AMG524347 AWC524347 BFY524347 BPU524347 BZQ524347 CJM524347 CTI524347 DDE524347 DNA524347 DWW524347 EGS524347 EQO524347 FAK524347 FKG524347 FUC524347 GDY524347 GNU524347 GXQ524347 HHM524347 HRI524347 IBE524347 ILA524347 IUW524347 JES524347 JOO524347 JYK524347 KIG524347 KSC524347 LBY524347 LLU524347 LVQ524347 MFM524347 MPI524347 MZE524347 NJA524347 NSW524347 OCS524347 OMO524347 OWK524347 PGG524347 PQC524347 PZY524347 QJU524347 QTQ524347 RDM524347 RNI524347 RXE524347 SHA524347 SQW524347 TAS524347 TKO524347 TUK524347 UEG524347 UOC524347 UXY524347 VHU524347 VRQ524347 WBM524347 WLI524347 WVE524347 A589883 IS589883 SO589883 ACK589883 AMG589883 AWC589883 BFY589883 BPU589883 BZQ589883 CJM589883 CTI589883 DDE589883 DNA589883 DWW589883 EGS589883 EQO589883 FAK589883 FKG589883 FUC589883 GDY589883 GNU589883 GXQ589883 HHM589883 HRI589883 IBE589883 ILA589883 IUW589883 JES589883 JOO589883 JYK589883 KIG589883 KSC589883 LBY589883 LLU589883 LVQ589883 MFM589883 MPI589883 MZE589883 NJA589883 NSW589883 OCS589883 OMO589883 OWK589883 PGG589883 PQC589883 PZY589883 QJU589883 QTQ589883 RDM589883 RNI589883 RXE589883 SHA589883 SQW589883 TAS589883 TKO589883 TUK589883 UEG589883 UOC589883 UXY589883 VHU589883 VRQ589883 WBM589883 WLI589883 WVE589883 A655419 IS655419 SO655419 ACK655419 AMG655419 AWC655419 BFY655419 BPU655419 BZQ655419 CJM655419 CTI655419 DDE655419 DNA655419 DWW655419 EGS655419 EQO655419 FAK655419 FKG655419 FUC655419 GDY655419 GNU655419 GXQ655419 HHM655419 HRI655419 IBE655419 ILA655419 IUW655419 JES655419 JOO655419 JYK655419 KIG655419 KSC655419 LBY655419 LLU655419 LVQ655419 MFM655419 MPI655419 MZE655419 NJA655419 NSW655419 OCS655419 OMO655419 OWK655419 PGG655419 PQC655419 PZY655419 QJU655419 QTQ655419 RDM655419 RNI655419 RXE655419 SHA655419 SQW655419 TAS655419 TKO655419 TUK655419 UEG655419 UOC655419 UXY655419 VHU655419 VRQ655419 WBM655419 WLI655419 WVE655419 A720955 IS720955 SO720955 ACK720955 AMG720955 AWC720955 BFY720955 BPU720955 BZQ720955 CJM720955 CTI720955 DDE720955 DNA720955 DWW720955 EGS720955 EQO720955 FAK720955 FKG720955 FUC720955 GDY720955 GNU720955 GXQ720955 HHM720955 HRI720955 IBE720955 ILA720955 IUW720955 JES720955 JOO720955 JYK720955 KIG720955 KSC720955 LBY720955 LLU720955 LVQ720955 MFM720955 MPI720955 MZE720955 NJA720955 NSW720955 OCS720955 OMO720955 OWK720955 PGG720955 PQC720955 PZY720955 QJU720955 QTQ720955 RDM720955 RNI720955 RXE720955 SHA720955 SQW720955 TAS720955 TKO720955 TUK720955 UEG720955 UOC720955 UXY720955 VHU720955 VRQ720955 WBM720955 WLI720955 WVE720955 A786491 IS786491 SO786491 ACK786491 AMG786491 AWC786491 BFY786491 BPU786491 BZQ786491 CJM786491 CTI786491 DDE786491 DNA786491 DWW786491 EGS786491 EQO786491 FAK786491 FKG786491 FUC786491 GDY786491 GNU786491 GXQ786491 HHM786491 HRI786491 IBE786491 ILA786491 IUW786491 JES786491 JOO786491 JYK786491 KIG786491 KSC786491 LBY786491 LLU786491 LVQ786491 MFM786491 MPI786491 MZE786491 NJA786491 NSW786491 OCS786491 OMO786491 OWK786491 PGG786491 PQC786491 PZY786491 QJU786491 QTQ786491 RDM786491 RNI786491 RXE786491 SHA786491 SQW786491 TAS786491 TKO786491 TUK786491 UEG786491 UOC786491 UXY786491 VHU786491 VRQ786491 WBM786491 WLI786491 WVE786491 A852027 IS852027 SO852027 ACK852027 AMG852027 AWC852027 BFY852027 BPU852027 BZQ852027 CJM852027 CTI852027 DDE852027 DNA852027 DWW852027 EGS852027 EQO852027 FAK852027 FKG852027 FUC852027 GDY852027 GNU852027 GXQ852027 HHM852027 HRI852027 IBE852027 ILA852027 IUW852027 JES852027 JOO852027 JYK852027 KIG852027 KSC852027 LBY852027 LLU852027 LVQ852027 MFM852027 MPI852027 MZE852027 NJA852027 NSW852027 OCS852027 OMO852027 OWK852027 PGG852027 PQC852027 PZY852027 QJU852027 QTQ852027 RDM852027 RNI852027 RXE852027 SHA852027 SQW852027 TAS852027 TKO852027 TUK852027 UEG852027 UOC852027 UXY852027 VHU852027 VRQ852027 WBM852027 WLI852027 WVE852027 A917563 IS917563 SO917563 ACK917563 AMG917563 AWC917563 BFY917563 BPU917563 BZQ917563 CJM917563 CTI917563 DDE917563 DNA917563 DWW917563 EGS917563 EQO917563 FAK917563 FKG917563 FUC917563 GDY917563 GNU917563 GXQ917563 HHM917563 HRI917563 IBE917563 ILA917563 IUW917563 JES917563 JOO917563 JYK917563 KIG917563 KSC917563 LBY917563 LLU917563 LVQ917563 MFM917563 MPI917563 MZE917563 NJA917563 NSW917563 OCS917563 OMO917563 OWK917563 PGG917563 PQC917563 PZY917563 QJU917563 QTQ917563 RDM917563 RNI917563 RXE917563 SHA917563 SQW917563 TAS917563 TKO917563 TUK917563 UEG917563 UOC917563 UXY917563 VHU917563 VRQ917563 WBM917563 WLI917563 WVE917563 A983099 IS983099 SO983099 ACK983099 AMG983099 AWC983099 BFY983099 BPU983099 BZQ983099 CJM983099 CTI983099 DDE983099 DNA983099 DWW983099 EGS983099 EQO983099 FAK983099 FKG983099 FUC983099 GDY983099 GNU983099 GXQ983099 HHM983099 HRI983099 IBE983099 ILA983099 IUW983099 JES983099 JOO983099 JYK983099 KIG983099 KSC983099 LBY983099 LLU983099 LVQ983099 MFM983099 MPI983099 MZE983099 NJA983099 NSW983099 OCS983099 OMO983099 OWK983099 PGG983099 PQC983099 PZY983099 QJU983099 QTQ983099 RDM983099 RNI983099 RXE983099 SHA983099 SQW983099 TAS983099 TKO983099 TUK983099 UEG983099 UOC983099 UXY983099 VHU983099 VRQ983099 WBM983099 WLI98309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selection activeCell="D27" sqref="D27"/>
    </sheetView>
  </sheetViews>
  <sheetFormatPr baseColWidth="10" defaultRowHeight="15.75" x14ac:dyDescent="0.25"/>
  <cols>
    <col min="1" max="1" width="3.140625" style="150" customWidth="1"/>
    <col min="2" max="2" width="55.5703125" style="150" customWidth="1"/>
    <col min="3" max="3" width="41.28515625" style="150" customWidth="1"/>
    <col min="4" max="4" width="29.42578125" style="150" customWidth="1"/>
    <col min="5" max="5" width="4" style="150" customWidth="1"/>
    <col min="6" max="16384" width="11.42578125" style="105"/>
  </cols>
  <sheetData>
    <row r="1" spans="1:5" x14ac:dyDescent="0.25">
      <c r="A1" s="289" t="s">
        <v>91</v>
      </c>
      <c r="B1" s="290"/>
      <c r="C1" s="290"/>
      <c r="D1" s="290"/>
      <c r="E1" s="128"/>
    </row>
    <row r="2" spans="1:5" ht="27.75" customHeight="1" x14ac:dyDescent="0.25">
      <c r="A2" s="129"/>
      <c r="B2" s="291" t="s">
        <v>77</v>
      </c>
      <c r="C2" s="291"/>
      <c r="D2" s="291"/>
      <c r="E2" s="130"/>
    </row>
    <row r="3" spans="1:5" ht="21" customHeight="1" x14ac:dyDescent="0.25">
      <c r="A3" s="131"/>
      <c r="B3" s="291" t="s">
        <v>147</v>
      </c>
      <c r="C3" s="291"/>
      <c r="D3" s="291"/>
      <c r="E3" s="132"/>
    </row>
    <row r="4" spans="1:5" thickBot="1" x14ac:dyDescent="0.3">
      <c r="A4" s="133"/>
      <c r="B4" s="134"/>
      <c r="C4" s="134"/>
      <c r="D4" s="134"/>
      <c r="E4" s="135"/>
    </row>
    <row r="5" spans="1:5" ht="26.25" customHeight="1" thickBot="1" x14ac:dyDescent="0.3">
      <c r="A5" s="133"/>
      <c r="B5" s="136" t="s">
        <v>78</v>
      </c>
      <c r="C5" s="292" t="s">
        <v>155</v>
      </c>
      <c r="D5" s="293"/>
      <c r="E5" s="135"/>
    </row>
    <row r="6" spans="1:5" ht="27.75" customHeight="1" thickBot="1" x14ac:dyDescent="0.3">
      <c r="A6" s="133"/>
      <c r="B6" s="156" t="s">
        <v>79</v>
      </c>
      <c r="C6" s="294" t="s">
        <v>156</v>
      </c>
      <c r="D6" s="295"/>
      <c r="E6" s="135"/>
    </row>
    <row r="7" spans="1:5" ht="29.25" customHeight="1" thickBot="1" x14ac:dyDescent="0.3">
      <c r="A7" s="133"/>
      <c r="B7" s="156" t="s">
        <v>148</v>
      </c>
      <c r="C7" s="299" t="s">
        <v>149</v>
      </c>
      <c r="D7" s="300"/>
      <c r="E7" s="135"/>
    </row>
    <row r="8" spans="1:5" ht="16.5" thickBot="1" x14ac:dyDescent="0.3">
      <c r="A8" s="133"/>
      <c r="B8" s="157">
        <v>2</v>
      </c>
      <c r="C8" s="296">
        <v>1044140500</v>
      </c>
      <c r="D8" s="297"/>
      <c r="E8" s="135"/>
    </row>
    <row r="9" spans="1:5" ht="23.25" customHeight="1" thickBot="1" x14ac:dyDescent="0.3">
      <c r="A9" s="133"/>
      <c r="B9" s="157">
        <v>5</v>
      </c>
      <c r="C9" s="296">
        <v>1866829382</v>
      </c>
      <c r="D9" s="297"/>
      <c r="E9" s="135"/>
    </row>
    <row r="10" spans="1:5" ht="26.25" customHeight="1" thickBot="1" x14ac:dyDescent="0.3">
      <c r="A10" s="133"/>
      <c r="B10" s="157">
        <v>25</v>
      </c>
      <c r="C10" s="296">
        <v>1762951852</v>
      </c>
      <c r="D10" s="297"/>
      <c r="E10" s="135"/>
    </row>
    <row r="11" spans="1:5" ht="21.75" customHeight="1" thickBot="1" x14ac:dyDescent="0.3">
      <c r="A11" s="133"/>
      <c r="B11" s="157">
        <v>27</v>
      </c>
      <c r="C11" s="208"/>
      <c r="D11" s="209">
        <v>1876203768</v>
      </c>
      <c r="E11" s="135"/>
    </row>
    <row r="12" spans="1:5" ht="21.75" customHeight="1" thickBot="1" x14ac:dyDescent="0.3">
      <c r="A12" s="133"/>
      <c r="B12" s="157">
        <v>4</v>
      </c>
      <c r="C12" s="208"/>
      <c r="D12" s="209">
        <v>908402235</v>
      </c>
      <c r="E12" s="135"/>
    </row>
    <row r="13" spans="1:5" ht="21.75" customHeight="1" thickBot="1" x14ac:dyDescent="0.3">
      <c r="A13" s="133"/>
      <c r="B13" s="157">
        <v>19</v>
      </c>
      <c r="C13" s="208"/>
      <c r="D13" s="209">
        <v>2671954168</v>
      </c>
      <c r="E13" s="135"/>
    </row>
    <row r="14" spans="1:5" ht="21.75" customHeight="1" thickBot="1" x14ac:dyDescent="0.3">
      <c r="A14" s="133"/>
      <c r="B14" s="157">
        <v>23</v>
      </c>
      <c r="C14" s="208"/>
      <c r="D14" s="209">
        <v>2522605373</v>
      </c>
      <c r="E14" s="135"/>
    </row>
    <row r="15" spans="1:5" ht="21.75" customHeight="1" thickBot="1" x14ac:dyDescent="0.3">
      <c r="A15" s="133"/>
      <c r="B15" s="157">
        <v>26</v>
      </c>
      <c r="C15" s="296">
        <v>1551109698</v>
      </c>
      <c r="D15" s="297"/>
      <c r="E15" s="135"/>
    </row>
    <row r="16" spans="1:5" ht="32.25" thickBot="1" x14ac:dyDescent="0.3">
      <c r="A16" s="133"/>
      <c r="B16" s="158" t="s">
        <v>150</v>
      </c>
      <c r="C16" s="296">
        <f>SUM(C8:D15)</f>
        <v>14204196976</v>
      </c>
      <c r="D16" s="297"/>
      <c r="E16" s="135"/>
    </row>
    <row r="17" spans="1:6" ht="26.25" customHeight="1" thickBot="1" x14ac:dyDescent="0.3">
      <c r="A17" s="133"/>
      <c r="B17" s="158" t="s">
        <v>151</v>
      </c>
      <c r="C17" s="296">
        <f>+C16/616000</f>
        <v>23058.761324675324</v>
      </c>
      <c r="D17" s="297"/>
      <c r="E17" s="135"/>
    </row>
    <row r="18" spans="1:6" ht="24.75" customHeight="1" x14ac:dyDescent="0.25">
      <c r="A18" s="133"/>
      <c r="B18" s="134"/>
      <c r="C18" s="138"/>
      <c r="D18" s="139"/>
      <c r="E18" s="135"/>
    </row>
    <row r="19" spans="1:6" ht="28.5" customHeight="1" thickBot="1" x14ac:dyDescent="0.3">
      <c r="A19" s="133"/>
      <c r="B19" s="134" t="s">
        <v>152</v>
      </c>
      <c r="C19" s="138"/>
      <c r="D19" s="139"/>
      <c r="E19" s="135"/>
    </row>
    <row r="20" spans="1:6" ht="27" customHeight="1" x14ac:dyDescent="0.25">
      <c r="A20" s="133"/>
      <c r="B20" s="140" t="s">
        <v>80</v>
      </c>
      <c r="C20" s="160">
        <v>1297301062</v>
      </c>
      <c r="D20" s="141"/>
      <c r="E20" s="135"/>
    </row>
    <row r="21" spans="1:6" ht="28.5" customHeight="1" x14ac:dyDescent="0.25">
      <c r="A21" s="133"/>
      <c r="B21" s="133" t="s">
        <v>81</v>
      </c>
      <c r="C21" s="161">
        <v>1310620921</v>
      </c>
      <c r="D21" s="135"/>
      <c r="E21" s="135"/>
    </row>
    <row r="22" spans="1:6" ht="15" x14ac:dyDescent="0.25">
      <c r="A22" s="133"/>
      <c r="B22" s="133" t="s">
        <v>82</v>
      </c>
      <c r="C22" s="161">
        <v>219328803</v>
      </c>
      <c r="D22" s="135"/>
      <c r="E22" s="135"/>
    </row>
    <row r="23" spans="1:6" ht="27" customHeight="1" thickBot="1" x14ac:dyDescent="0.3">
      <c r="A23" s="133"/>
      <c r="B23" s="142" t="s">
        <v>83</v>
      </c>
      <c r="C23" s="162">
        <v>717530760</v>
      </c>
      <c r="D23" s="143"/>
      <c r="E23" s="135"/>
    </row>
    <row r="24" spans="1:6" ht="27" customHeight="1" thickBot="1" x14ac:dyDescent="0.3">
      <c r="A24" s="133"/>
      <c r="B24" s="280" t="s">
        <v>84</v>
      </c>
      <c r="C24" s="281"/>
      <c r="D24" s="282"/>
      <c r="E24" s="135"/>
    </row>
    <row r="25" spans="1:6" ht="16.5" thickBot="1" x14ac:dyDescent="0.3">
      <c r="A25" s="133"/>
      <c r="B25" s="280" t="s">
        <v>85</v>
      </c>
      <c r="C25" s="281"/>
      <c r="D25" s="282"/>
      <c r="E25" s="135"/>
    </row>
    <row r="26" spans="1:6" x14ac:dyDescent="0.25">
      <c r="A26" s="133"/>
      <c r="B26" s="144" t="s">
        <v>153</v>
      </c>
      <c r="C26" s="163">
        <f>+C20/C22</f>
        <v>5.9148686549846348</v>
      </c>
      <c r="D26" s="139" t="s">
        <v>561</v>
      </c>
      <c r="E26" s="135"/>
    </row>
    <row r="27" spans="1:6" ht="16.5" thickBot="1" x14ac:dyDescent="0.3">
      <c r="A27" s="133"/>
      <c r="B27" s="137" t="s">
        <v>86</v>
      </c>
      <c r="C27" s="164">
        <f>+C23/C21</f>
        <v>0.54747390988732736</v>
      </c>
      <c r="D27" s="145" t="s">
        <v>69</v>
      </c>
      <c r="E27" s="135"/>
    </row>
    <row r="28" spans="1:6" ht="16.5" thickBot="1" x14ac:dyDescent="0.3">
      <c r="A28" s="133"/>
      <c r="B28" s="146"/>
      <c r="C28" s="147"/>
      <c r="D28" s="134"/>
      <c r="E28" s="148"/>
    </row>
    <row r="29" spans="1:6" x14ac:dyDescent="0.25">
      <c r="A29" s="283"/>
      <c r="B29" s="284" t="s">
        <v>87</v>
      </c>
      <c r="C29" s="286" t="s">
        <v>157</v>
      </c>
      <c r="D29" s="287"/>
      <c r="E29" s="288"/>
      <c r="F29" s="277"/>
    </row>
    <row r="30" spans="1:6" ht="16.5" thickBot="1" x14ac:dyDescent="0.3">
      <c r="A30" s="283"/>
      <c r="B30" s="285"/>
      <c r="C30" s="278" t="s">
        <v>88</v>
      </c>
      <c r="D30" s="279"/>
      <c r="E30" s="288"/>
      <c r="F30" s="277"/>
    </row>
    <row r="31" spans="1:6" thickBot="1" x14ac:dyDescent="0.3">
      <c r="A31" s="142"/>
      <c r="B31" s="149"/>
      <c r="C31" s="149"/>
      <c r="D31" s="149"/>
      <c r="E31" s="143"/>
      <c r="F31" s="127"/>
    </row>
    <row r="32" spans="1:6" x14ac:dyDescent="0.25">
      <c r="B32" s="151" t="s">
        <v>154</v>
      </c>
    </row>
    <row r="34" spans="2:4" ht="35.25" customHeight="1" x14ac:dyDescent="0.25">
      <c r="B34" s="298" t="s">
        <v>158</v>
      </c>
      <c r="C34" s="298"/>
      <c r="D34" s="298"/>
    </row>
    <row r="35" spans="2:4" ht="30.75" x14ac:dyDescent="0.25">
      <c r="B35" s="165" t="s">
        <v>159</v>
      </c>
      <c r="C35" s="150" t="s">
        <v>160</v>
      </c>
      <c r="D35" s="150" t="s">
        <v>161</v>
      </c>
    </row>
  </sheetData>
  <customSheetViews>
    <customSheetView guid="{0F1D893C-8A04-4EC8-8B71-67F44338C55D}" showPageBreaks="1" printArea="1">
      <selection activeCell="D27" sqref="D27"/>
      <pageMargins left="0.70866141732283472" right="0.70866141732283472" top="0.74803149606299213" bottom="0.74803149606299213" header="0.31496062992125984" footer="0.31496062992125984"/>
      <pageSetup scale="65" orientation="portrait" horizontalDpi="300" verticalDpi="300" r:id="rId1"/>
    </customSheetView>
    <customSheetView guid="{FA2B49E8-C1C1-46F0-9038-B2DB6B88B84A}"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2"/>
    </customSheetView>
    <customSheetView guid="{867031DD-A64B-4C9F-99A0-93067ECAFC19}"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3"/>
    </customSheetView>
    <customSheetView guid="{6EA02D3D-3E49-4350-B322-B37031B6F0FF}"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4"/>
    </customSheetView>
    <customSheetView guid="{490469B9-0D00-4721-A7ED-3C5221F538EC}" showPageBreaks="1" printArea="1">
      <selection activeCell="D27" sqref="D27"/>
      <pageMargins left="0.70866141732283472" right="0.70866141732283472" top="0.74803149606299213" bottom="0.74803149606299213" header="0.31496062992125984" footer="0.31496062992125984"/>
      <pageSetup scale="65" orientation="portrait" horizontalDpi="300" verticalDpi="300" r:id="rId5"/>
    </customSheetView>
    <customSheetView guid="{1AD30E73-B44A-4F3E-B7B0-2774A07AF9E2}" showPageBreaks="1" printArea="1"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6"/>
    </customSheetView>
    <customSheetView guid="{CD3C77A0-F72D-4596-B1F3-BFF11BFD134E}" showPageBreaks="1" printArea="1"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7"/>
    </customSheetView>
    <customSheetView guid="{E469B996-3963-410C-8366-8845DF5002F6}" topLeftCell="A19">
      <selection activeCell="B31" sqref="B31"/>
      <pageMargins left="0.70866141732283472" right="0.70866141732283472" top="0.74803149606299213" bottom="0.74803149606299213" header="0.31496062992125984" footer="0.31496062992125984"/>
      <pageSetup scale="65" orientation="portrait" horizontalDpi="300" verticalDpi="300" r:id="rId8"/>
    </customSheetView>
  </customSheetViews>
  <mergeCells count="21">
    <mergeCell ref="C17:D17"/>
    <mergeCell ref="B24:D24"/>
    <mergeCell ref="C8:D8"/>
    <mergeCell ref="B34:D34"/>
    <mergeCell ref="C7:D7"/>
    <mergeCell ref="C9:D9"/>
    <mergeCell ref="C10:D10"/>
    <mergeCell ref="C15:D15"/>
    <mergeCell ref="C16:D16"/>
    <mergeCell ref="A1:D1"/>
    <mergeCell ref="B2:D2"/>
    <mergeCell ref="B3:D3"/>
    <mergeCell ref="C5:D5"/>
    <mergeCell ref="C6:D6"/>
    <mergeCell ref="F29:F30"/>
    <mergeCell ref="C30:D30"/>
    <mergeCell ref="B25:D25"/>
    <mergeCell ref="A29:A30"/>
    <mergeCell ref="B29:B30"/>
    <mergeCell ref="C29:D29"/>
    <mergeCell ref="E29:E30"/>
  </mergeCells>
  <pageMargins left="0.70866141732283472" right="0.70866141732283472" top="0.74803149606299213" bottom="0.74803149606299213" header="0.31496062992125984" footer="0.31496062992125984"/>
  <pageSetup scale="65" orientation="portrait" horizontalDpi="300" verticalDpi="300"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JURIDICA</vt:lpstr>
      <vt:lpstr>TECNICA - 2</vt:lpstr>
      <vt:lpstr>TECNICA - 5</vt:lpstr>
      <vt:lpstr>TECNICA - 25</vt:lpstr>
      <vt:lpstr>TECNICA - 27</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2014-12-03T15:53:48Z</cp:lastPrinted>
  <dcterms:created xsi:type="dcterms:W3CDTF">2014-10-22T15:49:24Z</dcterms:created>
  <dcterms:modified xsi:type="dcterms:W3CDTF">2014-12-04T23:09:53Z</dcterms:modified>
</cp:coreProperties>
</file>