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72.16.9.31\ArchivosICBF\Direccion_Primera_Infancia\2014\09.Regionales_Cuentame\NARIÑO\Revison_Propuestas\Propuesta_15_FUNDACION EMSSANAR\"/>
    </mc:Choice>
  </mc:AlternateContent>
  <bookViews>
    <workbookView xWindow="0" yWindow="0" windowWidth="15360" windowHeight="7755"/>
  </bookViews>
  <sheets>
    <sheet name="JURIDICA" sheetId="1" r:id="rId1"/>
    <sheet name="GRUPO23" sheetId="2" r:id="rId2"/>
    <sheet name="GRUPO 24" sheetId="3" r:id="rId3"/>
    <sheet name="GRUPO 32" sheetId="4" r:id="rId4"/>
    <sheet name="GRUPO 33" sheetId="6" r:id="rId5"/>
    <sheet name="GRUPO 34" sheetId="7" r:id="rId6"/>
    <sheet name="GRUPO 35" sheetId="8" r:id="rId7"/>
    <sheet name="GRUPO 36" sheetId="9" r:id="rId8"/>
    <sheet name="GRUPO 37" sheetId="10" r:id="rId9"/>
    <sheet name="GRUPO 38" sheetId="11" r:id="rId10"/>
    <sheet name="FINANCIERA" sheetId="5" r:id="rId11"/>
  </sheets>
  <definedNames>
    <definedName name="Z_0D27272C_8AE0_4052_801F_A315617EF63A_.wvu.Cols" localSheetId="2" hidden="1">'GRUPO 24'!$IU:$IU,'GRUPO 24'!$SQ:$SQ,'GRUPO 24'!$ACM:$ACM,'GRUPO 24'!$AMI:$AMI,'GRUPO 24'!$AWE:$AWE,'GRUPO 24'!$BGA:$BGA,'GRUPO 24'!$BPW:$BPW,'GRUPO 24'!$BZS:$BZS,'GRUPO 24'!$CJO:$CJO,'GRUPO 24'!$CTK:$CTK,'GRUPO 24'!$DDG:$DDG,'GRUPO 24'!$DNC:$DNC,'GRUPO 24'!$DWY:$DWY,'GRUPO 24'!$EGU:$EGU,'GRUPO 24'!$EQQ:$EQQ,'GRUPO 24'!$FAM:$FAM,'GRUPO 24'!$FKI:$FKI,'GRUPO 24'!$FUE:$FUE,'GRUPO 24'!$GEA:$GEA,'GRUPO 24'!$GNW:$GNW,'GRUPO 24'!$GXS:$GXS,'GRUPO 24'!$HHO:$HHO,'GRUPO 24'!$HRK:$HRK,'GRUPO 24'!$IBG:$IBG,'GRUPO 24'!$ILC:$ILC,'GRUPO 24'!$IUY:$IUY,'GRUPO 24'!$JEU:$JEU,'GRUPO 24'!$JOQ:$JOQ,'GRUPO 24'!$JYM:$JYM,'GRUPO 24'!$KII:$KII,'GRUPO 24'!$KSE:$KSE,'GRUPO 24'!$LCA:$LCA,'GRUPO 24'!$LLW:$LLW,'GRUPO 24'!$LVS:$LVS,'GRUPO 24'!$MFO:$MFO,'GRUPO 24'!$MPK:$MPK,'GRUPO 24'!$MZG:$MZG,'GRUPO 24'!$NJC:$NJC,'GRUPO 24'!$NSY:$NSY,'GRUPO 24'!$OCU:$OCU,'GRUPO 24'!$OMQ:$OMQ,'GRUPO 24'!$OWM:$OWM,'GRUPO 24'!$PGI:$PGI,'GRUPO 24'!$PQE:$PQE,'GRUPO 24'!$QAA:$QAA,'GRUPO 24'!$QJW:$QJW,'GRUPO 24'!$QTS:$QTS,'GRUPO 24'!$RDO:$RDO,'GRUPO 24'!$RNK:$RNK,'GRUPO 24'!$RXG:$RXG,'GRUPO 24'!$SHC:$SHC,'GRUPO 24'!$SQY:$SQY,'GRUPO 24'!$TAU:$TAU,'GRUPO 24'!$TKQ:$TKQ,'GRUPO 24'!$TUM:$TUM,'GRUPO 24'!$UEI:$UEI,'GRUPO 24'!$UOE:$UOE,'GRUPO 24'!$UYA:$UYA,'GRUPO 24'!$VHW:$VHW,'GRUPO 24'!$VRS:$VRS,'GRUPO 24'!$WBO:$WBO,'GRUPO 24'!$WLK:$WLK,'GRUPO 24'!$WVG:$WVG</definedName>
    <definedName name="Z_0D27272C_8AE0_4052_801F_A315617EF63A_.wvu.Cols" localSheetId="3" hidden="1">'GRUPO 32'!$IU:$IU,'GRUPO 32'!$SQ:$SQ,'GRUPO 32'!$ACM:$ACM,'GRUPO 32'!$AMI:$AMI,'GRUPO 32'!$AWE:$AWE,'GRUPO 32'!$BGA:$BGA,'GRUPO 32'!$BPW:$BPW,'GRUPO 32'!$BZS:$BZS,'GRUPO 32'!$CJO:$CJO,'GRUPO 32'!$CTK:$CTK,'GRUPO 32'!$DDG:$DDG,'GRUPO 32'!$DNC:$DNC,'GRUPO 32'!$DWY:$DWY,'GRUPO 32'!$EGU:$EGU,'GRUPO 32'!$EQQ:$EQQ,'GRUPO 32'!$FAM:$FAM,'GRUPO 32'!$FKI:$FKI,'GRUPO 32'!$FUE:$FUE,'GRUPO 32'!$GEA:$GEA,'GRUPO 32'!$GNW:$GNW,'GRUPO 32'!$GXS:$GXS,'GRUPO 32'!$HHO:$HHO,'GRUPO 32'!$HRK:$HRK,'GRUPO 32'!$IBG:$IBG,'GRUPO 32'!$ILC:$ILC,'GRUPO 32'!$IUY:$IUY,'GRUPO 32'!$JEU:$JEU,'GRUPO 32'!$JOQ:$JOQ,'GRUPO 32'!$JYM:$JYM,'GRUPO 32'!$KII:$KII,'GRUPO 32'!$KSE:$KSE,'GRUPO 32'!$LCA:$LCA,'GRUPO 32'!$LLW:$LLW,'GRUPO 32'!$LVS:$LVS,'GRUPO 32'!$MFO:$MFO,'GRUPO 32'!$MPK:$MPK,'GRUPO 32'!$MZG:$MZG,'GRUPO 32'!$NJC:$NJC,'GRUPO 32'!$NSY:$NSY,'GRUPO 32'!$OCU:$OCU,'GRUPO 32'!$OMQ:$OMQ,'GRUPO 32'!$OWM:$OWM,'GRUPO 32'!$PGI:$PGI,'GRUPO 32'!$PQE:$PQE,'GRUPO 32'!$QAA:$QAA,'GRUPO 32'!$QJW:$QJW,'GRUPO 32'!$QTS:$QTS,'GRUPO 32'!$RDO:$RDO,'GRUPO 32'!$RNK:$RNK,'GRUPO 32'!$RXG:$RXG,'GRUPO 32'!$SHC:$SHC,'GRUPO 32'!$SQY:$SQY,'GRUPO 32'!$TAU:$TAU,'GRUPO 32'!$TKQ:$TKQ,'GRUPO 32'!$TUM:$TUM,'GRUPO 32'!$UEI:$UEI,'GRUPO 32'!$UOE:$UOE,'GRUPO 32'!$UYA:$UYA,'GRUPO 32'!$VHW:$VHW,'GRUPO 32'!$VRS:$VRS,'GRUPO 32'!$WBO:$WBO,'GRUPO 32'!$WLK:$WLK,'GRUPO 32'!$WVG:$WVG</definedName>
    <definedName name="Z_0D27272C_8AE0_4052_801F_A315617EF63A_.wvu.Cols" localSheetId="4" hidden="1">'GRUPO 33'!$IU:$IU,'GRUPO 33'!$SQ:$SQ,'GRUPO 33'!$ACM:$ACM,'GRUPO 33'!$AMI:$AMI,'GRUPO 33'!$AWE:$AWE,'GRUPO 33'!$BGA:$BGA,'GRUPO 33'!$BPW:$BPW,'GRUPO 33'!$BZS:$BZS,'GRUPO 33'!$CJO:$CJO,'GRUPO 33'!$CTK:$CTK,'GRUPO 33'!$DDG:$DDG,'GRUPO 33'!$DNC:$DNC,'GRUPO 33'!$DWY:$DWY,'GRUPO 33'!$EGU:$EGU,'GRUPO 33'!$EQQ:$EQQ,'GRUPO 33'!$FAM:$FAM,'GRUPO 33'!$FKI:$FKI,'GRUPO 33'!$FUE:$FUE,'GRUPO 33'!$GEA:$GEA,'GRUPO 33'!$GNW:$GNW,'GRUPO 33'!$GXS:$GXS,'GRUPO 33'!$HHO:$HHO,'GRUPO 33'!$HRK:$HRK,'GRUPO 33'!$IBG:$IBG,'GRUPO 33'!$ILC:$ILC,'GRUPO 33'!$IUY:$IUY,'GRUPO 33'!$JEU:$JEU,'GRUPO 33'!$JOQ:$JOQ,'GRUPO 33'!$JYM:$JYM,'GRUPO 33'!$KII:$KII,'GRUPO 33'!$KSE:$KSE,'GRUPO 33'!$LCA:$LCA,'GRUPO 33'!$LLW:$LLW,'GRUPO 33'!$LVS:$LVS,'GRUPO 33'!$MFO:$MFO,'GRUPO 33'!$MPK:$MPK,'GRUPO 33'!$MZG:$MZG,'GRUPO 33'!$NJC:$NJC,'GRUPO 33'!$NSY:$NSY,'GRUPO 33'!$OCU:$OCU,'GRUPO 33'!$OMQ:$OMQ,'GRUPO 33'!$OWM:$OWM,'GRUPO 33'!$PGI:$PGI,'GRUPO 33'!$PQE:$PQE,'GRUPO 33'!$QAA:$QAA,'GRUPO 33'!$QJW:$QJW,'GRUPO 33'!$QTS:$QTS,'GRUPO 33'!$RDO:$RDO,'GRUPO 33'!$RNK:$RNK,'GRUPO 33'!$RXG:$RXG,'GRUPO 33'!$SHC:$SHC,'GRUPO 33'!$SQY:$SQY,'GRUPO 33'!$TAU:$TAU,'GRUPO 33'!$TKQ:$TKQ,'GRUPO 33'!$TUM:$TUM,'GRUPO 33'!$UEI:$UEI,'GRUPO 33'!$UOE:$UOE,'GRUPO 33'!$UYA:$UYA,'GRUPO 33'!$VHW:$VHW,'GRUPO 33'!$VRS:$VRS,'GRUPO 33'!$WBO:$WBO,'GRUPO 33'!$WLK:$WLK,'GRUPO 33'!$WVG:$WVG</definedName>
    <definedName name="Z_0D27272C_8AE0_4052_801F_A315617EF63A_.wvu.Cols" localSheetId="5" hidden="1">'GRUPO 34'!$IU:$IU,'GRUPO 34'!$SQ:$SQ,'GRUPO 34'!$ACM:$ACM,'GRUPO 34'!$AMI:$AMI,'GRUPO 34'!$AWE:$AWE,'GRUPO 34'!$BGA:$BGA,'GRUPO 34'!$BPW:$BPW,'GRUPO 34'!$BZS:$BZS,'GRUPO 34'!$CJO:$CJO,'GRUPO 34'!$CTK:$CTK,'GRUPO 34'!$DDG:$DDG,'GRUPO 34'!$DNC:$DNC,'GRUPO 34'!$DWY:$DWY,'GRUPO 34'!$EGU:$EGU,'GRUPO 34'!$EQQ:$EQQ,'GRUPO 34'!$FAM:$FAM,'GRUPO 34'!$FKI:$FKI,'GRUPO 34'!$FUE:$FUE,'GRUPO 34'!$GEA:$GEA,'GRUPO 34'!$GNW:$GNW,'GRUPO 34'!$GXS:$GXS,'GRUPO 34'!$HHO:$HHO,'GRUPO 34'!$HRK:$HRK,'GRUPO 34'!$IBG:$IBG,'GRUPO 34'!$ILC:$ILC,'GRUPO 34'!$IUY:$IUY,'GRUPO 34'!$JEU:$JEU,'GRUPO 34'!$JOQ:$JOQ,'GRUPO 34'!$JYM:$JYM,'GRUPO 34'!$KII:$KII,'GRUPO 34'!$KSE:$KSE,'GRUPO 34'!$LCA:$LCA,'GRUPO 34'!$LLW:$LLW,'GRUPO 34'!$LVS:$LVS,'GRUPO 34'!$MFO:$MFO,'GRUPO 34'!$MPK:$MPK,'GRUPO 34'!$MZG:$MZG,'GRUPO 34'!$NJC:$NJC,'GRUPO 34'!$NSY:$NSY,'GRUPO 34'!$OCU:$OCU,'GRUPO 34'!$OMQ:$OMQ,'GRUPO 34'!$OWM:$OWM,'GRUPO 34'!$PGI:$PGI,'GRUPO 34'!$PQE:$PQE,'GRUPO 34'!$QAA:$QAA,'GRUPO 34'!$QJW:$QJW,'GRUPO 34'!$QTS:$QTS,'GRUPO 34'!$RDO:$RDO,'GRUPO 34'!$RNK:$RNK,'GRUPO 34'!$RXG:$RXG,'GRUPO 34'!$SHC:$SHC,'GRUPO 34'!$SQY:$SQY,'GRUPO 34'!$TAU:$TAU,'GRUPO 34'!$TKQ:$TKQ,'GRUPO 34'!$TUM:$TUM,'GRUPO 34'!$UEI:$UEI,'GRUPO 34'!$UOE:$UOE,'GRUPO 34'!$UYA:$UYA,'GRUPO 34'!$VHW:$VHW,'GRUPO 34'!$VRS:$VRS,'GRUPO 34'!$WBO:$WBO,'GRUPO 34'!$WLK:$WLK,'GRUPO 34'!$WVG:$WVG</definedName>
    <definedName name="Z_0D27272C_8AE0_4052_801F_A315617EF63A_.wvu.Cols" localSheetId="6" hidden="1">'GRUPO 35'!$IU:$IU,'GRUPO 35'!$SQ:$SQ,'GRUPO 35'!$ACM:$ACM,'GRUPO 35'!$AMI:$AMI,'GRUPO 35'!$AWE:$AWE,'GRUPO 35'!$BGA:$BGA,'GRUPO 35'!$BPW:$BPW,'GRUPO 35'!$BZS:$BZS,'GRUPO 35'!$CJO:$CJO,'GRUPO 35'!$CTK:$CTK,'GRUPO 35'!$DDG:$DDG,'GRUPO 35'!$DNC:$DNC,'GRUPO 35'!$DWY:$DWY,'GRUPO 35'!$EGU:$EGU,'GRUPO 35'!$EQQ:$EQQ,'GRUPO 35'!$FAM:$FAM,'GRUPO 35'!$FKI:$FKI,'GRUPO 35'!$FUE:$FUE,'GRUPO 35'!$GEA:$GEA,'GRUPO 35'!$GNW:$GNW,'GRUPO 35'!$GXS:$GXS,'GRUPO 35'!$HHO:$HHO,'GRUPO 35'!$HRK:$HRK,'GRUPO 35'!$IBG:$IBG,'GRUPO 35'!$ILC:$ILC,'GRUPO 35'!$IUY:$IUY,'GRUPO 35'!$JEU:$JEU,'GRUPO 35'!$JOQ:$JOQ,'GRUPO 35'!$JYM:$JYM,'GRUPO 35'!$KII:$KII,'GRUPO 35'!$KSE:$KSE,'GRUPO 35'!$LCA:$LCA,'GRUPO 35'!$LLW:$LLW,'GRUPO 35'!$LVS:$LVS,'GRUPO 35'!$MFO:$MFO,'GRUPO 35'!$MPK:$MPK,'GRUPO 35'!$MZG:$MZG,'GRUPO 35'!$NJC:$NJC,'GRUPO 35'!$NSY:$NSY,'GRUPO 35'!$OCU:$OCU,'GRUPO 35'!$OMQ:$OMQ,'GRUPO 35'!$OWM:$OWM,'GRUPO 35'!$PGI:$PGI,'GRUPO 35'!$PQE:$PQE,'GRUPO 35'!$QAA:$QAA,'GRUPO 35'!$QJW:$QJW,'GRUPO 35'!$QTS:$QTS,'GRUPO 35'!$RDO:$RDO,'GRUPO 35'!$RNK:$RNK,'GRUPO 35'!$RXG:$RXG,'GRUPO 35'!$SHC:$SHC,'GRUPO 35'!$SQY:$SQY,'GRUPO 35'!$TAU:$TAU,'GRUPO 35'!$TKQ:$TKQ,'GRUPO 35'!$TUM:$TUM,'GRUPO 35'!$UEI:$UEI,'GRUPO 35'!$UOE:$UOE,'GRUPO 35'!$UYA:$UYA,'GRUPO 35'!$VHW:$VHW,'GRUPO 35'!$VRS:$VRS,'GRUPO 35'!$WBO:$WBO,'GRUPO 35'!$WLK:$WLK,'GRUPO 35'!$WVG:$WVG</definedName>
    <definedName name="Z_0D27272C_8AE0_4052_801F_A315617EF63A_.wvu.Cols" localSheetId="7" hidden="1">'GRUPO 36'!$IU:$IU,'GRUPO 36'!$SQ:$SQ,'GRUPO 36'!$ACM:$ACM,'GRUPO 36'!$AMI:$AMI,'GRUPO 36'!$AWE:$AWE,'GRUPO 36'!$BGA:$BGA,'GRUPO 36'!$BPW:$BPW,'GRUPO 36'!$BZS:$BZS,'GRUPO 36'!$CJO:$CJO,'GRUPO 36'!$CTK:$CTK,'GRUPO 36'!$DDG:$DDG,'GRUPO 36'!$DNC:$DNC,'GRUPO 36'!$DWY:$DWY,'GRUPO 36'!$EGU:$EGU,'GRUPO 36'!$EQQ:$EQQ,'GRUPO 36'!$FAM:$FAM,'GRUPO 36'!$FKI:$FKI,'GRUPO 36'!$FUE:$FUE,'GRUPO 36'!$GEA:$GEA,'GRUPO 36'!$GNW:$GNW,'GRUPO 36'!$GXS:$GXS,'GRUPO 36'!$HHO:$HHO,'GRUPO 36'!$HRK:$HRK,'GRUPO 36'!$IBG:$IBG,'GRUPO 36'!$ILC:$ILC,'GRUPO 36'!$IUY:$IUY,'GRUPO 36'!$JEU:$JEU,'GRUPO 36'!$JOQ:$JOQ,'GRUPO 36'!$JYM:$JYM,'GRUPO 36'!$KII:$KII,'GRUPO 36'!$KSE:$KSE,'GRUPO 36'!$LCA:$LCA,'GRUPO 36'!$LLW:$LLW,'GRUPO 36'!$LVS:$LVS,'GRUPO 36'!$MFO:$MFO,'GRUPO 36'!$MPK:$MPK,'GRUPO 36'!$MZG:$MZG,'GRUPO 36'!$NJC:$NJC,'GRUPO 36'!$NSY:$NSY,'GRUPO 36'!$OCU:$OCU,'GRUPO 36'!$OMQ:$OMQ,'GRUPO 36'!$OWM:$OWM,'GRUPO 36'!$PGI:$PGI,'GRUPO 36'!$PQE:$PQE,'GRUPO 36'!$QAA:$QAA,'GRUPO 36'!$QJW:$QJW,'GRUPO 36'!$QTS:$QTS,'GRUPO 36'!$RDO:$RDO,'GRUPO 36'!$RNK:$RNK,'GRUPO 36'!$RXG:$RXG,'GRUPO 36'!$SHC:$SHC,'GRUPO 36'!$SQY:$SQY,'GRUPO 36'!$TAU:$TAU,'GRUPO 36'!$TKQ:$TKQ,'GRUPO 36'!$TUM:$TUM,'GRUPO 36'!$UEI:$UEI,'GRUPO 36'!$UOE:$UOE,'GRUPO 36'!$UYA:$UYA,'GRUPO 36'!$VHW:$VHW,'GRUPO 36'!$VRS:$VRS,'GRUPO 36'!$WBO:$WBO,'GRUPO 36'!$WLK:$WLK,'GRUPO 36'!$WVG:$WVG</definedName>
    <definedName name="Z_0D27272C_8AE0_4052_801F_A315617EF63A_.wvu.Cols" localSheetId="8" hidden="1">'GRUPO 37'!$IU:$IU,'GRUPO 37'!$SQ:$SQ,'GRUPO 37'!$ACM:$ACM,'GRUPO 37'!$AMI:$AMI,'GRUPO 37'!$AWE:$AWE,'GRUPO 37'!$BGA:$BGA,'GRUPO 37'!$BPW:$BPW,'GRUPO 37'!$BZS:$BZS,'GRUPO 37'!$CJO:$CJO,'GRUPO 37'!$CTK:$CTK,'GRUPO 37'!$DDG:$DDG,'GRUPO 37'!$DNC:$DNC,'GRUPO 37'!$DWY:$DWY,'GRUPO 37'!$EGU:$EGU,'GRUPO 37'!$EQQ:$EQQ,'GRUPO 37'!$FAM:$FAM,'GRUPO 37'!$FKI:$FKI,'GRUPO 37'!$FUE:$FUE,'GRUPO 37'!$GEA:$GEA,'GRUPO 37'!$GNW:$GNW,'GRUPO 37'!$GXS:$GXS,'GRUPO 37'!$HHO:$HHO,'GRUPO 37'!$HRK:$HRK,'GRUPO 37'!$IBG:$IBG,'GRUPO 37'!$ILC:$ILC,'GRUPO 37'!$IUY:$IUY,'GRUPO 37'!$JEU:$JEU,'GRUPO 37'!$JOQ:$JOQ,'GRUPO 37'!$JYM:$JYM,'GRUPO 37'!$KII:$KII,'GRUPO 37'!$KSE:$KSE,'GRUPO 37'!$LCA:$LCA,'GRUPO 37'!$LLW:$LLW,'GRUPO 37'!$LVS:$LVS,'GRUPO 37'!$MFO:$MFO,'GRUPO 37'!$MPK:$MPK,'GRUPO 37'!$MZG:$MZG,'GRUPO 37'!$NJC:$NJC,'GRUPO 37'!$NSY:$NSY,'GRUPO 37'!$OCU:$OCU,'GRUPO 37'!$OMQ:$OMQ,'GRUPO 37'!$OWM:$OWM,'GRUPO 37'!$PGI:$PGI,'GRUPO 37'!$PQE:$PQE,'GRUPO 37'!$QAA:$QAA,'GRUPO 37'!$QJW:$QJW,'GRUPO 37'!$QTS:$QTS,'GRUPO 37'!$RDO:$RDO,'GRUPO 37'!$RNK:$RNK,'GRUPO 37'!$RXG:$RXG,'GRUPO 37'!$SHC:$SHC,'GRUPO 37'!$SQY:$SQY,'GRUPO 37'!$TAU:$TAU,'GRUPO 37'!$TKQ:$TKQ,'GRUPO 37'!$TUM:$TUM,'GRUPO 37'!$UEI:$UEI,'GRUPO 37'!$UOE:$UOE,'GRUPO 37'!$UYA:$UYA,'GRUPO 37'!$VHW:$VHW,'GRUPO 37'!$VRS:$VRS,'GRUPO 37'!$WBO:$WBO,'GRUPO 37'!$WLK:$WLK,'GRUPO 37'!$WVG:$WVG</definedName>
    <definedName name="Z_0D27272C_8AE0_4052_801F_A315617EF63A_.wvu.Cols" localSheetId="9" hidden="1">'GRUPO 38'!$IU:$IU,'GRUPO 38'!$SQ:$SQ,'GRUPO 38'!$ACM:$ACM,'GRUPO 38'!$AMI:$AMI,'GRUPO 38'!$AWE:$AWE,'GRUPO 38'!$BGA:$BGA,'GRUPO 38'!$BPW:$BPW,'GRUPO 38'!$BZS:$BZS,'GRUPO 38'!$CJO:$CJO,'GRUPO 38'!$CTK:$CTK,'GRUPO 38'!$DDG:$DDG,'GRUPO 38'!$DNC:$DNC,'GRUPO 38'!$DWY:$DWY,'GRUPO 38'!$EGU:$EGU,'GRUPO 38'!$EQQ:$EQQ,'GRUPO 38'!$FAM:$FAM,'GRUPO 38'!$FKI:$FKI,'GRUPO 38'!$FUE:$FUE,'GRUPO 38'!$GEA:$GEA,'GRUPO 38'!$GNW:$GNW,'GRUPO 38'!$GXS:$GXS,'GRUPO 38'!$HHO:$HHO,'GRUPO 38'!$HRK:$HRK,'GRUPO 38'!$IBG:$IBG,'GRUPO 38'!$ILC:$ILC,'GRUPO 38'!$IUY:$IUY,'GRUPO 38'!$JEU:$JEU,'GRUPO 38'!$JOQ:$JOQ,'GRUPO 38'!$JYM:$JYM,'GRUPO 38'!$KII:$KII,'GRUPO 38'!$KSE:$KSE,'GRUPO 38'!$LCA:$LCA,'GRUPO 38'!$LLW:$LLW,'GRUPO 38'!$LVS:$LVS,'GRUPO 38'!$MFO:$MFO,'GRUPO 38'!$MPK:$MPK,'GRUPO 38'!$MZG:$MZG,'GRUPO 38'!$NJC:$NJC,'GRUPO 38'!$NSY:$NSY,'GRUPO 38'!$OCU:$OCU,'GRUPO 38'!$OMQ:$OMQ,'GRUPO 38'!$OWM:$OWM,'GRUPO 38'!$PGI:$PGI,'GRUPO 38'!$PQE:$PQE,'GRUPO 38'!$QAA:$QAA,'GRUPO 38'!$QJW:$QJW,'GRUPO 38'!$QTS:$QTS,'GRUPO 38'!$RDO:$RDO,'GRUPO 38'!$RNK:$RNK,'GRUPO 38'!$RXG:$RXG,'GRUPO 38'!$SHC:$SHC,'GRUPO 38'!$SQY:$SQY,'GRUPO 38'!$TAU:$TAU,'GRUPO 38'!$TKQ:$TKQ,'GRUPO 38'!$TUM:$TUM,'GRUPO 38'!$UEI:$UEI,'GRUPO 38'!$UOE:$UOE,'GRUPO 38'!$UYA:$UYA,'GRUPO 38'!$VHW:$VHW,'GRUPO 38'!$VRS:$VRS,'GRUPO 38'!$WBO:$WBO,'GRUPO 38'!$WLK:$WLK,'GRUPO 38'!$WVG:$WVG</definedName>
    <definedName name="Z_0D27272C_8AE0_4052_801F_A315617EF63A_.wvu.Cols" localSheetId="1" hidden="1">GRUPO23!$IU:$IU,GRUPO23!$SQ:$SQ,GRUPO23!$ACM:$ACM,GRUPO23!$AMI:$AMI,GRUPO23!$AWE:$AWE,GRUPO23!$BGA:$BGA,GRUPO23!$BPW:$BPW,GRUPO23!$BZS:$BZS,GRUPO23!$CJO:$CJO,GRUPO23!$CTK:$CTK,GRUPO23!$DDG:$DDG,GRUPO23!$DNC:$DNC,GRUPO23!$DWY:$DWY,GRUPO23!$EGU:$EGU,GRUPO23!$EQQ:$EQQ,GRUPO23!$FAM:$FAM,GRUPO23!$FKI:$FKI,GRUPO23!$FUE:$FUE,GRUPO23!$GEA:$GEA,GRUPO23!$GNW:$GNW,GRUPO23!$GXS:$GXS,GRUPO23!$HHO:$HHO,GRUPO23!$HRK:$HRK,GRUPO23!$IBG:$IBG,GRUPO23!$ILC:$ILC,GRUPO23!$IUY:$IUY,GRUPO23!$JEU:$JEU,GRUPO23!$JOQ:$JOQ,GRUPO23!$JYM:$JYM,GRUPO23!$KII:$KII,GRUPO23!$KSE:$KSE,GRUPO23!$LCA:$LCA,GRUPO23!$LLW:$LLW,GRUPO23!$LVS:$LVS,GRUPO23!$MFO:$MFO,GRUPO23!$MPK:$MPK,GRUPO23!$MZG:$MZG,GRUPO23!$NJC:$NJC,GRUPO23!$NSY:$NSY,GRUPO23!$OCU:$OCU,GRUPO23!$OMQ:$OMQ,GRUPO23!$OWM:$OWM,GRUPO23!$PGI:$PGI,GRUPO23!$PQE:$PQE,GRUPO23!$QAA:$QAA,GRUPO23!$QJW:$QJW,GRUPO23!$QTS:$QTS,GRUPO23!$RDO:$RDO,GRUPO23!$RNK:$RNK,GRUPO23!$RXG:$RXG,GRUPO23!$SHC:$SHC,GRUPO23!$SQY:$SQY,GRUPO23!$TAU:$TAU,GRUPO23!$TKQ:$TKQ,GRUPO23!$TUM:$TUM,GRUPO23!$UEI:$UEI,GRUPO23!$UOE:$UOE,GRUPO23!$UYA:$UYA,GRUPO23!$VHW:$VHW,GRUPO23!$VRS:$VRS,GRUPO23!$WBO:$WBO,GRUPO23!$WLK:$WLK,GRUPO23!$WVG:$WVG</definedName>
    <definedName name="Z_FAFEC9F5_BF18_4E84_806B_6B835B574CEB_.wvu.Cols" localSheetId="2" hidden="1">'GRUPO 24'!$IU:$IU,'GRUPO 24'!$SQ:$SQ,'GRUPO 24'!$ACM:$ACM,'GRUPO 24'!$AMI:$AMI,'GRUPO 24'!$AWE:$AWE,'GRUPO 24'!$BGA:$BGA,'GRUPO 24'!$BPW:$BPW,'GRUPO 24'!$BZS:$BZS,'GRUPO 24'!$CJO:$CJO,'GRUPO 24'!$CTK:$CTK,'GRUPO 24'!$DDG:$DDG,'GRUPO 24'!$DNC:$DNC,'GRUPO 24'!$DWY:$DWY,'GRUPO 24'!$EGU:$EGU,'GRUPO 24'!$EQQ:$EQQ,'GRUPO 24'!$FAM:$FAM,'GRUPO 24'!$FKI:$FKI,'GRUPO 24'!$FUE:$FUE,'GRUPO 24'!$GEA:$GEA,'GRUPO 24'!$GNW:$GNW,'GRUPO 24'!$GXS:$GXS,'GRUPO 24'!$HHO:$HHO,'GRUPO 24'!$HRK:$HRK,'GRUPO 24'!$IBG:$IBG,'GRUPO 24'!$ILC:$ILC,'GRUPO 24'!$IUY:$IUY,'GRUPO 24'!$JEU:$JEU,'GRUPO 24'!$JOQ:$JOQ,'GRUPO 24'!$JYM:$JYM,'GRUPO 24'!$KII:$KII,'GRUPO 24'!$KSE:$KSE,'GRUPO 24'!$LCA:$LCA,'GRUPO 24'!$LLW:$LLW,'GRUPO 24'!$LVS:$LVS,'GRUPO 24'!$MFO:$MFO,'GRUPO 24'!$MPK:$MPK,'GRUPO 24'!$MZG:$MZG,'GRUPO 24'!$NJC:$NJC,'GRUPO 24'!$NSY:$NSY,'GRUPO 24'!$OCU:$OCU,'GRUPO 24'!$OMQ:$OMQ,'GRUPO 24'!$OWM:$OWM,'GRUPO 24'!$PGI:$PGI,'GRUPO 24'!$PQE:$PQE,'GRUPO 24'!$QAA:$QAA,'GRUPO 24'!$QJW:$QJW,'GRUPO 24'!$QTS:$QTS,'GRUPO 24'!$RDO:$RDO,'GRUPO 24'!$RNK:$RNK,'GRUPO 24'!$RXG:$RXG,'GRUPO 24'!$SHC:$SHC,'GRUPO 24'!$SQY:$SQY,'GRUPO 24'!$TAU:$TAU,'GRUPO 24'!$TKQ:$TKQ,'GRUPO 24'!$TUM:$TUM,'GRUPO 24'!$UEI:$UEI,'GRUPO 24'!$UOE:$UOE,'GRUPO 24'!$UYA:$UYA,'GRUPO 24'!$VHW:$VHW,'GRUPO 24'!$VRS:$VRS,'GRUPO 24'!$WBO:$WBO,'GRUPO 24'!$WLK:$WLK,'GRUPO 24'!$WVG:$WVG</definedName>
    <definedName name="Z_FAFEC9F5_BF18_4E84_806B_6B835B574CEB_.wvu.Cols" localSheetId="3" hidden="1">'GRUPO 32'!$IU:$IU,'GRUPO 32'!$SQ:$SQ,'GRUPO 32'!$ACM:$ACM,'GRUPO 32'!$AMI:$AMI,'GRUPO 32'!$AWE:$AWE,'GRUPO 32'!$BGA:$BGA,'GRUPO 32'!$BPW:$BPW,'GRUPO 32'!$BZS:$BZS,'GRUPO 32'!$CJO:$CJO,'GRUPO 32'!$CTK:$CTK,'GRUPO 32'!$DDG:$DDG,'GRUPO 32'!$DNC:$DNC,'GRUPO 32'!$DWY:$DWY,'GRUPO 32'!$EGU:$EGU,'GRUPO 32'!$EQQ:$EQQ,'GRUPO 32'!$FAM:$FAM,'GRUPO 32'!$FKI:$FKI,'GRUPO 32'!$FUE:$FUE,'GRUPO 32'!$GEA:$GEA,'GRUPO 32'!$GNW:$GNW,'GRUPO 32'!$GXS:$GXS,'GRUPO 32'!$HHO:$HHO,'GRUPO 32'!$HRK:$HRK,'GRUPO 32'!$IBG:$IBG,'GRUPO 32'!$ILC:$ILC,'GRUPO 32'!$IUY:$IUY,'GRUPO 32'!$JEU:$JEU,'GRUPO 32'!$JOQ:$JOQ,'GRUPO 32'!$JYM:$JYM,'GRUPO 32'!$KII:$KII,'GRUPO 32'!$KSE:$KSE,'GRUPO 32'!$LCA:$LCA,'GRUPO 32'!$LLW:$LLW,'GRUPO 32'!$LVS:$LVS,'GRUPO 32'!$MFO:$MFO,'GRUPO 32'!$MPK:$MPK,'GRUPO 32'!$MZG:$MZG,'GRUPO 32'!$NJC:$NJC,'GRUPO 32'!$NSY:$NSY,'GRUPO 32'!$OCU:$OCU,'GRUPO 32'!$OMQ:$OMQ,'GRUPO 32'!$OWM:$OWM,'GRUPO 32'!$PGI:$PGI,'GRUPO 32'!$PQE:$PQE,'GRUPO 32'!$QAA:$QAA,'GRUPO 32'!$QJW:$QJW,'GRUPO 32'!$QTS:$QTS,'GRUPO 32'!$RDO:$RDO,'GRUPO 32'!$RNK:$RNK,'GRUPO 32'!$RXG:$RXG,'GRUPO 32'!$SHC:$SHC,'GRUPO 32'!$SQY:$SQY,'GRUPO 32'!$TAU:$TAU,'GRUPO 32'!$TKQ:$TKQ,'GRUPO 32'!$TUM:$TUM,'GRUPO 32'!$UEI:$UEI,'GRUPO 32'!$UOE:$UOE,'GRUPO 32'!$UYA:$UYA,'GRUPO 32'!$VHW:$VHW,'GRUPO 32'!$VRS:$VRS,'GRUPO 32'!$WBO:$WBO,'GRUPO 32'!$WLK:$WLK,'GRUPO 32'!$WVG:$WVG</definedName>
    <definedName name="Z_FAFEC9F5_BF18_4E84_806B_6B835B574CEB_.wvu.Cols" localSheetId="5" hidden="1">'GRUPO 34'!$IU:$IU,'GRUPO 34'!$SQ:$SQ,'GRUPO 34'!$ACM:$ACM,'GRUPO 34'!$AMI:$AMI,'GRUPO 34'!$AWE:$AWE,'GRUPO 34'!$BGA:$BGA,'GRUPO 34'!$BPW:$BPW,'GRUPO 34'!$BZS:$BZS,'GRUPO 34'!$CJO:$CJO,'GRUPO 34'!$CTK:$CTK,'GRUPO 34'!$DDG:$DDG,'GRUPO 34'!$DNC:$DNC,'GRUPO 34'!$DWY:$DWY,'GRUPO 34'!$EGU:$EGU,'GRUPO 34'!$EQQ:$EQQ,'GRUPO 34'!$FAM:$FAM,'GRUPO 34'!$FKI:$FKI,'GRUPO 34'!$FUE:$FUE,'GRUPO 34'!$GEA:$GEA,'GRUPO 34'!$GNW:$GNW,'GRUPO 34'!$GXS:$GXS,'GRUPO 34'!$HHO:$HHO,'GRUPO 34'!$HRK:$HRK,'GRUPO 34'!$IBG:$IBG,'GRUPO 34'!$ILC:$ILC,'GRUPO 34'!$IUY:$IUY,'GRUPO 34'!$JEU:$JEU,'GRUPO 34'!$JOQ:$JOQ,'GRUPO 34'!$JYM:$JYM,'GRUPO 34'!$KII:$KII,'GRUPO 34'!$KSE:$KSE,'GRUPO 34'!$LCA:$LCA,'GRUPO 34'!$LLW:$LLW,'GRUPO 34'!$LVS:$LVS,'GRUPO 34'!$MFO:$MFO,'GRUPO 34'!$MPK:$MPK,'GRUPO 34'!$MZG:$MZG,'GRUPO 34'!$NJC:$NJC,'GRUPO 34'!$NSY:$NSY,'GRUPO 34'!$OCU:$OCU,'GRUPO 34'!$OMQ:$OMQ,'GRUPO 34'!$OWM:$OWM,'GRUPO 34'!$PGI:$PGI,'GRUPO 34'!$PQE:$PQE,'GRUPO 34'!$QAA:$QAA,'GRUPO 34'!$QJW:$QJW,'GRUPO 34'!$QTS:$QTS,'GRUPO 34'!$RDO:$RDO,'GRUPO 34'!$RNK:$RNK,'GRUPO 34'!$RXG:$RXG,'GRUPO 34'!$SHC:$SHC,'GRUPO 34'!$SQY:$SQY,'GRUPO 34'!$TAU:$TAU,'GRUPO 34'!$TKQ:$TKQ,'GRUPO 34'!$TUM:$TUM,'GRUPO 34'!$UEI:$UEI,'GRUPO 34'!$UOE:$UOE,'GRUPO 34'!$UYA:$UYA,'GRUPO 34'!$VHW:$VHW,'GRUPO 34'!$VRS:$VRS,'GRUPO 34'!$WBO:$WBO,'GRUPO 34'!$WLK:$WLK,'GRUPO 34'!$WVG:$WVG</definedName>
    <definedName name="Z_FAFEC9F5_BF18_4E84_806B_6B835B574CEB_.wvu.Cols" localSheetId="6" hidden="1">'GRUPO 35'!$IU:$IU,'GRUPO 35'!$SQ:$SQ,'GRUPO 35'!$ACM:$ACM,'GRUPO 35'!$AMI:$AMI,'GRUPO 35'!$AWE:$AWE,'GRUPO 35'!$BGA:$BGA,'GRUPO 35'!$BPW:$BPW,'GRUPO 35'!$BZS:$BZS,'GRUPO 35'!$CJO:$CJO,'GRUPO 35'!$CTK:$CTK,'GRUPO 35'!$DDG:$DDG,'GRUPO 35'!$DNC:$DNC,'GRUPO 35'!$DWY:$DWY,'GRUPO 35'!$EGU:$EGU,'GRUPO 35'!$EQQ:$EQQ,'GRUPO 35'!$FAM:$FAM,'GRUPO 35'!$FKI:$FKI,'GRUPO 35'!$FUE:$FUE,'GRUPO 35'!$GEA:$GEA,'GRUPO 35'!$GNW:$GNW,'GRUPO 35'!$GXS:$GXS,'GRUPO 35'!$HHO:$HHO,'GRUPO 35'!$HRK:$HRK,'GRUPO 35'!$IBG:$IBG,'GRUPO 35'!$ILC:$ILC,'GRUPO 35'!$IUY:$IUY,'GRUPO 35'!$JEU:$JEU,'GRUPO 35'!$JOQ:$JOQ,'GRUPO 35'!$JYM:$JYM,'GRUPO 35'!$KII:$KII,'GRUPO 35'!$KSE:$KSE,'GRUPO 35'!$LCA:$LCA,'GRUPO 35'!$LLW:$LLW,'GRUPO 35'!$LVS:$LVS,'GRUPO 35'!$MFO:$MFO,'GRUPO 35'!$MPK:$MPK,'GRUPO 35'!$MZG:$MZG,'GRUPO 35'!$NJC:$NJC,'GRUPO 35'!$NSY:$NSY,'GRUPO 35'!$OCU:$OCU,'GRUPO 35'!$OMQ:$OMQ,'GRUPO 35'!$OWM:$OWM,'GRUPO 35'!$PGI:$PGI,'GRUPO 35'!$PQE:$PQE,'GRUPO 35'!$QAA:$QAA,'GRUPO 35'!$QJW:$QJW,'GRUPO 35'!$QTS:$QTS,'GRUPO 35'!$RDO:$RDO,'GRUPO 35'!$RNK:$RNK,'GRUPO 35'!$RXG:$RXG,'GRUPO 35'!$SHC:$SHC,'GRUPO 35'!$SQY:$SQY,'GRUPO 35'!$TAU:$TAU,'GRUPO 35'!$TKQ:$TKQ,'GRUPO 35'!$TUM:$TUM,'GRUPO 35'!$UEI:$UEI,'GRUPO 35'!$UOE:$UOE,'GRUPO 35'!$UYA:$UYA,'GRUPO 35'!$VHW:$VHW,'GRUPO 35'!$VRS:$VRS,'GRUPO 35'!$WBO:$WBO,'GRUPO 35'!$WLK:$WLK,'GRUPO 35'!$WVG:$WVG</definedName>
    <definedName name="Z_FAFEC9F5_BF18_4E84_806B_6B835B574CEB_.wvu.Cols" localSheetId="7" hidden="1">'GRUPO 36'!$IU:$IU,'GRUPO 36'!$SQ:$SQ,'GRUPO 36'!$ACM:$ACM,'GRUPO 36'!$AMI:$AMI,'GRUPO 36'!$AWE:$AWE,'GRUPO 36'!$BGA:$BGA,'GRUPO 36'!$BPW:$BPW,'GRUPO 36'!$BZS:$BZS,'GRUPO 36'!$CJO:$CJO,'GRUPO 36'!$CTK:$CTK,'GRUPO 36'!$DDG:$DDG,'GRUPO 36'!$DNC:$DNC,'GRUPO 36'!$DWY:$DWY,'GRUPO 36'!$EGU:$EGU,'GRUPO 36'!$EQQ:$EQQ,'GRUPO 36'!$FAM:$FAM,'GRUPO 36'!$FKI:$FKI,'GRUPO 36'!$FUE:$FUE,'GRUPO 36'!$GEA:$GEA,'GRUPO 36'!$GNW:$GNW,'GRUPO 36'!$GXS:$GXS,'GRUPO 36'!$HHO:$HHO,'GRUPO 36'!$HRK:$HRK,'GRUPO 36'!$IBG:$IBG,'GRUPO 36'!$ILC:$ILC,'GRUPO 36'!$IUY:$IUY,'GRUPO 36'!$JEU:$JEU,'GRUPO 36'!$JOQ:$JOQ,'GRUPO 36'!$JYM:$JYM,'GRUPO 36'!$KII:$KII,'GRUPO 36'!$KSE:$KSE,'GRUPO 36'!$LCA:$LCA,'GRUPO 36'!$LLW:$LLW,'GRUPO 36'!$LVS:$LVS,'GRUPO 36'!$MFO:$MFO,'GRUPO 36'!$MPK:$MPK,'GRUPO 36'!$MZG:$MZG,'GRUPO 36'!$NJC:$NJC,'GRUPO 36'!$NSY:$NSY,'GRUPO 36'!$OCU:$OCU,'GRUPO 36'!$OMQ:$OMQ,'GRUPO 36'!$OWM:$OWM,'GRUPO 36'!$PGI:$PGI,'GRUPO 36'!$PQE:$PQE,'GRUPO 36'!$QAA:$QAA,'GRUPO 36'!$QJW:$QJW,'GRUPO 36'!$QTS:$QTS,'GRUPO 36'!$RDO:$RDO,'GRUPO 36'!$RNK:$RNK,'GRUPO 36'!$RXG:$RXG,'GRUPO 36'!$SHC:$SHC,'GRUPO 36'!$SQY:$SQY,'GRUPO 36'!$TAU:$TAU,'GRUPO 36'!$TKQ:$TKQ,'GRUPO 36'!$TUM:$TUM,'GRUPO 36'!$UEI:$UEI,'GRUPO 36'!$UOE:$UOE,'GRUPO 36'!$UYA:$UYA,'GRUPO 36'!$VHW:$VHW,'GRUPO 36'!$VRS:$VRS,'GRUPO 36'!$WBO:$WBO,'GRUPO 36'!$WLK:$WLK,'GRUPO 36'!$WVG:$WVG</definedName>
    <definedName name="Z_FAFEC9F5_BF18_4E84_806B_6B835B574CEB_.wvu.Cols" localSheetId="8" hidden="1">'GRUPO 37'!$IU:$IU,'GRUPO 37'!$SQ:$SQ,'GRUPO 37'!$ACM:$ACM,'GRUPO 37'!$AMI:$AMI,'GRUPO 37'!$AWE:$AWE,'GRUPO 37'!$BGA:$BGA,'GRUPO 37'!$BPW:$BPW,'GRUPO 37'!$BZS:$BZS,'GRUPO 37'!$CJO:$CJO,'GRUPO 37'!$CTK:$CTK,'GRUPO 37'!$DDG:$DDG,'GRUPO 37'!$DNC:$DNC,'GRUPO 37'!$DWY:$DWY,'GRUPO 37'!$EGU:$EGU,'GRUPO 37'!$EQQ:$EQQ,'GRUPO 37'!$FAM:$FAM,'GRUPO 37'!$FKI:$FKI,'GRUPO 37'!$FUE:$FUE,'GRUPO 37'!$GEA:$GEA,'GRUPO 37'!$GNW:$GNW,'GRUPO 37'!$GXS:$GXS,'GRUPO 37'!$HHO:$HHO,'GRUPO 37'!$HRK:$HRK,'GRUPO 37'!$IBG:$IBG,'GRUPO 37'!$ILC:$ILC,'GRUPO 37'!$IUY:$IUY,'GRUPO 37'!$JEU:$JEU,'GRUPO 37'!$JOQ:$JOQ,'GRUPO 37'!$JYM:$JYM,'GRUPO 37'!$KII:$KII,'GRUPO 37'!$KSE:$KSE,'GRUPO 37'!$LCA:$LCA,'GRUPO 37'!$LLW:$LLW,'GRUPO 37'!$LVS:$LVS,'GRUPO 37'!$MFO:$MFO,'GRUPO 37'!$MPK:$MPK,'GRUPO 37'!$MZG:$MZG,'GRUPO 37'!$NJC:$NJC,'GRUPO 37'!$NSY:$NSY,'GRUPO 37'!$OCU:$OCU,'GRUPO 37'!$OMQ:$OMQ,'GRUPO 37'!$OWM:$OWM,'GRUPO 37'!$PGI:$PGI,'GRUPO 37'!$PQE:$PQE,'GRUPO 37'!$QAA:$QAA,'GRUPO 37'!$QJW:$QJW,'GRUPO 37'!$QTS:$QTS,'GRUPO 37'!$RDO:$RDO,'GRUPO 37'!$RNK:$RNK,'GRUPO 37'!$RXG:$RXG,'GRUPO 37'!$SHC:$SHC,'GRUPO 37'!$SQY:$SQY,'GRUPO 37'!$TAU:$TAU,'GRUPO 37'!$TKQ:$TKQ,'GRUPO 37'!$TUM:$TUM,'GRUPO 37'!$UEI:$UEI,'GRUPO 37'!$UOE:$UOE,'GRUPO 37'!$UYA:$UYA,'GRUPO 37'!$VHW:$VHW,'GRUPO 37'!$VRS:$VRS,'GRUPO 37'!$WBO:$WBO,'GRUPO 37'!$WLK:$WLK,'GRUPO 37'!$WVG:$WVG</definedName>
    <definedName name="Z_FAFEC9F5_BF18_4E84_806B_6B835B574CEB_.wvu.Cols" localSheetId="9" hidden="1">'GRUPO 38'!$IU:$IU,'GRUPO 38'!$SQ:$SQ,'GRUPO 38'!$ACM:$ACM,'GRUPO 38'!$AMI:$AMI,'GRUPO 38'!$AWE:$AWE,'GRUPO 38'!$BGA:$BGA,'GRUPO 38'!$BPW:$BPW,'GRUPO 38'!$BZS:$BZS,'GRUPO 38'!$CJO:$CJO,'GRUPO 38'!$CTK:$CTK,'GRUPO 38'!$DDG:$DDG,'GRUPO 38'!$DNC:$DNC,'GRUPO 38'!$DWY:$DWY,'GRUPO 38'!$EGU:$EGU,'GRUPO 38'!$EQQ:$EQQ,'GRUPO 38'!$FAM:$FAM,'GRUPO 38'!$FKI:$FKI,'GRUPO 38'!$FUE:$FUE,'GRUPO 38'!$GEA:$GEA,'GRUPO 38'!$GNW:$GNW,'GRUPO 38'!$GXS:$GXS,'GRUPO 38'!$HHO:$HHO,'GRUPO 38'!$HRK:$HRK,'GRUPO 38'!$IBG:$IBG,'GRUPO 38'!$ILC:$ILC,'GRUPO 38'!$IUY:$IUY,'GRUPO 38'!$JEU:$JEU,'GRUPO 38'!$JOQ:$JOQ,'GRUPO 38'!$JYM:$JYM,'GRUPO 38'!$KII:$KII,'GRUPO 38'!$KSE:$KSE,'GRUPO 38'!$LCA:$LCA,'GRUPO 38'!$LLW:$LLW,'GRUPO 38'!$LVS:$LVS,'GRUPO 38'!$MFO:$MFO,'GRUPO 38'!$MPK:$MPK,'GRUPO 38'!$MZG:$MZG,'GRUPO 38'!$NJC:$NJC,'GRUPO 38'!$NSY:$NSY,'GRUPO 38'!$OCU:$OCU,'GRUPO 38'!$OMQ:$OMQ,'GRUPO 38'!$OWM:$OWM,'GRUPO 38'!$PGI:$PGI,'GRUPO 38'!$PQE:$PQE,'GRUPO 38'!$QAA:$QAA,'GRUPO 38'!$QJW:$QJW,'GRUPO 38'!$QTS:$QTS,'GRUPO 38'!$RDO:$RDO,'GRUPO 38'!$RNK:$RNK,'GRUPO 38'!$RXG:$RXG,'GRUPO 38'!$SHC:$SHC,'GRUPO 38'!$SQY:$SQY,'GRUPO 38'!$TAU:$TAU,'GRUPO 38'!$TKQ:$TKQ,'GRUPO 38'!$TUM:$TUM,'GRUPO 38'!$UEI:$UEI,'GRUPO 38'!$UOE:$UOE,'GRUPO 38'!$UYA:$UYA,'GRUPO 38'!$VHW:$VHW,'GRUPO 38'!$VRS:$VRS,'GRUPO 38'!$WBO:$WBO,'GRUPO 38'!$WLK:$WLK,'GRUPO 38'!$WVG:$WVG</definedName>
    <definedName name="Z_FAFEC9F5_BF18_4E84_806B_6B835B574CEB_.wvu.Cols" localSheetId="1" hidden="1">GRUPO23!$IU:$IU,GRUPO23!$SQ:$SQ,GRUPO23!$ACM:$ACM,GRUPO23!$AMI:$AMI,GRUPO23!$AWE:$AWE,GRUPO23!$BGA:$BGA,GRUPO23!$BPW:$BPW,GRUPO23!$BZS:$BZS,GRUPO23!$CJO:$CJO,GRUPO23!$CTK:$CTK,GRUPO23!$DDG:$DDG,GRUPO23!$DNC:$DNC,GRUPO23!$DWY:$DWY,GRUPO23!$EGU:$EGU,GRUPO23!$EQQ:$EQQ,GRUPO23!$FAM:$FAM,GRUPO23!$FKI:$FKI,GRUPO23!$FUE:$FUE,GRUPO23!$GEA:$GEA,GRUPO23!$GNW:$GNW,GRUPO23!$GXS:$GXS,GRUPO23!$HHO:$HHO,GRUPO23!$HRK:$HRK,GRUPO23!$IBG:$IBG,GRUPO23!$ILC:$ILC,GRUPO23!$IUY:$IUY,GRUPO23!$JEU:$JEU,GRUPO23!$JOQ:$JOQ,GRUPO23!$JYM:$JYM,GRUPO23!$KII:$KII,GRUPO23!$KSE:$KSE,GRUPO23!$LCA:$LCA,GRUPO23!$LLW:$LLW,GRUPO23!$LVS:$LVS,GRUPO23!$MFO:$MFO,GRUPO23!$MPK:$MPK,GRUPO23!$MZG:$MZG,GRUPO23!$NJC:$NJC,GRUPO23!$NSY:$NSY,GRUPO23!$OCU:$OCU,GRUPO23!$OMQ:$OMQ,GRUPO23!$OWM:$OWM,GRUPO23!$PGI:$PGI,GRUPO23!$PQE:$PQE,GRUPO23!$QAA:$QAA,GRUPO23!$QJW:$QJW,GRUPO23!$QTS:$QTS,GRUPO23!$RDO:$RDO,GRUPO23!$RNK:$RNK,GRUPO23!$RXG:$RXG,GRUPO23!$SHC:$SHC,GRUPO23!$SQY:$SQY,GRUPO23!$TAU:$TAU,GRUPO23!$TKQ:$TKQ,GRUPO23!$TUM:$TUM,GRUPO23!$UEI:$UEI,GRUPO23!$UOE:$UOE,GRUPO23!$UYA:$UYA,GRUPO23!$VHW:$VHW,GRUPO23!$VRS:$VRS,GRUPO23!$WBO:$WBO,GRUPO23!$WLK:$WLK,GRUPO23!$WVG:$WVG</definedName>
  </definedNames>
  <calcPr calcId="152511"/>
  <customWorkbookViews>
    <customWorkbookView name="Luis Felipe Ordonez Armero - Vista personalizada" guid="{0D27272C-8AE0-4052-801F-A315617EF63A}" autoUpdate="1" mergeInterval="5" personalView="1" maximized="1" windowWidth="1276" windowHeight="759" activeSheetId="6"/>
    <customWorkbookView name="Fredy Eduardo Arcos Realpe - Vista personalizada" guid="{FAFEC9F5-BF18-4E84-806B-6B835B574CEB}" autoUpdate="1" mergeInterval="5" personalView="1" maximized="1" xWindow="-8" yWindow="-8" windowWidth="1936" windowHeight="1056" activeSheetId="6"/>
  </customWorkbookViews>
</workbook>
</file>

<file path=xl/calcChain.xml><?xml version="1.0" encoding="utf-8"?>
<calcChain xmlns="http://schemas.openxmlformats.org/spreadsheetml/2006/main">
  <c r="E40" i="3" l="1"/>
  <c r="D41" i="2"/>
  <c r="E40" i="2"/>
  <c r="D40" i="2"/>
  <c r="C144" i="8" l="1"/>
  <c r="C140" i="8"/>
  <c r="C141" i="8"/>
  <c r="C142" i="8"/>
  <c r="C143" i="8"/>
  <c r="C139" i="8"/>
  <c r="C92" i="8"/>
  <c r="C93" i="8"/>
  <c r="C94" i="8"/>
  <c r="C95" i="8"/>
  <c r="C96" i="8"/>
  <c r="C97" i="8"/>
  <c r="C98" i="8"/>
  <c r="C99" i="8"/>
  <c r="C91" i="8"/>
  <c r="C105" i="2"/>
  <c r="C104" i="2"/>
  <c r="C103" i="2"/>
  <c r="C90" i="8"/>
  <c r="C89" i="8"/>
  <c r="C88" i="8"/>
  <c r="C87" i="8"/>
  <c r="C92" i="9"/>
  <c r="C91" i="9"/>
  <c r="C90" i="9"/>
  <c r="C89" i="9"/>
  <c r="C88" i="9"/>
  <c r="C87" i="9"/>
  <c r="C130" i="10"/>
  <c r="C129" i="10"/>
  <c r="C128" i="10"/>
  <c r="C89" i="10"/>
  <c r="C88" i="10"/>
  <c r="C87" i="10"/>
  <c r="C91" i="11"/>
  <c r="C90" i="11"/>
  <c r="C89" i="11"/>
  <c r="C88" i="11"/>
  <c r="C87" i="11"/>
  <c r="E24" i="11" l="1"/>
  <c r="C24" i="11"/>
  <c r="C24" i="10"/>
  <c r="E24" i="10"/>
  <c r="E24" i="9"/>
  <c r="F15" i="9"/>
  <c r="C24" i="9" s="1"/>
  <c r="E24" i="8"/>
  <c r="F15" i="8"/>
  <c r="C24" i="8" s="1"/>
  <c r="E24" i="7"/>
  <c r="F15" i="7"/>
  <c r="C24" i="7" s="1"/>
  <c r="E24" i="6"/>
  <c r="F15" i="6"/>
  <c r="C24" i="6" s="1"/>
  <c r="E24" i="4"/>
  <c r="F15" i="4"/>
  <c r="C24" i="4" s="1"/>
  <c r="F15" i="3"/>
  <c r="C24" i="3" s="1"/>
  <c r="E15" i="3"/>
  <c r="E24" i="3" s="1"/>
  <c r="E24" i="2" l="1"/>
  <c r="F15" i="2"/>
  <c r="C24" i="2" s="1"/>
  <c r="C140" i="7" l="1"/>
  <c r="C141" i="7"/>
  <c r="C142" i="7"/>
  <c r="C139" i="7"/>
  <c r="C138" i="7"/>
  <c r="C96" i="7"/>
  <c r="C97" i="7"/>
  <c r="C98" i="7"/>
  <c r="C95" i="7"/>
  <c r="C88" i="7"/>
  <c r="C89" i="7"/>
  <c r="C87" i="7"/>
  <c r="C91" i="7"/>
  <c r="C92" i="7"/>
  <c r="C93" i="7"/>
  <c r="C94" i="7"/>
  <c r="C90" i="7"/>
  <c r="C146" i="6"/>
  <c r="C147" i="6"/>
  <c r="C148" i="6"/>
  <c r="C145" i="6"/>
  <c r="C149" i="6"/>
  <c r="C96" i="6"/>
  <c r="C97" i="6"/>
  <c r="C98" i="6"/>
  <c r="C99" i="6"/>
  <c r="C100" i="6"/>
  <c r="C101" i="6"/>
  <c r="C102" i="6"/>
  <c r="C103" i="6"/>
  <c r="C104" i="6"/>
  <c r="C105" i="6"/>
  <c r="C95" i="6"/>
  <c r="F138" i="11" l="1"/>
  <c r="D149" i="11" s="1"/>
  <c r="E122" i="11"/>
  <c r="D148" i="11" s="1"/>
  <c r="M116" i="11"/>
  <c r="L116" i="11"/>
  <c r="K116" i="11"/>
  <c r="C118" i="11" s="1"/>
  <c r="A109" i="11"/>
  <c r="A110" i="11" s="1"/>
  <c r="A111" i="11" s="1"/>
  <c r="A112" i="11" s="1"/>
  <c r="A113" i="11" s="1"/>
  <c r="A114" i="11" s="1"/>
  <c r="A115" i="11" s="1"/>
  <c r="N116" i="11"/>
  <c r="C62" i="11"/>
  <c r="L57" i="11"/>
  <c r="C61" i="11"/>
  <c r="A50" i="11"/>
  <c r="A51" i="11" s="1"/>
  <c r="A52" i="11" s="1"/>
  <c r="A53" i="11" s="1"/>
  <c r="A54" i="11" s="1"/>
  <c r="A55" i="11" s="1"/>
  <c r="A56" i="11" s="1"/>
  <c r="E40" i="11"/>
  <c r="F135" i="10"/>
  <c r="D146" i="10" s="1"/>
  <c r="E120" i="10"/>
  <c r="D145" i="10" s="1"/>
  <c r="M114" i="10"/>
  <c r="L114" i="10"/>
  <c r="K114" i="10"/>
  <c r="C116" i="10" s="1"/>
  <c r="A107" i="10"/>
  <c r="A108" i="10" s="1"/>
  <c r="A109" i="10" s="1"/>
  <c r="A110" i="10" s="1"/>
  <c r="A111" i="10" s="1"/>
  <c r="A112" i="10" s="1"/>
  <c r="A113" i="10" s="1"/>
  <c r="N114" i="10"/>
  <c r="C62" i="10"/>
  <c r="L57" i="10"/>
  <c r="C61" i="10"/>
  <c r="A50" i="10"/>
  <c r="A51" i="10" s="1"/>
  <c r="A52" i="10" s="1"/>
  <c r="A53" i="10" s="1"/>
  <c r="A54" i="10" s="1"/>
  <c r="A55" i="10" s="1"/>
  <c r="A56" i="10" s="1"/>
  <c r="E40" i="10"/>
  <c r="F140" i="9"/>
  <c r="D151" i="9" s="1"/>
  <c r="E123" i="9"/>
  <c r="D150" i="9" s="1"/>
  <c r="M117" i="9"/>
  <c r="L117" i="9"/>
  <c r="K117" i="9"/>
  <c r="C119" i="9" s="1"/>
  <c r="A110" i="9"/>
  <c r="A111" i="9" s="1"/>
  <c r="A112" i="9" s="1"/>
  <c r="A113" i="9" s="1"/>
  <c r="A114" i="9" s="1"/>
  <c r="A115" i="9" s="1"/>
  <c r="A116" i="9" s="1"/>
  <c r="N117" i="9"/>
  <c r="C62" i="9"/>
  <c r="L57" i="9"/>
  <c r="C61" i="9"/>
  <c r="A50" i="9"/>
  <c r="A51" i="9" s="1"/>
  <c r="A52" i="9" s="1"/>
  <c r="A53" i="9" s="1"/>
  <c r="A54" i="9" s="1"/>
  <c r="A55" i="9" s="1"/>
  <c r="A56" i="9" s="1"/>
  <c r="D41" i="9"/>
  <c r="E40" i="9" s="1"/>
  <c r="F150" i="8"/>
  <c r="D161" i="8" s="1"/>
  <c r="E131" i="8"/>
  <c r="D160" i="8" s="1"/>
  <c r="M125" i="8"/>
  <c r="L125" i="8"/>
  <c r="K125" i="8"/>
  <c r="C127" i="8" s="1"/>
  <c r="A118" i="8"/>
  <c r="A119" i="8" s="1"/>
  <c r="A120" i="8" s="1"/>
  <c r="A121" i="8" s="1"/>
  <c r="A122" i="8" s="1"/>
  <c r="A123" i="8" s="1"/>
  <c r="A124" i="8" s="1"/>
  <c r="N125" i="8"/>
  <c r="C62" i="8"/>
  <c r="L57" i="8"/>
  <c r="C61" i="8"/>
  <c r="A50" i="8"/>
  <c r="A51" i="8" s="1"/>
  <c r="A52" i="8" s="1"/>
  <c r="A53" i="8" s="1"/>
  <c r="A54" i="8" s="1"/>
  <c r="A55" i="8" s="1"/>
  <c r="A56" i="8" s="1"/>
  <c r="E40" i="8"/>
  <c r="F145" i="7"/>
  <c r="D156" i="7" s="1"/>
  <c r="E130" i="7"/>
  <c r="D155" i="7" s="1"/>
  <c r="M124" i="7"/>
  <c r="L124" i="7"/>
  <c r="K124" i="7"/>
  <c r="C126" i="7" s="1"/>
  <c r="A117" i="7"/>
  <c r="A118" i="7" s="1"/>
  <c r="A119" i="7" s="1"/>
  <c r="A120" i="7" s="1"/>
  <c r="A121" i="7" s="1"/>
  <c r="A122" i="7" s="1"/>
  <c r="A123" i="7" s="1"/>
  <c r="N116" i="7"/>
  <c r="N124" i="7" s="1"/>
  <c r="C62" i="7"/>
  <c r="L57" i="7"/>
  <c r="C61" i="7"/>
  <c r="A50" i="7"/>
  <c r="A51" i="7" s="1"/>
  <c r="A52" i="7" s="1"/>
  <c r="A53" i="7" s="1"/>
  <c r="A54" i="7" s="1"/>
  <c r="A55" i="7" s="1"/>
  <c r="A56" i="7" s="1"/>
  <c r="E40" i="7"/>
  <c r="E150" i="9" l="1"/>
  <c r="E160" i="8"/>
  <c r="E148" i="11"/>
  <c r="E145" i="10"/>
  <c r="E155" i="7"/>
  <c r="C94" i="6"/>
  <c r="C88" i="6"/>
  <c r="C89" i="6"/>
  <c r="C90" i="6"/>
  <c r="C91" i="6"/>
  <c r="C92" i="6"/>
  <c r="C93" i="6"/>
  <c r="C87" i="6"/>
  <c r="F155" i="6"/>
  <c r="D166" i="6" s="1"/>
  <c r="E137" i="6"/>
  <c r="D165" i="6" s="1"/>
  <c r="C133" i="6"/>
  <c r="A124" i="6"/>
  <c r="A125" i="6" s="1"/>
  <c r="A126" i="6" s="1"/>
  <c r="A127" i="6" s="1"/>
  <c r="A128" i="6" s="1"/>
  <c r="A129" i="6" s="1"/>
  <c r="A130" i="6" s="1"/>
  <c r="C62" i="6"/>
  <c r="L57" i="6"/>
  <c r="C61" i="6"/>
  <c r="A50" i="6"/>
  <c r="A51" i="6" s="1"/>
  <c r="A52" i="6" s="1"/>
  <c r="A53" i="6" s="1"/>
  <c r="A54" i="6" s="1"/>
  <c r="A55" i="6" s="1"/>
  <c r="A56" i="6" s="1"/>
  <c r="D41" i="6"/>
  <c r="E40" i="6" s="1"/>
  <c r="C144" i="4"/>
  <c r="C97" i="4"/>
  <c r="C98" i="4"/>
  <c r="C99" i="4"/>
  <c r="C100" i="4"/>
  <c r="C101" i="4"/>
  <c r="C102" i="4"/>
  <c r="C103" i="4"/>
  <c r="C104" i="4"/>
  <c r="C96" i="4"/>
  <c r="C88" i="4"/>
  <c r="C89" i="4"/>
  <c r="C90" i="4"/>
  <c r="C91" i="4"/>
  <c r="C92" i="4"/>
  <c r="C93" i="4"/>
  <c r="C94" i="4"/>
  <c r="C95" i="4"/>
  <c r="C87" i="4"/>
  <c r="E165" i="6" l="1"/>
  <c r="F150" i="4"/>
  <c r="D161" i="4" s="1"/>
  <c r="E136" i="4"/>
  <c r="D160" i="4" s="1"/>
  <c r="M130" i="4"/>
  <c r="L130" i="4"/>
  <c r="K130" i="4"/>
  <c r="C132" i="4" s="1"/>
  <c r="A123" i="4"/>
  <c r="A124" i="4" s="1"/>
  <c r="A125" i="4" s="1"/>
  <c r="A126" i="4" s="1"/>
  <c r="A127" i="4" s="1"/>
  <c r="A128" i="4" s="1"/>
  <c r="A129" i="4" s="1"/>
  <c r="N122" i="4"/>
  <c r="N130" i="4" s="1"/>
  <c r="C62" i="4"/>
  <c r="L57" i="4"/>
  <c r="C61" i="4"/>
  <c r="A50" i="4"/>
  <c r="A51" i="4" s="1"/>
  <c r="A52" i="4" s="1"/>
  <c r="A53" i="4" s="1"/>
  <c r="A54" i="4" s="1"/>
  <c r="A55" i="4" s="1"/>
  <c r="A56" i="4" s="1"/>
  <c r="D41" i="4"/>
  <c r="E40" i="4" s="1"/>
  <c r="C147" i="3"/>
  <c r="C146" i="3"/>
  <c r="C145" i="3"/>
  <c r="C96" i="3"/>
  <c r="C97" i="3"/>
  <c r="C98" i="3"/>
  <c r="C99" i="3"/>
  <c r="C100" i="3"/>
  <c r="C101" i="3"/>
  <c r="C102" i="3"/>
  <c r="C103" i="3"/>
  <c r="C104" i="3"/>
  <c r="C105" i="3"/>
  <c r="C95" i="3"/>
  <c r="C94" i="3"/>
  <c r="C91" i="3"/>
  <c r="C92" i="3"/>
  <c r="C93" i="3"/>
  <c r="C90" i="3"/>
  <c r="E160" i="4" l="1"/>
  <c r="F153" i="3"/>
  <c r="D164" i="3" s="1"/>
  <c r="E137" i="3"/>
  <c r="D163" i="3" s="1"/>
  <c r="M131" i="3"/>
  <c r="L131" i="3"/>
  <c r="K131" i="3"/>
  <c r="C133" i="3" s="1"/>
  <c r="A124" i="3"/>
  <c r="A125" i="3" s="1"/>
  <c r="A126" i="3" s="1"/>
  <c r="A127" i="3" s="1"/>
  <c r="A128" i="3" s="1"/>
  <c r="A130" i="3" s="1"/>
  <c r="N131" i="3"/>
  <c r="C62" i="3"/>
  <c r="L57" i="3"/>
  <c r="C61" i="3"/>
  <c r="A50" i="3"/>
  <c r="A51" i="3" s="1"/>
  <c r="A52" i="3" s="1"/>
  <c r="A53" i="3" s="1"/>
  <c r="A54" i="3" s="1"/>
  <c r="A55" i="3" s="1"/>
  <c r="A56" i="3" s="1"/>
  <c r="C167" i="2"/>
  <c r="C165" i="2"/>
  <c r="C164" i="2"/>
  <c r="C166" i="2"/>
  <c r="E163" i="3" l="1"/>
  <c r="C124" i="2"/>
  <c r="C123" i="2"/>
  <c r="C122" i="2"/>
  <c r="C121" i="2"/>
  <c r="C120" i="2"/>
  <c r="C119" i="2"/>
  <c r="C118" i="2"/>
  <c r="C117" i="2"/>
  <c r="C92" i="2"/>
  <c r="C102" i="2" l="1"/>
  <c r="C101" i="2"/>
  <c r="C116" i="2"/>
  <c r="C115" i="2"/>
  <c r="C112" i="2"/>
  <c r="C113" i="2"/>
  <c r="C114" i="2"/>
  <c r="C110" i="2"/>
  <c r="C111" i="2"/>
  <c r="C106" i="2" l="1"/>
  <c r="C107" i="2"/>
  <c r="C108" i="2"/>
  <c r="C109" i="2"/>
  <c r="C100" i="2"/>
  <c r="C98" i="2"/>
  <c r="C99" i="2"/>
  <c r="C97" i="2"/>
  <c r="C96" i="2"/>
  <c r="C95" i="2"/>
  <c r="C93" i="2"/>
  <c r="C94" i="2"/>
  <c r="C91" i="2"/>
  <c r="C17" i="5" l="1"/>
  <c r="C18" i="5" l="1"/>
  <c r="M150" i="2"/>
  <c r="L150" i="2"/>
  <c r="K150" i="2"/>
  <c r="A143" i="2"/>
  <c r="A144" i="2" s="1"/>
  <c r="A145" i="2" s="1"/>
  <c r="A146" i="2" s="1"/>
  <c r="A147" i="2" s="1"/>
  <c r="A148" i="2" s="1"/>
  <c r="A149" i="2" s="1"/>
  <c r="N150" i="2"/>
  <c r="E156" i="2" l="1"/>
  <c r="D183" i="2" s="1"/>
  <c r="F173" i="2"/>
  <c r="D184" i="2" s="1"/>
  <c r="E183" i="2" l="1"/>
  <c r="C152" i="2" l="1"/>
  <c r="C62" i="2"/>
  <c r="L57" i="2"/>
  <c r="C61" i="2"/>
  <c r="A50" i="2"/>
  <c r="A51" i="2" s="1"/>
  <c r="A52" i="2" s="1"/>
  <c r="A53" i="2" s="1"/>
  <c r="A54" i="2" s="1"/>
  <c r="A55" i="2" s="1"/>
  <c r="A56" i="2" s="1"/>
</calcChain>
</file>

<file path=xl/sharedStrings.xml><?xml version="1.0" encoding="utf-8"?>
<sst xmlns="http://schemas.openxmlformats.org/spreadsheetml/2006/main" count="4376" uniqueCount="785">
  <si>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</si>
  <si>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</si>
  <si>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</si>
  <si>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</si>
  <si>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</si>
  <si>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</si>
  <si>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</si>
  <si>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</si>
  <si>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</si>
  <si>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</si>
  <si>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</si>
  <si>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</si>
  <si>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</si>
  <si>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</si>
  <si>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</si>
  <si>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</si>
  <si>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</si>
  <si>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</si>
  <si>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</si>
  <si>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</si>
  <si>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</si>
  <si>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</si>
  <si>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</si>
  <si>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</si>
  <si>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</si>
  <si>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</si>
  <si>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</si>
  <si>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</si>
  <si>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</si>
  <si>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</si>
  <si>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</si>
  <si>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</si>
  <si>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</si>
  <si>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</si>
  <si>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</si>
  <si>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</si>
  <si>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</si>
  <si>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</si>
  <si>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</si>
  <si>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</si>
  <si>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</si>
  <si>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</si>
  <si>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</si>
  <si>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</si>
  <si>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</si>
  <si>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</si>
  <si>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</si>
  <si>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</si>
  <si>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</si>
  <si>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</si>
  <si>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</si>
  <si>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</si>
  <si>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</si>
  <si>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</si>
  <si>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</si>
  <si>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</si>
  <si>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</si>
  <si>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</si>
  <si>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</si>
  <si>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</si>
  <si>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</si>
  <si>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</si>
  <si>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</si>
  <si>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</si>
  <si>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</si>
  <si>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</si>
  <si>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</si>
  <si>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</si>
  <si>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</si>
  <si>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</si>
  <si>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</si>
  <si>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</si>
  <si>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</si>
  <si>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</si>
  <si>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</si>
  <si>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</si>
  <si>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</si>
  <si>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</si>
  <si>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</si>
  <si>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</si>
  <si>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</si>
  <si>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</si>
  <si>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</si>
  <si>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</si>
  <si>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</si>
  <si>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</si>
  <si>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</si>
  <si>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</si>
  <si>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 xml:space="preserve">CON LA CAPACIDAD FINANCIERA </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</si>
  <si>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</si>
  <si>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</si>
  <si>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</si>
  <si>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</si>
  <si>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</si>
  <si>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</si>
  <si>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</si>
  <si>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</si>
  <si>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</si>
  <si>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</si>
  <si>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</si>
  <si>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</si>
  <si>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</si>
  <si>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</si>
  <si>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</si>
  <si>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</si>
  <si>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</si>
  <si>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</si>
  <si>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</si>
  <si>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</si>
  <si>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</si>
  <si>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</si>
  <si>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</si>
  <si>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</si>
  <si>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</si>
  <si>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</si>
  <si>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</si>
  <si>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</si>
  <si>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</si>
  <si>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</si>
  <si>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</si>
  <si>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</si>
  <si>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</si>
  <si>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</si>
  <si>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</si>
  <si>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</si>
  <si>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</si>
  <si>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</si>
  <si>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</si>
  <si>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</si>
  <si>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</si>
  <si>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</si>
  <si>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</si>
  <si>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</si>
  <si>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</si>
  <si>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</si>
  <si>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</si>
  <si>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</si>
  <si>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</si>
  <si>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</si>
  <si>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</si>
  <si>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</si>
  <si>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</si>
  <si>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</si>
  <si>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</si>
  <si>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</si>
  <si>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</si>
  <si>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</si>
  <si>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</si>
  <si>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</si>
  <si>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</si>
  <si>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</si>
  <si>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</si>
  <si>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</si>
  <si>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</si>
  <si>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</si>
  <si>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</si>
  <si>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t>FUNDACION EMSSANAR</t>
  </si>
  <si>
    <t>814006325-9</t>
  </si>
  <si>
    <t>La verifiacion de la capacidad Financiera se realiza con el RUP No. CCP-0460549 expedido por la camara de Comercio de Pasto. Folio 36</t>
  </si>
  <si>
    <t>Rango al que aplica: IDL Mayor igual a 1,2        NDE Menor o igual a  65%</t>
  </si>
  <si>
    <t>EL PROPONENTE CUMPLE __x____ NO CUMPLE _______</t>
  </si>
  <si>
    <t>MARIA DEL PILAR ESPAÑA NARVAEZ</t>
  </si>
  <si>
    <t>PSICOLOGA</t>
  </si>
  <si>
    <t>UNIVERSIDAD MARIANA</t>
  </si>
  <si>
    <t>INSTITUCIÓN DE EDUCACIÓN GIMNASIO BOLIVARIANO</t>
  </si>
  <si>
    <t>01/02/2008  01/12/2011</t>
  </si>
  <si>
    <t xml:space="preserve">COORDINADORA DE 5 DEPARTAMENTOS DE NARIÑO EN LOS ENTORNOS FAMILIARES Y COMUNITARIOS </t>
  </si>
  <si>
    <t xml:space="preserve">FECHA DE TERMINACIÓN DE MATERIAS O GRADO ILEGIBLE, NO TIENE TARJETA PROFESIONAL, LAS CERTIFICACIONES LABORALES NO SE ENCUNTRAN LEGIBLES </t>
  </si>
  <si>
    <t>NATALIA JURADO ROMERO</t>
  </si>
  <si>
    <t>UNIVERSIDAD DE NARIÑO</t>
  </si>
  <si>
    <t xml:space="preserve">UNIVERSIDAD DE SAN BUENAVENTURA </t>
  </si>
  <si>
    <t>15/11/2013  15/12/2013</t>
  </si>
  <si>
    <t xml:space="preserve">IMPLEMENTACIÓN DE UN PROCESO DE CUALIFICACIÓN AL TALENTO HUMANO FORMACIÓN Y ATENCIÓN PSICOSOCIAL A FAMILIAS BENEFICIARIAS DE LAS MODALIDADES DE ATENCIÓN INTEGRAL A LA PRIMERA INFANCIA DEL ICBF </t>
  </si>
  <si>
    <t>INSTITUTO DE EDUCACIÓN TECNICA INESUR</t>
  </si>
  <si>
    <t>01/10/2012  27/05/2013</t>
  </si>
  <si>
    <t>DOCENTE APOYO A LA PRIMERA INFANCIA</t>
  </si>
  <si>
    <t>SERTEMPO S.A</t>
  </si>
  <si>
    <t>04/02/2011  30/12/2011</t>
  </si>
  <si>
    <t xml:space="preserve">DIRECTORA HOGAR INFANTIL ROSITA MUESES </t>
  </si>
  <si>
    <t>ELSY GIOMAR PORTILLO MIRAMAR</t>
  </si>
  <si>
    <t>INSTITUCIÓN EDUCATIVA MUNICIPAL MORASURCO</t>
  </si>
  <si>
    <t xml:space="preserve">01/10/2007  13/09/2009 </t>
  </si>
  <si>
    <t xml:space="preserve">DOCENTE DEL PROGRAMA DE EDUCACIÓN PARA ADULTOS </t>
  </si>
  <si>
    <t>INSTITUTO GRAN COLOMBIANO JOSE MUTIZ</t>
  </si>
  <si>
    <t>01/09/2004  01/07/2005</t>
  </si>
  <si>
    <t xml:space="preserve">01/09/2005  01/07/2006 </t>
  </si>
  <si>
    <t>DOCENTE Y PSICOLOGA AREAS DE ETICA, TRABAJO EN EQUIPO, VIOLENCIA Y SOCIEDAD Y MEDIO AMBIENTE</t>
  </si>
  <si>
    <t>17/02/2005  30/03/2005</t>
  </si>
  <si>
    <t>18/11/2004  01/03/2005</t>
  </si>
  <si>
    <t>INVESTIGACIÓN, EVALUACIÓN DEL PROGRAMA TAMBIEN SOY PERSONA EN EL DEPARTAMENTO DE NARIÑO</t>
  </si>
  <si>
    <t xml:space="preserve">NO PRESENTA TARJETA PROFESIONAL </t>
  </si>
  <si>
    <t>ELVIA PASTORA GETIAL QUENORAN</t>
  </si>
  <si>
    <t>NO PRESENTA HOJA DE VIDA, NO PRESENTA FORMATO 8, NO PRESENTA TITULO PROFESIONA, NO PRESENTA TARJETA PROFESIONAL,.</t>
  </si>
  <si>
    <t>EQUIPO PROFESIONAL DE APOYO PSICOSOCIAL</t>
  </si>
  <si>
    <t>LUCY DEL CARMEN MONTERO LEGARDA</t>
  </si>
  <si>
    <t>PASTOSALUD</t>
  </si>
  <si>
    <t>01/07/2010  31/12/2010</t>
  </si>
  <si>
    <t>01/01/2010  30/06/2010</t>
  </si>
  <si>
    <t>01/07/2009  31/12/2009</t>
  </si>
  <si>
    <t xml:space="preserve">19/01/2009  30/06/2009  </t>
  </si>
  <si>
    <t>JENNY PATRICIA BELARCAZAR DIAZ</t>
  </si>
  <si>
    <t>CENTRO DE SALUD FUNES</t>
  </si>
  <si>
    <t>01/04/2012  07/02/2013</t>
  </si>
  <si>
    <t>PSICOLOGA COORDINADORAS</t>
  </si>
  <si>
    <t>EMMSANAR</t>
  </si>
  <si>
    <t>03/03/2010  30/09/2010</t>
  </si>
  <si>
    <t xml:space="preserve">AUXILIAR DE PROYECTOS EN LA SUPERVISION DE UNIDADES DE SERVICIO DENOMINADOS HOGARES COMUNITARIOS DE BIENESTAR FAMILAR </t>
  </si>
  <si>
    <t>JENNY LORENA JARAMILLO ZAMBRANO</t>
  </si>
  <si>
    <t>INSTITUCION UNIVERSITARIA CENTRO DE ESTUDIOS SUPERIORES MARIA GORETY</t>
  </si>
  <si>
    <t>02/08/2003  20/06/2004</t>
  </si>
  <si>
    <t>PRACTICA PROFESIONAL DE PSICOLOGIA</t>
  </si>
  <si>
    <t>CORPORACION UNIVERSITARIA AUTONOMA DE NARIÑO</t>
  </si>
  <si>
    <t xml:space="preserve">02/08/2007  31/07/2008 </t>
  </si>
  <si>
    <t>PROTEGER</t>
  </si>
  <si>
    <t>05/02/2010  31/12/2010</t>
  </si>
  <si>
    <t>NO PRESENTA TARJETA PROFESIONAL</t>
  </si>
  <si>
    <t>FRANCY PATRICIA ELIZABETH MAYA PEREZ</t>
  </si>
  <si>
    <t>NO PRESENTA TITULO PROFESIONAL</t>
  </si>
  <si>
    <t>ALCALDIA MUNICIPAL DE FUNES</t>
  </si>
  <si>
    <t>22/01/2014  30/06/2014</t>
  </si>
  <si>
    <t>APOYO EJECUCIÓN DE ACTIVIDADES DEL POA</t>
  </si>
  <si>
    <t>MILENA YORLANDI VILLAREAL TORRES</t>
  </si>
  <si>
    <t>CORPORACION UNIVERSITARIA REMINGTON</t>
  </si>
  <si>
    <t>NO PRESENTA TARJETA PROFESIONAL NI EXPERIENCIA LABORAL MINIMA</t>
  </si>
  <si>
    <t>ADRIANA PATRICIA FOLEECO GOMEZ</t>
  </si>
  <si>
    <t>ADMINISTRADOR DE EMPRESSAS</t>
  </si>
  <si>
    <t>LA FUNDACION UNIVERSITARIA SAN MARTIN</t>
  </si>
  <si>
    <t xml:space="preserve">FUNDACION HUMANO AMBIENTAL PARA EL DESARROLLO SOSTENIBLE "FHADESO" </t>
  </si>
  <si>
    <t>01/05/2009  01/08/2012</t>
  </si>
  <si>
    <t>COORDINADORA EMPRESARIAL PSICOSOCIAL</t>
  </si>
  <si>
    <t>GENERACIONES CON BIENESTAR</t>
  </si>
  <si>
    <t>COORDINADORA METODOLOGICA</t>
  </si>
  <si>
    <t>2012  2013</t>
  </si>
  <si>
    <t>ADRIANA NATALY CABRERA</t>
  </si>
  <si>
    <t>UNIVERSIDAD NACIONAL ABIERTA Y A DISTANCIA</t>
  </si>
  <si>
    <t>ALCALDIA MUNICIPAL DE GUAITARILLA -  NARIÑO</t>
  </si>
  <si>
    <t>15/03/2012  15/04/2012</t>
  </si>
  <si>
    <t xml:space="preserve">10/01/2012  10/03/2012 </t>
  </si>
  <si>
    <t xml:space="preserve">ENLACE MUNICIPAL PARA LA COORDINACIÓN DEL PROGRAMA NACIONAL DEL ADULTO MAYOR </t>
  </si>
  <si>
    <t>CENTRO EDUCATIVO EL MOTILON</t>
  </si>
  <si>
    <t>20/01/2010  06/12/2011</t>
  </si>
  <si>
    <t>JACKELINE TORRES ALVAREZ</t>
  </si>
  <si>
    <t>LICENCIADA EN FILOSOFIA Y LETRAS</t>
  </si>
  <si>
    <t>NO PRESENTA EXPERIENCIA, NO APLICA PARA EL PERFIL</t>
  </si>
  <si>
    <t xml:space="preserve">CARMEN RUBY JOJOA BERMUDES </t>
  </si>
  <si>
    <t>PSICOLOGO SOCIAL COMUNITARIO</t>
  </si>
  <si>
    <t>10/012/2004</t>
  </si>
  <si>
    <t>CONVENIO COLEGIO MUSCAL BRITANICO</t>
  </si>
  <si>
    <t>15/04/2013  20/12/2013</t>
  </si>
  <si>
    <t>01/03/2012  14/12/2012</t>
  </si>
  <si>
    <t>20/01/2014  30/11/2014</t>
  </si>
  <si>
    <t>28/02/011  02/12/2011</t>
  </si>
  <si>
    <t>DOCENTE</t>
  </si>
  <si>
    <t xml:space="preserve">NO ANEXA EXPERIENCIA COMO PSICOLOGA </t>
  </si>
  <si>
    <t>MIRIAN CAROLINA VILLOTA REVELO</t>
  </si>
  <si>
    <t>COORDINADORA SOCIAL</t>
  </si>
  <si>
    <t>02/01/2013  13/02/2013</t>
  </si>
  <si>
    <t>PDVSA GS S.A SUCUR5SAL COLOMBIA</t>
  </si>
  <si>
    <t>MAZAMORRA GOLD</t>
  </si>
  <si>
    <t>01/08/2011  27/02/2012</t>
  </si>
  <si>
    <t>COORDINADORA DE RESPONSABILIDAD SOCIAL</t>
  </si>
  <si>
    <t>UNION TEMPORAL CORREDORES ARTERIALES</t>
  </si>
  <si>
    <t>01/04/2011  28/04/2011</t>
  </si>
  <si>
    <t>PRESIDENTE SOCIAL DEL PROYECTO</t>
  </si>
  <si>
    <t>1. Experiencia Específica - Adicional</t>
  </si>
  <si>
    <t>MARIA EUGENIA TAUTAS TABLA</t>
  </si>
  <si>
    <t xml:space="preserve">NO ANEXA DIPLOMA DE GRADO,  </t>
  </si>
  <si>
    <t>FUNDACIÓN PROINCO</t>
  </si>
  <si>
    <t xml:space="preserve">01/04/2005  17/01/2006 </t>
  </si>
  <si>
    <t>INVESTIGACIÓN PLAN DE ERRADICACIÓN DEL TRABAJO INFANTIL Y PROTECCIÓN DEL TRABAJO JUVENIL</t>
  </si>
  <si>
    <t>SOCIOLOGA</t>
  </si>
  <si>
    <t>FUNDACIÓN EMSSANAR</t>
  </si>
  <si>
    <t>09/10/2009  30/07/2010</t>
  </si>
  <si>
    <t xml:space="preserve">COGESTOR SOCIAL PTOFESIONAL </t>
  </si>
  <si>
    <t>FINANCIERO</t>
  </si>
  <si>
    <t>JHON FERNANDO ESTRELLA GARZON</t>
  </si>
  <si>
    <t>CONTADOR PUBLICO</t>
  </si>
  <si>
    <t>PROFESIONAL DE APOYO PEDAGOGICO</t>
  </si>
  <si>
    <t>EULALIA HUERTAS  CHARMORRO</t>
  </si>
  <si>
    <t>LICENCIADA EN EDUCACIÓN PREESCOLAR</t>
  </si>
  <si>
    <t>UNIVERSIDAD PEDAGOGICA NACIONAL</t>
  </si>
  <si>
    <t>JARDIN INFATIL MUNDO MAGICO</t>
  </si>
  <si>
    <t>2002  05/12/2010</t>
  </si>
  <si>
    <t>NO PRESETNA TARJETA PROFESIONAL, LA EXPERIENCIA LABORAL  REFERIDA EN LA HOJA DE VIDA NO ESTA CERTIFICADA.</t>
  </si>
  <si>
    <t>X</t>
  </si>
  <si>
    <t>OSCAR EDUARDO CADENA OBANDO</t>
  </si>
  <si>
    <t>PSICOLOGO</t>
  </si>
  <si>
    <t>NACIONES UNIDAS DERECHOS HUMANOS</t>
  </si>
  <si>
    <t xml:space="preserve">08/08/2011  07/03/2012  </t>
  </si>
  <si>
    <t>PSICOLGO</t>
  </si>
  <si>
    <t>FUNDACIÓN PARA LA PAZ EN EL SUR DE COLOMBIA</t>
  </si>
  <si>
    <t>2006  2007</t>
  </si>
  <si>
    <t>COORDINADOR DEL AREA DE NIÑEZ Y JUVENTUD</t>
  </si>
  <si>
    <t>FUNDACIÓN PARA LA PAZ EN EL SUR DE COLOMBIA RED DE PAZ</t>
  </si>
  <si>
    <t>01/04/2005  20/04/2007</t>
  </si>
  <si>
    <t>COORDINADOR DE COMPONENTE PEDAGOGICO DE DERECHOS HUMANOS Y CONVIVENCIA CON JOVENES NIÑOS Y NIÑAS</t>
  </si>
  <si>
    <t>MONICA PATRICIA BENAVIDES CORAL</t>
  </si>
  <si>
    <t xml:space="preserve">HOJA DE VIDA SIN FIRMAR, NO PRESENTA EXPERIENCIA LABORAL CERTIFICADA, Y LA EXPERIENCIA PRESENTADA ES ANTES DE RECIBIR SU DIPLOMA PROFESIONAL. </t>
  </si>
  <si>
    <t>CONSTANZA LUCIA DUARTE</t>
  </si>
  <si>
    <t>NO PRESENTA EXPERIENCIA CERTIFICADA REFERIDA EN LA HOJA DE VIDA</t>
  </si>
  <si>
    <t>JUAN CARLOS LOPEZ VALLEJO</t>
  </si>
  <si>
    <t>CORPORACION UNVERSITARIA REMINGTON</t>
  </si>
  <si>
    <t>CORREDOR ORIENTAL</t>
  </si>
  <si>
    <t>01/01/2007  01/04/2008</t>
  </si>
  <si>
    <t>FECHA DE GRADO ILEGIBLE, LAS CERTIFICACIONES DE EXPERIENCIAS LABORALES SON ILEGIBLES, NO PRESETNA TARJETA PROFESIONAL</t>
  </si>
  <si>
    <t>CATALINA DEL ROSARIO LOPEZ SANTAMARIA</t>
  </si>
  <si>
    <t>TRABAJADORA SOCIAL</t>
  </si>
  <si>
    <t>ICBF</t>
  </si>
  <si>
    <t>13/01/2014  30/09/2014</t>
  </si>
  <si>
    <t>17/06/2003  22/12/ 2003</t>
  </si>
  <si>
    <t>09/01/2013  09/02/2013</t>
  </si>
  <si>
    <t>19/01/2012  31/12/2012</t>
  </si>
  <si>
    <t xml:space="preserve">LIZETH ERAZO RAMIREZ </t>
  </si>
  <si>
    <t>FUNDACION DEJANDO HUELLA</t>
  </si>
  <si>
    <t>26/03/2013  09/05/2014</t>
  </si>
  <si>
    <t>CENTRO DE DESARROLLO INFANTIL TEMPRANO DEL MUNICIPIO DE SANTA CRUZ NARIÑO</t>
  </si>
  <si>
    <t>09/07/2012  31/12/2012</t>
  </si>
  <si>
    <t xml:space="preserve">MARIBEL PAOLA PAREDES GUZMAN </t>
  </si>
  <si>
    <t xml:space="preserve">FREELANCE </t>
  </si>
  <si>
    <t>01/11/2013  14/05/2014</t>
  </si>
  <si>
    <t>CAPACITACIÓN EN TEMTICAS RELACIONADAS CON EL RIESGO LABORAL</t>
  </si>
  <si>
    <t xml:space="preserve">HOGARES COMUNITARIOS TRADICIONALES FAMI ASOCIACION SAN VICENTE </t>
  </si>
  <si>
    <t xml:space="preserve">01/04/2013  06/12/2013 </t>
  </si>
  <si>
    <t>CAPACITACION Y DE SARROLLO DE TALLERES PSICOSOCIALES CON LA POBLACION EN SITUACIÓN DE VULNERABILIDAD</t>
  </si>
  <si>
    <t>ROSALBA DEL ROSARIO VALLEJO MORENO</t>
  </si>
  <si>
    <t>UNIVERSIDAD DE LA SABANA</t>
  </si>
  <si>
    <t>NO PRESENTA TAREJETA PROFESIONAL</t>
  </si>
  <si>
    <t>HOGAR NUESTRA SEÑORA DEL ROSARIO</t>
  </si>
  <si>
    <t>1994  1997</t>
  </si>
  <si>
    <t>CLAUDIA GISELA OBANDO CHAMORRO</t>
  </si>
  <si>
    <t>INSTITUCIÓN EDUCATIVA MUNICPAL AURELIO ARTURO MARTINEZ</t>
  </si>
  <si>
    <t>13/08/2011  25/06/2012</t>
  </si>
  <si>
    <t>PRACTICA PROFESIONAL PSICOLOGA</t>
  </si>
  <si>
    <t>PROFESIONAL DE APOYO PEGAGOGICO</t>
  </si>
  <si>
    <t>DEISY ALEXANDRA DEL ROSARIO VALLEJO CHAMORRO</t>
  </si>
  <si>
    <t>LICENCIADO EN EDUCACIÓN BASICA PRIMARIACON ENFANSIS EN TECNOLOGIA INFORMATICA</t>
  </si>
  <si>
    <t>UNIVERSIDAD ANTONIO NARIÑO</t>
  </si>
  <si>
    <t>NO PRESENTA CERTIFICACIÓN DE EXPERIENCIA LABORAL REFERIDO EN LA HOJA DE VIDA</t>
  </si>
  <si>
    <t>COORDINADORA GENERAL</t>
  </si>
  <si>
    <t>SANDRA FABIOLA CUASQUENER HERNANDEZ</t>
  </si>
  <si>
    <t>ADMINISTRADORA PUBLICA</t>
  </si>
  <si>
    <t>ESCUELA SUPERIOR DE ADMINISTRACIÓN PUBLICA</t>
  </si>
  <si>
    <t>COORPORACIÓN PARA EL DESARROLLO ALTERMNATIVO DE NARIÑO CORDEALNAR</t>
  </si>
  <si>
    <t>02/02/2009  30/06/2011</t>
  </si>
  <si>
    <t>TECNOLOGA EN ADMISTRACIÓN FINANCIERA</t>
  </si>
  <si>
    <t>NO PRESETNA TARJETA PROFESIONAL, LA EXPERIENCIA LABORAL  REFERIDA EN LA HOJA DE VIDA NO ESTA CERTIFICADA, NO FIRMO LA HOJA DE VIDA</t>
  </si>
  <si>
    <t>KAREN JOHANA PAZ YARPAZ</t>
  </si>
  <si>
    <t>LICENCIADA EN LENGUA CASTELLANA Y LITERATURA</t>
  </si>
  <si>
    <t>FUNDACION SEMILLAS PARA LA PROSPERIDAD UNION TEMPORAL CREANDO FUTURO</t>
  </si>
  <si>
    <t>01/09/2013  31/10/2014</t>
  </si>
  <si>
    <t>COORDINADORA CDI MODALIDAD FAMILIAR PASTO Y SAN LORENZO</t>
  </si>
  <si>
    <t>16/01/2013  31/08/2013</t>
  </si>
  <si>
    <t>COORDINADORA CDI CORAZON DE MARIA SEDE OBRERO SEDE HOGAR DE CRISTO</t>
  </si>
  <si>
    <t>ALEXANDER AGREDA MUÑOZ</t>
  </si>
  <si>
    <t>CORPORACIÓN UNIVERSITARIA REMINGTON</t>
  </si>
  <si>
    <t>INSTITUTO DEPARTAMENTAL DE SALUD  DE NARIÑO</t>
  </si>
  <si>
    <t>01/03/2014  31/07/2014</t>
  </si>
  <si>
    <t>ATENCION PSICOSOCIAL</t>
  </si>
  <si>
    <t>DEFONSORIA DEL PUEBLO</t>
  </si>
  <si>
    <t>21/08/2014  25/08/2014</t>
  </si>
  <si>
    <t>APOYO PSICOSOCIAL</t>
  </si>
  <si>
    <t>FUNDACIÓN COLECTIVA MUJER Y COMUNIDAD</t>
  </si>
  <si>
    <t>01/10/2013  31/08/2014</t>
  </si>
  <si>
    <t>CORDINADOR DEL PROYECTO FORTALECIMIENTO DE PROCESOS DE ATENCIÓN A LA POBLACIÓN CON DISCAPACIDAD DEL DEPARTAMENTO DE NARIÑO</t>
  </si>
  <si>
    <t>15/02/2009  30/04/2010</t>
  </si>
  <si>
    <t>COORDINADOR DE SEGUIMIENTO Y MONITOREO CON MADRES GESTANTES Y JOVENES EN CONDICION DE VULNERABILIDAD</t>
  </si>
  <si>
    <t>LILIANA YINETH RUANO BOLAÑOS</t>
  </si>
  <si>
    <t>NO PRESENTA TITULO OBTENIDO, NO PRESNTA TARJETA PROFESIONAL, NO PRESENTA SOPORTES DE DE EXPERIENCIA</t>
  </si>
  <si>
    <t>SONIA HELENA MENDEZ BURBANO</t>
  </si>
  <si>
    <t>TRABAJADOR SOCIAL</t>
  </si>
  <si>
    <t>COOPERATIVA EMPRESARIAL DE RECICLAJE DE NARIÑO</t>
  </si>
  <si>
    <t>01/03/2002  15/03/2006</t>
  </si>
  <si>
    <t>INSTITUTO  DE SEGUROS SOCIALES</t>
  </si>
  <si>
    <t>01/01/1992  30/01/1993</t>
  </si>
  <si>
    <t xml:space="preserve">GERENTE </t>
  </si>
  <si>
    <t>LILIA ROSALES ROMERO</t>
  </si>
  <si>
    <t xml:space="preserve">INSTITUTO DE EDUCACIÓN GIMNASIO BOLIVARIANO </t>
  </si>
  <si>
    <t>19/04/2010  19/12/2010</t>
  </si>
  <si>
    <t xml:space="preserve">PSICOLOGA EN EL PROGRAMA DE ATENCIÓN INTEGRAL A LA PRIMERA INFANCIA </t>
  </si>
  <si>
    <t>ANGELA LISETH MORA RODRIGUEZ</t>
  </si>
  <si>
    <t>CENTRO DE DESARROLLO INFANTIL EL INGENIO</t>
  </si>
  <si>
    <t>08/04/2008  19/07/2014</t>
  </si>
  <si>
    <t>COORDINADORA DE CDI</t>
  </si>
  <si>
    <t>04/09/2007  31/12/2007</t>
  </si>
  <si>
    <t xml:space="preserve">PSICOLOGA EN EL CENTRO ZONAL DEL SUR </t>
  </si>
  <si>
    <t>JESUS ESTEBAN RUIZ MORENO</t>
  </si>
  <si>
    <t>HOJA DE VIDA SIN FIRMAR</t>
  </si>
  <si>
    <t>HOJA DE VIDA SIN FIRMAR, NO PRESENTA TITULO PROFESIONAL, NO PRESENTA TARJETA PROFESIONAL</t>
  </si>
  <si>
    <t>01/03/2002  22/06/2002</t>
  </si>
  <si>
    <t>DOCENTE DE PSICOLOGIA</t>
  </si>
  <si>
    <t>DOCENTE HORA CATEDRA</t>
  </si>
  <si>
    <t>01/02/2012  12/12/2012</t>
  </si>
  <si>
    <t>MELANY ROCIO CAÑAR CRIOLLO</t>
  </si>
  <si>
    <t>FUNDACIÓN DEJANDO HUELLA</t>
  </si>
  <si>
    <t>01/11/2012  31/12/2012</t>
  </si>
  <si>
    <t>08/01/2013  31/12/2013</t>
  </si>
  <si>
    <t>PSICOLOGA EN EL CDI FAMILIAR</t>
  </si>
  <si>
    <t>CLAUDIA LILIANA CALVACHE GOMEZ</t>
  </si>
  <si>
    <t>LICENCIADA EN EDUCACIÓN BASICA CON ENFASIS EN CIENCIAS NATURALES Y EDUCACIÓN AMBIENTAL</t>
  </si>
  <si>
    <t>FUNDACIÓN DE PROMOCION INTEGRAL Y TRABAJO COMUNITARIO CORAZON DE MARIA</t>
  </si>
  <si>
    <t>01/04/2005  15/12/2005</t>
  </si>
  <si>
    <t>01/04/2009 01/06/2009</t>
  </si>
  <si>
    <t xml:space="preserve">MARIA JAIR OBANDO </t>
  </si>
  <si>
    <t>UNIVERSIDAD MARIAN</t>
  </si>
  <si>
    <t>01/03/2007  30/06/2007</t>
  </si>
  <si>
    <t>ASOCIACION DE CABILDOS INDIGENAS ZONA DE IPIALES</t>
  </si>
  <si>
    <t>05/05/2005  31/08/2006</t>
  </si>
  <si>
    <t>ATENCION AL USUARIO</t>
  </si>
  <si>
    <t>FUNDACION CASA MADRE</t>
  </si>
  <si>
    <t>05/02/2004  18/02/2005</t>
  </si>
  <si>
    <t xml:space="preserve">MARIA EUGENIA CALVACHE </t>
  </si>
  <si>
    <t>INSTITUCION UNIVERSITARIA CENTRO DE ESTUDIOS SUPERIORES MARIA GORETTI CESMAG</t>
  </si>
  <si>
    <t>PEQUEÑOS TALENTOS</t>
  </si>
  <si>
    <t>04/02/2013  28/02/2014</t>
  </si>
  <si>
    <t>CORDINADORA ENCARGADA</t>
  </si>
  <si>
    <t>04/02/2010  21/12/2013</t>
  </si>
  <si>
    <t>DOCENTE DE JARDÍN Y TRANCISIÓN</t>
  </si>
  <si>
    <t>CORDINADOR</t>
  </si>
  <si>
    <t xml:space="preserve">NO PRESENTA FORMATO 8 </t>
  </si>
  <si>
    <t>VICTORIA EUGENIA GUITIERRES DE LA ROSA</t>
  </si>
  <si>
    <t>PONTIFICIA UNIVERSIDAD JAVERIANA</t>
  </si>
  <si>
    <t>SISAY JARDÍN INFANTIL</t>
  </si>
  <si>
    <t>01/01/2007  15/05/2014</t>
  </si>
  <si>
    <t>PSICOLOGA JARDÍN INFANTIL</t>
  </si>
  <si>
    <t>HOJA DE VIDA SIN FIRMAR, SIN TARJETA PROFESIONAL.</t>
  </si>
  <si>
    <t>CORDINADORA</t>
  </si>
  <si>
    <t>MARIA MERCEDES OÑATE ZAMBRANO</t>
  </si>
  <si>
    <t>FUNDACIÓN DEJANDO HUELLAS</t>
  </si>
  <si>
    <t>CENTRO DE SALUD SAN MIGUEL ARCANGEL</t>
  </si>
  <si>
    <t>01/07/2011  31/10/2011</t>
  </si>
  <si>
    <t>CORDINADORA EN LA CARACTERIZACIÓN DE LA POBLACIÓN AFECTADA POR LA OLA INVERNAL</t>
  </si>
  <si>
    <t>CDI - MODALIDAD FAMILIAR</t>
  </si>
  <si>
    <t>ALEGRE AMANECER</t>
  </si>
  <si>
    <t>RICAURTE</t>
  </si>
  <si>
    <t>ANITA MARIA</t>
  </si>
  <si>
    <t>AVENTURA MAGICA</t>
  </si>
  <si>
    <t>CONQUISTA DEL FUTURO</t>
  </si>
  <si>
    <t>JARDIN DE ANGELITOS</t>
  </si>
  <si>
    <t>CL BARRIO PICHINCHA</t>
  </si>
  <si>
    <t>CT BARRIO SANTIAGO</t>
  </si>
  <si>
    <t>CHIGULDI</t>
  </si>
  <si>
    <t>PIEDRA BLANCA</t>
  </si>
  <si>
    <t>MI CARITA FELIZ</t>
  </si>
  <si>
    <t>SC OLAYA HERRERA</t>
  </si>
  <si>
    <t>SEMILLAS DE PAZ</t>
  </si>
  <si>
    <t>EL SALADO</t>
  </si>
  <si>
    <t>TERNURITAS</t>
  </si>
  <si>
    <t>SANTA ROSA</t>
  </si>
  <si>
    <t>CDI - INSTITUCIONAL SIN ARRIENDO</t>
  </si>
  <si>
    <t xml:space="preserve">NO CORRESPONDE CUPOS OFERTADOS </t>
  </si>
  <si>
    <t>VILMA ELIZABETH FLORES MONTENEGRO</t>
  </si>
  <si>
    <t>01/08/2007  01/12/2007</t>
  </si>
  <si>
    <t>01/01/2008  01/07/2008</t>
  </si>
  <si>
    <t xml:space="preserve">PRACTICA EN PSICOLOGIA CLINICA, ORGANIZACIONAL, EDUCATIVA Y SOCIAL COMUNITARIA </t>
  </si>
  <si>
    <t>CDI - INSTITUCIONAL CON ARRIENDO</t>
  </si>
  <si>
    <t>AMIGOS DE UN ANGEL</t>
  </si>
  <si>
    <t>CDI TAMINANGO 399</t>
  </si>
  <si>
    <t xml:space="preserve">TAMINANGO </t>
  </si>
  <si>
    <t>EL PRADO</t>
  </si>
  <si>
    <t>TAMINANGO</t>
  </si>
  <si>
    <t>MUNICIPIO TAMINANGO</t>
  </si>
  <si>
    <t>NO PRESENTA PROMESA DE ARRENDAMIENTO O CARTA DE INTENCIÓN CDI</t>
  </si>
  <si>
    <t>LUZ MARI HEREDIA CERON</t>
  </si>
  <si>
    <t>LICEO DE LA MERCER MARIDIAZ</t>
  </si>
  <si>
    <t>01/06/2010  01/05/2011</t>
  </si>
  <si>
    <t>PRACTICA DE PSICOLOGIA</t>
  </si>
  <si>
    <t>CARMEN TULIA MARTINEZ</t>
  </si>
  <si>
    <t>PSICOLOGA SOCIAL COMUNITARIO</t>
  </si>
  <si>
    <t>LEIVA REMOLINO</t>
  </si>
  <si>
    <t>SANTA LUCIA</t>
  </si>
  <si>
    <t>PRADOS DEL NORTE</t>
  </si>
  <si>
    <t>CDI LEIVA 399</t>
  </si>
  <si>
    <t>COASOANDES LEIVA</t>
  </si>
  <si>
    <t>GRANITOS DE FELICIDAD</t>
  </si>
  <si>
    <t>CDI CUMBITARA 449</t>
  </si>
  <si>
    <t>COASOANDES CUMBITARA</t>
  </si>
  <si>
    <t>NUEVO MUNDO</t>
  </si>
  <si>
    <t>CUMBITARA REMOLINO</t>
  </si>
  <si>
    <t>VISTA HERMOSA</t>
  </si>
  <si>
    <t>SAN LUIS</t>
  </si>
  <si>
    <t>CDI LA ROSA</t>
  </si>
  <si>
    <t xml:space="preserve">Cra 4 No. 13-06 La Rosa </t>
  </si>
  <si>
    <t>EL RECREO</t>
  </si>
  <si>
    <t>MUNICIPIO EL ROSARIO</t>
  </si>
  <si>
    <t>DULCES SONRISAS</t>
  </si>
  <si>
    <t>EL ROSARIO</t>
  </si>
  <si>
    <t>POLICARPA2</t>
  </si>
  <si>
    <t>CARITA FELIZ</t>
  </si>
  <si>
    <t>CDI POLICARPA 399</t>
  </si>
  <si>
    <t>POLICARPA</t>
  </si>
  <si>
    <t>CENTRO</t>
  </si>
  <si>
    <t>POLICARPA REMOLINO</t>
  </si>
  <si>
    <t>MUNICIPIO POLICARPA</t>
  </si>
  <si>
    <t>N O PRESENTAN  PROMESA DE ARRENDAMIENTO O CARTA DE INTENCIÓN CDI</t>
  </si>
  <si>
    <t>CDI AGUALONGO_PILOTO</t>
  </si>
  <si>
    <t>CDI CABRERA</t>
  </si>
  <si>
    <t xml:space="preserve">Cra, 22 A sur No. 3-23 Barrio Agualongo </t>
  </si>
  <si>
    <t>Kilometro 4 via a Cabrera</t>
  </si>
  <si>
    <t>EL ESPINO</t>
  </si>
  <si>
    <t>CL BARRIO PUEBLO NUEVO 1</t>
  </si>
  <si>
    <t>COASOANDES EL ESPINO</t>
  </si>
  <si>
    <t>COASOANDES SAPUYES 2</t>
  </si>
  <si>
    <t>SANTA BARBARA</t>
  </si>
  <si>
    <t>GOTICAS DE AMOR</t>
  </si>
  <si>
    <t>SECTOR NINO JESUS DE PRAGA</t>
  </si>
  <si>
    <t>CDI FAMILIAR FUTUROS GENIOS</t>
  </si>
  <si>
    <t>COASOANDES GUAITARILLA</t>
  </si>
  <si>
    <t>COASOANDES SAPUYES</t>
  </si>
  <si>
    <t>MZ 3 CS 10 BARRIO CUCASREMO</t>
  </si>
  <si>
    <t>VEREDA AHUMADA</t>
  </si>
  <si>
    <t>VEREDA MALAVER</t>
  </si>
  <si>
    <t>COOPERATIVA INTERWOK C.T.A</t>
  </si>
  <si>
    <t>01/08/2009  22/10/2012</t>
  </si>
  <si>
    <t>ASISTENTE SECCIONAL</t>
  </si>
  <si>
    <t>FUNDACIÓN COLOR ESPERANZA Y PAZ</t>
  </si>
  <si>
    <t>01/06/007  30/09/2008</t>
  </si>
  <si>
    <t>PSICILOGA</t>
  </si>
  <si>
    <t>LEYDI VIVIANA DIAZ ARCINIEGAS</t>
  </si>
  <si>
    <t>SEGURO SOCIAL</t>
  </si>
  <si>
    <t>01/08/2007  07/07/2008</t>
  </si>
  <si>
    <t>01/01/2013  13/12/2013</t>
  </si>
  <si>
    <t>CAROL ELIANA CASTRO BOTERO</t>
  </si>
  <si>
    <t>CENTRO DE EDUCACION SAN JUAN DE PASTO</t>
  </si>
  <si>
    <t>19/04/2004  19/06/2004</t>
  </si>
  <si>
    <t>ORGANIZACIÓN DE PROGRAMAS PREVENTIVOS  PROTEJEMOS</t>
  </si>
  <si>
    <t>2/12/2005  31/12/2005</t>
  </si>
  <si>
    <t>CORFEINCO</t>
  </si>
  <si>
    <t>15/06/2006  14/02/2009</t>
  </si>
  <si>
    <t>JHONA ALFREDO ESCOBEDO CARDENAS</t>
  </si>
  <si>
    <t>EMPAQUETADURAS Y CAUCHOS NARIÑO</t>
  </si>
  <si>
    <t>1/10/2005  5/11/2011</t>
  </si>
  <si>
    <t>FUNDACION SOCIAL CAMINO DE EMAUS</t>
  </si>
  <si>
    <t>14/03/2009  1/09/2011</t>
  </si>
  <si>
    <t>COORDINADORA ADICIONAL</t>
  </si>
  <si>
    <t>MARCELA ROSALES VICUÑA</t>
  </si>
  <si>
    <t>FUNDACION DE PROMOCION INTEGRAL Y TRABAJO COMUNITARIO CORAZON DE MARIA</t>
  </si>
  <si>
    <t>1/12/2008  16/12/2008</t>
  </si>
  <si>
    <t>FUNDACION PROINCO</t>
  </si>
  <si>
    <t>1/04/2007  1/12/2007</t>
  </si>
  <si>
    <t>1/04/2006  31/12/2006</t>
  </si>
  <si>
    <t>MICHAEL ARELLANO ROSERO</t>
  </si>
  <si>
    <t>UNIVERSIDAD DE MANIZALES</t>
  </si>
  <si>
    <t>2/05/20088</t>
  </si>
  <si>
    <t>G</t>
  </si>
  <si>
    <t>PERSONAL DE APOYO PSICOSOCIAL</t>
  </si>
  <si>
    <t>DIEGO ARMANDO PEREZ ORTEGA</t>
  </si>
  <si>
    <t>NO PRESENTA TARJETA PROFESIONAL NO PRESENTA EXPERIENCIA REPORTADA EN LA HOJA DE VIDA</t>
  </si>
  <si>
    <t>ANGELA MARCELA CHAMORRO GARZNO</t>
  </si>
  <si>
    <t>COORPORACION UNIVERSITARIA REMINGTON</t>
  </si>
  <si>
    <t>CENTRO DE ESTIMULACION INTEGRAL GIMNASIO COLOMBO AMERICANO</t>
  </si>
  <si>
    <t>1/01/2011  1/12/2011</t>
  </si>
  <si>
    <t>INPEC</t>
  </si>
  <si>
    <t>4/08/2008  26/05/2010</t>
  </si>
  <si>
    <t>PRACTICANTE DE PSICOLOGIA</t>
  </si>
  <si>
    <t>DARIO FERNANDO PAREDES VILLOTA</t>
  </si>
  <si>
    <t>REDCOM</t>
  </si>
  <si>
    <t>15/01/2011  31/12/2013</t>
  </si>
  <si>
    <t>JAIRO CASTILLO DIAZ CASTILLO</t>
  </si>
  <si>
    <t>FUNDACION RIGHETTO</t>
  </si>
  <si>
    <t>1/10/2010  31/12/2010</t>
  </si>
  <si>
    <t>1/09/2010  1/09/2013</t>
  </si>
  <si>
    <t>INTERVENTOR DE CAMPO EN EL PROGRAMA DE ATENCION INTEGRAL A LA PRIMERA INFANCIA</t>
  </si>
  <si>
    <t>NELSON ALDEMAR PUETATE GUERRERO</t>
  </si>
  <si>
    <t>FUNCION PARA LA EQUIDAD Y EL DESARROLLO FEDES</t>
  </si>
  <si>
    <t>12/01/2004 12/01/2006</t>
  </si>
  <si>
    <t>1/02/2008  13/06/2008</t>
  </si>
  <si>
    <t>DIEGO FERNANDO ERAZO HERRERA</t>
  </si>
  <si>
    <t>NO PRESENTA TARJETA PROFESIONAL NO PRESENTA EXPERIENCIA PROFESIONAL CERTIFICADA</t>
  </si>
  <si>
    <t>RUBY TALIA NARVAEZ BOLAÑOS</t>
  </si>
  <si>
    <t>UNIVERSIDAD DEL VALLE</t>
  </si>
  <si>
    <t>UNIVERSIDAD NACIONAL DE COLOMBIA</t>
  </si>
  <si>
    <t>27/01/2010  12/12/2010</t>
  </si>
  <si>
    <t>FUNDACION PAZ Y BIEN</t>
  </si>
  <si>
    <t>1/01/2002  31/03/2002</t>
  </si>
  <si>
    <t xml:space="preserve">COORDINADORA </t>
  </si>
  <si>
    <t>IRAIDAJAQUELINE ROSAS ROMERO</t>
  </si>
  <si>
    <t>RELIGIOSOS TERCIARIOS CAPUCHINOS</t>
  </si>
  <si>
    <t>7/06/2007  31/03/2008</t>
  </si>
  <si>
    <t>1/03/2002  1/12/2002</t>
  </si>
  <si>
    <t>ROSA ELIZABETH ROMERO ERASO</t>
  </si>
  <si>
    <t xml:space="preserve">LICENCIADA EN FILOSOFIA Y LETRAS </t>
  </si>
  <si>
    <t>21/02/2002  30/06/2005</t>
  </si>
  <si>
    <t>COORDINADORA ACADEMICO</t>
  </si>
  <si>
    <t>10/09/2008  28/11/2014</t>
  </si>
  <si>
    <t>PROFESIONAL DE PROYECTOS</t>
  </si>
  <si>
    <t>COORDINADOR GENERAL</t>
  </si>
  <si>
    <t>DANIEL ENRIQUE CARVAJAL ALZATE</t>
  </si>
  <si>
    <t>ANTROPOLOGO</t>
  </si>
  <si>
    <t>UNIVERSIDAD DE ANTIOQUIA</t>
  </si>
  <si>
    <t>COORPORACION AUTONOMA REGIONAL DEL CENTRO DE ANTIOQUIA</t>
  </si>
  <si>
    <t>1/11/1997  1/11/1998</t>
  </si>
  <si>
    <t>SEMBRAPAZ ALTO PATIA</t>
  </si>
  <si>
    <t>1705/2008  1/06/2010</t>
  </si>
  <si>
    <t>COORDINADOR SOCIOEMPRESARIAL</t>
  </si>
  <si>
    <t>FUNDACION EMSSANAR - FUNDAEMSSANAR</t>
  </si>
  <si>
    <t>015-2009</t>
  </si>
  <si>
    <t>11 meses y 10 días</t>
  </si>
  <si>
    <t>-</t>
  </si>
  <si>
    <t>VERIFICAR JURIDICA</t>
  </si>
  <si>
    <t>258-2010</t>
  </si>
  <si>
    <t>11 meses y 3 días</t>
  </si>
  <si>
    <t>98-2012</t>
  </si>
  <si>
    <t>11 meses</t>
  </si>
  <si>
    <t>57-2012</t>
  </si>
  <si>
    <t>165-2012</t>
  </si>
  <si>
    <t>458-2013</t>
  </si>
  <si>
    <t>17 días</t>
  </si>
  <si>
    <t>11 meses y 7 días</t>
  </si>
  <si>
    <t>9 meses y 2 días</t>
  </si>
  <si>
    <t>43 meses y 2 días</t>
  </si>
  <si>
    <t>11 meses y 17 días</t>
  </si>
  <si>
    <t>22 meses y 27 días</t>
  </si>
  <si>
    <t>,</t>
  </si>
  <si>
    <t>014-2010</t>
  </si>
  <si>
    <t>068-2011</t>
  </si>
  <si>
    <t>EL CONTRATO SE ADJUNTA COMO EXPERIENCIA HABILITANTE</t>
  </si>
  <si>
    <t>293-2009</t>
  </si>
  <si>
    <t>288</t>
  </si>
  <si>
    <t>012-2011</t>
  </si>
  <si>
    <t>ANDREA JAQUELINE ROSERO TIMANA</t>
  </si>
  <si>
    <t>LICENCIADA EN EDUCACION BASICA</t>
  </si>
  <si>
    <t>NO APLICA</t>
  </si>
  <si>
    <t>CENTRO EDUCATIVO JUGAR Y APRENDER</t>
  </si>
  <si>
    <t>01/08/2001   30/06/2004</t>
  </si>
  <si>
    <t>FALTA EXPERIENCIA EN COORDINACION</t>
  </si>
  <si>
    <t>ALVARO HERNAN ALVAREZ CORDOBA</t>
  </si>
  <si>
    <t>NO PRESENTA FORMANO No 8 TAMPOCO TARJETA PROFESIONAL</t>
  </si>
  <si>
    <t>MARY LUZ ESCOBAR CONCHA</t>
  </si>
  <si>
    <t>LICENCIADA EN EDUCAICON PREESCOLAR</t>
  </si>
  <si>
    <t>NIÑA MARIA</t>
  </si>
  <si>
    <t>02/02/2004   22/10/2014</t>
  </si>
  <si>
    <t>GLORIA FANNY PEÑA LOPEZ</t>
  </si>
  <si>
    <t>SUR SIGLO XXI</t>
  </si>
  <si>
    <t>16/01/1997   31/03/1998</t>
  </si>
  <si>
    <t>CORPORACION CARLOS PIZARRO</t>
  </si>
  <si>
    <t>01/01/1999   31/12/2001</t>
  </si>
  <si>
    <t>APOYO PEDAGOGICO</t>
  </si>
  <si>
    <t>SANDRA XIMENA TIMANAN LARRANIAGA</t>
  </si>
  <si>
    <t>INSTITUCION EDUCATIVA TECNICO INDUSTRIAL</t>
  </si>
  <si>
    <t>01/01/2009   31/12/2011</t>
  </si>
  <si>
    <t>DOCENTE PREESCOLAR</t>
  </si>
  <si>
    <t>INSTITUCION EDUCATIVA INMACULADA</t>
  </si>
  <si>
    <t>18/04/2007   16/10/2007</t>
  </si>
  <si>
    <t>INES GRACIELA ARENAS SANTACRUZ</t>
  </si>
  <si>
    <t>CONTADOR</t>
  </si>
  <si>
    <t>COOPERATIVA TRANSPORTADORA DE NARIÑO</t>
  </si>
  <si>
    <t>AUXILIAR DE CONTABILIDAD Y TESORERO</t>
  </si>
  <si>
    <t>16/11/1995   15/03/1997</t>
  </si>
  <si>
    <t>GIOVANNY ANDRES MUÑOZ ORTIZ</t>
  </si>
  <si>
    <t>FUNDACION UNIVERSITARIA BAUTISTA</t>
  </si>
  <si>
    <t>TEOLOGO</t>
  </si>
  <si>
    <t xml:space="preserve"> NO PRESENTA EXPERIENCIA LABORAL</t>
  </si>
  <si>
    <t>ELLYANNE LISSETTE AREVALO NAVARRETE</t>
  </si>
  <si>
    <t>SUPERVISORA DE HOGARES COMUNITARIOS</t>
  </si>
  <si>
    <t>01/04/2010   30/07/2010</t>
  </si>
  <si>
    <t>PROINCO</t>
  </si>
  <si>
    <t>EDUCADORA FAMILIAR</t>
  </si>
  <si>
    <t>01/02/2007   31/12/2007</t>
  </si>
  <si>
    <t>ELIZABETH ROMERO ERAZO</t>
  </si>
  <si>
    <t>EMSSANAR</t>
  </si>
  <si>
    <t>10/09/2008   28/11/2014</t>
  </si>
  <si>
    <t>NO PRSENTA EXPERIENCIA LABORAL</t>
  </si>
  <si>
    <t>CAROLINA ARCOS JURADO</t>
  </si>
  <si>
    <t>DEJANDO HUELLAS</t>
  </si>
  <si>
    <t>COORDINADORA CDI FAMILIAR LEIVA</t>
  </si>
  <si>
    <t>15/01/2013   31/12/2013 03/02/2014   31/07/2014</t>
  </si>
  <si>
    <t>ALDEMAR JAVIER INSUASTY CASTILLO</t>
  </si>
  <si>
    <t>MAL DILIGENCIADO FORMATO 8 Y NO PRESENTA TARJETA PROFESIONAL</t>
  </si>
  <si>
    <t>I.E. MUNICIPAL JOSE ANTONIO GALAN</t>
  </si>
  <si>
    <t>01/01/2008   31/12/2009</t>
  </si>
  <si>
    <t>COORDINADO TECNICO HCB ICBF</t>
  </si>
  <si>
    <t>01/01/2011   15/12/2011</t>
  </si>
  <si>
    <t>COOPUMNAR</t>
  </si>
  <si>
    <t>MAL DILIGENCIADO FORMATO 8 Y NO PRESENTA TARJETA PROFESIONAL, NO CUMPLE CON EL TIEMPO REQUERIDO PARA COORDINADOR</t>
  </si>
  <si>
    <t>EDITH ISABEL MENESES PARRA</t>
  </si>
  <si>
    <t>JAIME ANDRES QUIJAN</t>
  </si>
  <si>
    <t>SE HACE NECESARIO ANEXAR PRACTICAR PROFESIONALES Y NO PRSENTA TARJETA PROFESIONAL</t>
  </si>
  <si>
    <t>HOSPITAL NAZARETH</t>
  </si>
  <si>
    <t>25/02/2013   21/10/2013</t>
  </si>
  <si>
    <t>FALTA EXPERIENCIA LABORAL</t>
  </si>
  <si>
    <t>ROSA NILBIA ORDOÑEZ CHAUSA</t>
  </si>
  <si>
    <t>UNIVERSIDAD SANTIAGO DE CALI</t>
  </si>
  <si>
    <t>FUNDAFECTO</t>
  </si>
  <si>
    <t>APOYO EN PROYECTOS</t>
  </si>
  <si>
    <t>COORDINADORA</t>
  </si>
  <si>
    <t>NO REUNE LOS REQUISITOS EN TIEMPO DE EXPERIENCIA LABORAL</t>
  </si>
  <si>
    <t>MAICOL ARELLANO ROSERO</t>
  </si>
  <si>
    <t>PSILOCOGO</t>
  </si>
  <si>
    <t>PROFESIONAL DE APYO PEDAGOGICO</t>
  </si>
  <si>
    <t>COLEGIO MUSICAL BRITANICO</t>
  </si>
  <si>
    <t>CORDINADOR PSICOLOGICO</t>
  </si>
  <si>
    <t>01/06/2008   09/12/2010</t>
  </si>
  <si>
    <t>FALTA ANEXAR LA TARJETA PROFESIONAL</t>
  </si>
  <si>
    <t>SILVIO NICOLAS MADROÑERO</t>
  </si>
  <si>
    <t>MUNICIPIO DE CONSACA</t>
  </si>
  <si>
    <t>PROFESIONAL COORDINADOR DE PROGRAMAS DE DPS</t>
  </si>
  <si>
    <t>15/04/2013   16/06/2014</t>
  </si>
  <si>
    <t>DALIA ROSERO HERRERA</t>
  </si>
  <si>
    <t>ECONOMISTA</t>
  </si>
  <si>
    <t>CENTRO DE ESTIMULACION PEQUEÑINES</t>
  </si>
  <si>
    <t>20/05/2001  20/02/2003</t>
  </si>
  <si>
    <t>COORDINADORA PREESCOLAR</t>
  </si>
  <si>
    <t>FALTA ANEXAR TARJETA PROFESIONAL</t>
  </si>
  <si>
    <t>LUIS ALFONSO GARZON DELGADO</t>
  </si>
  <si>
    <t>PROFESIONAL EN FINANZAS Y NEGOCIOS INTERNACIONALES</t>
  </si>
  <si>
    <t>CRISTIAN CAMILO GARZON DELGADO</t>
  </si>
  <si>
    <t>PROFESIONAL EN PUBLICIDAD</t>
  </si>
  <si>
    <t>FUNDACION UNIVERSITARIA JORGE TADEO LOZANO</t>
  </si>
  <si>
    <t>NO REUNE LOS REQUISITOS EN EXPERIENCIA LABORAL</t>
  </si>
  <si>
    <t>SILVIA YOLIMA SOLARTE GUEVARA</t>
  </si>
  <si>
    <t>UNIVERSIDA MARIANA</t>
  </si>
  <si>
    <t>NO SE ANEXA EXPERIENCIA LABORAL EN EL AREA</t>
  </si>
  <si>
    <t>CATHERINE MUTIS PADILLA</t>
  </si>
  <si>
    <t>NO PRESENTA TITULO PROFESIONAL, NO PRESENTA TARJETA PROFESIONAL</t>
  </si>
  <si>
    <t>INSTITUCIÓN DE ORIENTACIÓN SANTO ANGEL</t>
  </si>
  <si>
    <t>01/08/2008  30/12/2010</t>
  </si>
  <si>
    <t>PRACTICA PROFESIONAL</t>
  </si>
  <si>
    <t>SANDRA ROCIO MONCAYO MAYA</t>
  </si>
  <si>
    <t>DEJANDO HUELLA</t>
  </si>
  <si>
    <t>PSICOLOGA CDI FAMILIAR</t>
  </si>
  <si>
    <t>15/01/2013  31/12/2013</t>
  </si>
  <si>
    <t>03/02/2014  31/07/2014</t>
  </si>
  <si>
    <t>NO ANEXA TITULO PROFESIONAL</t>
  </si>
  <si>
    <t>CARLOS ALBERTO BETANCUORT BEJARANO</t>
  </si>
  <si>
    <t>COGESTOR SOCIAL</t>
  </si>
  <si>
    <t>14/02/2011  31/10/2011</t>
  </si>
  <si>
    <t>NO PRESENTA TITULO PROFESIONAL, NO APLICA PARA EL PERFIL</t>
  </si>
  <si>
    <t>LISETH ALEXANDRA HERNANDEZ ZAMUDIO</t>
  </si>
  <si>
    <t>INSTITUCION EDECATIVA MUNICIPAL LA ROSA</t>
  </si>
  <si>
    <t xml:space="preserve">PSICOLOGA  </t>
  </si>
  <si>
    <t>04/11/2008  16/12/2008</t>
  </si>
  <si>
    <t>CIUDADELA EDUCATIVA DE POASTO</t>
  </si>
  <si>
    <t>20/10/2008  15/11/2008</t>
  </si>
  <si>
    <t>09/10/2009  31/07/2014</t>
  </si>
  <si>
    <t>COGESTORA SOCIAL</t>
  </si>
  <si>
    <t>NO CUENTA CON TARJETA PROFESIONAL</t>
  </si>
  <si>
    <t>CAROLINA MAYA RIVERA</t>
  </si>
  <si>
    <t>CENTRO DE CAPACITACIÓN E INTEGRACIÓN INDIGENA INGRUMA</t>
  </si>
  <si>
    <t>01/01/2013  30/1202013</t>
  </si>
  <si>
    <t>SANDRA XIMENA TIMARAN LARRANIAGA</t>
  </si>
  <si>
    <t>INSTITUCIÓN EDUCATIVA MUNICIPAL TECNICO INDUSTRIAL</t>
  </si>
  <si>
    <t>DOCENTE DE PREESCOLAR</t>
  </si>
  <si>
    <t>2009  2011</t>
  </si>
  <si>
    <t>INMACULADA CONCEPCIÓN DE TALLANBI</t>
  </si>
  <si>
    <t xml:space="preserve">DOCENTE  </t>
  </si>
  <si>
    <t>INES GRACIELA ARENA SANTACRUZ</t>
  </si>
  <si>
    <t>01/02/1999  30/08/1999</t>
  </si>
  <si>
    <t>COORDINADORA DE ATENCIÓN AL USUARIO</t>
  </si>
  <si>
    <t>01/02/1998  30/02/2003</t>
  </si>
  <si>
    <t>SETEM</t>
  </si>
  <si>
    <t>DIRECTOR EJECUTIVO</t>
  </si>
  <si>
    <t>01/02/2009  29/11/2014</t>
  </si>
  <si>
    <t>COOPERATIVA TRNSPORTADORA INTERNAIONAL DE NARIÑO</t>
  </si>
  <si>
    <t>AUXILIAR CONTABLE Y TESORERO</t>
  </si>
  <si>
    <t>CONVOCATORIA PÚBLICA DE APORTE No 003 DE 2014</t>
  </si>
  <si>
    <t>4 al 6</t>
  </si>
  <si>
    <t>13 al 15</t>
  </si>
  <si>
    <t>8 y 9</t>
  </si>
  <si>
    <t>34 a 51</t>
  </si>
  <si>
    <t>N/A</t>
  </si>
  <si>
    <t>20 y 21</t>
  </si>
  <si>
    <t>23 y 24</t>
  </si>
  <si>
    <t>17 y 18</t>
  </si>
  <si>
    <t>30 a 32</t>
  </si>
  <si>
    <t>Resolucion 00514 del 29 de marzo de 2014</t>
  </si>
  <si>
    <r>
      <t>G</t>
    </r>
    <r>
      <rPr>
        <b/>
        <sz val="9"/>
        <color theme="1"/>
        <rFont val="Arial Narrow"/>
        <family val="2"/>
      </rPr>
      <t>rupo 2</t>
    </r>
    <r>
      <rPr>
        <sz val="9"/>
        <color theme="1"/>
        <rFont val="Arial Narrow"/>
        <family val="2"/>
      </rPr>
      <t xml:space="preserve">3. folio 3 a 6 carpeta grupo 23. </t>
    </r>
    <r>
      <rPr>
        <b/>
        <sz val="9"/>
        <color theme="1"/>
        <rFont val="Arial Narrow"/>
        <family val="2"/>
      </rPr>
      <t xml:space="preserve">Grupo 24. </t>
    </r>
    <r>
      <rPr>
        <sz val="9"/>
        <color theme="1"/>
        <rFont val="Arial Narrow"/>
        <family val="2"/>
      </rPr>
      <t>folios 5 a 10 carpeta Grupo 24. G</t>
    </r>
    <r>
      <rPr>
        <b/>
        <sz val="9"/>
        <color theme="1"/>
        <rFont val="Arial Narrow"/>
        <family val="2"/>
      </rPr>
      <t>rupo 3</t>
    </r>
    <r>
      <rPr>
        <sz val="9"/>
        <color theme="1"/>
        <rFont val="Arial Narrow"/>
        <family val="2"/>
      </rPr>
      <t xml:space="preserve">2. folio 4 a 10 carpeta grupo 32. </t>
    </r>
    <r>
      <rPr>
        <b/>
        <sz val="9"/>
        <color theme="1"/>
        <rFont val="Arial Narrow"/>
        <family val="2"/>
      </rPr>
      <t xml:space="preserve">Grupo 33. </t>
    </r>
    <r>
      <rPr>
        <sz val="9"/>
        <color theme="1"/>
        <rFont val="Arial Narrow"/>
        <family val="2"/>
      </rPr>
      <t>folios 4 a 7</t>
    </r>
    <r>
      <rPr>
        <b/>
        <sz val="9"/>
        <color theme="1"/>
        <rFont val="Arial Narrow"/>
        <family val="2"/>
      </rPr>
      <t xml:space="preserve"> </t>
    </r>
    <r>
      <rPr>
        <sz val="9"/>
        <color theme="1"/>
        <rFont val="Arial Narrow"/>
        <family val="2"/>
      </rPr>
      <t>carpeta grupo 33.</t>
    </r>
    <r>
      <rPr>
        <b/>
        <sz val="9"/>
        <color theme="1"/>
        <rFont val="Arial Narrow"/>
        <family val="2"/>
      </rPr>
      <t xml:space="preserve"> Grupo 34</t>
    </r>
    <r>
      <rPr>
        <sz val="9"/>
        <color theme="1"/>
        <rFont val="Arial Narrow"/>
        <family val="2"/>
      </rPr>
      <t xml:space="preserve">. folios 3 a 3 carpeta grupo 34.  </t>
    </r>
    <r>
      <rPr>
        <b/>
        <sz val="9"/>
        <color theme="1"/>
        <rFont val="Arial Narrow"/>
        <family val="2"/>
      </rPr>
      <t>Grupo 35- c</t>
    </r>
    <r>
      <rPr>
        <sz val="9"/>
        <color theme="1"/>
        <rFont val="Arial Narrow"/>
        <family val="2"/>
      </rPr>
      <t>arpeta</t>
    </r>
    <r>
      <rPr>
        <b/>
        <sz val="9"/>
        <color theme="1"/>
        <rFont val="Arial Narrow"/>
        <family val="2"/>
      </rPr>
      <t xml:space="preserve"> </t>
    </r>
    <r>
      <rPr>
        <sz val="9"/>
        <color theme="1"/>
        <rFont val="Arial Narrow"/>
        <family val="2"/>
      </rPr>
      <t xml:space="preserve"> Grupo 35 folios 4 y 5. </t>
    </r>
    <r>
      <rPr>
        <b/>
        <sz val="9"/>
        <color theme="1"/>
        <rFont val="Arial Narrow"/>
        <family val="2"/>
      </rPr>
      <t>Grupo 36.</t>
    </r>
    <r>
      <rPr>
        <sz val="9"/>
        <color theme="1"/>
        <rFont val="Arial Narrow"/>
        <family val="2"/>
      </rPr>
      <t xml:space="preserve"> folios 4 a 7  carpeta grupo 36. G</t>
    </r>
    <r>
      <rPr>
        <b/>
        <sz val="9"/>
        <color theme="1"/>
        <rFont val="Arial Narrow"/>
        <family val="2"/>
      </rPr>
      <t>rupo 37</t>
    </r>
    <r>
      <rPr>
        <sz val="9"/>
        <color theme="1"/>
        <rFont val="Arial Narrow"/>
        <family val="2"/>
      </rPr>
      <t>. folios 4 a 7 carpeta 37. G</t>
    </r>
    <r>
      <rPr>
        <b/>
        <sz val="9"/>
        <color theme="1"/>
        <rFont val="Arial Narrow"/>
        <family val="2"/>
      </rPr>
      <t>rupo 38</t>
    </r>
    <r>
      <rPr>
        <sz val="9"/>
        <color theme="1"/>
        <rFont val="Arial Narrow"/>
        <family val="2"/>
      </rPr>
      <t>. folio 4 a 10 carpeta grupo 38</t>
    </r>
  </si>
  <si>
    <t>NO PRESETNA TARJETA PROFESIONAL, LA EXPERIENCIA LABORAL  REFERIDA EN LA HOJA DE VIDA NO ESTA CERTIFICADA</t>
  </si>
  <si>
    <t xml:space="preserve"> NO PRESENTA TARJETA PROFESIONAL</t>
  </si>
  <si>
    <t>18/04/2007  16/10/2007</t>
  </si>
  <si>
    <t xml:space="preserve">NO  </t>
  </si>
  <si>
    <t>EQUIPO PROFESIONAL DE APOYO PEDAGOGICO</t>
  </si>
  <si>
    <t>NO ANEXA EXPERIANCIA</t>
  </si>
  <si>
    <t xml:space="preserve">11 meses y 17 días </t>
  </si>
  <si>
    <t xml:space="preserve"> </t>
  </si>
  <si>
    <t>742</t>
  </si>
  <si>
    <t>325</t>
  </si>
  <si>
    <t>44 meses y 17 días</t>
  </si>
  <si>
    <t>171</t>
  </si>
  <si>
    <t>218</t>
  </si>
  <si>
    <t>45 meses</t>
  </si>
  <si>
    <t>196</t>
  </si>
  <si>
    <t>99</t>
  </si>
  <si>
    <t>72</t>
  </si>
  <si>
    <t>101</t>
  </si>
  <si>
    <t>PROPONENTE No. 15. FUNDACION EMSSANAR ( HABILITADO)</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</si>
</sst>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quot;$&quot;* #,##0.00_-;\-&quot;$&quot;* #,##0.00_-;_-&quot;$&quot;* &quot;-&quot;??_-;_-@_-"/>
    <numFmt numFmtId="165" formatCode="_-* #,##0.00_-;\-* #,##0.00_-;_-* &quot;-&quot;??_-;_-@_-"/>
    <numFmt numFmtId="166" formatCode="&quot;$&quot;\ #,##0_);[Red]\(&quot;$&quot;\ #,##0\)"/>
    <numFmt numFmtId="167" formatCode="[$$-240A]\ #,##0"/>
    <numFmt numFmtId="168" formatCode="[$$-2C0A]\ #,##0"/>
    <numFmt numFmtId="169" formatCode="[$$-240A]\ #,##0.00"/>
    <numFmt numFmtId="170" formatCode="_-* #,##0\ _€_-;\-* #,##0\ _€_-;_-* &quot;-&quot;??\ _€_-;_-@_-"/>
    <numFmt numFmtId="171" formatCode="[$$-2C0A]\ #,##0.00"/>
    <numFmt numFmtId="172" formatCode="0.000"/>
    <numFmt numFmtId="173" formatCode="0.0"/>
  </numFmts>
  <fonts count="4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sz val="11"/>
      <name val="Calibri"/>
      <scheme val="minor"/>
    </font>
    <font>
      <sz val="12"/>
      <color theme="1"/>
      <name val="Calibri"/>
      <family val="2"/>
      <scheme val="minor"/>
    </font>
    <font>
      <sz val="9"/>
      <color theme="1"/>
      <name val="Calibri"/>
      <family val="2"/>
      <scheme val="minor"/>
    </font>
    <font>
      <sz val="9"/>
      <color rgb="FFFF0000"/>
      <name val="Arial Narrow"/>
      <family val="2"/>
    </font>
  </fonts>
  <fills count="12">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theme="0"/>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7">
    <xf numFmtId="0" fontId="0" fillId="0" borderId="0"/>
    <xf numFmtId="165" fontId="5" fillId="0" borderId="0" applyFont="0" applyFill="0" applyBorder="0" applyAlignment="0" applyProtection="0"/>
    <xf numFmtId="0" fontId="5" fillId="0" borderId="0"/>
    <xf numFmtId="164" fontId="5" fillId="0" borderId="0" applyFont="0" applyFill="0" applyBorder="0" applyAlignment="0" applyProtection="0"/>
    <xf numFmtId="9" fontId="5" fillId="0" borderId="0" applyFont="0" applyFill="0" applyBorder="0" applyAlignment="0" applyProtection="0"/>
    <xf numFmtId="165" fontId="5" fillId="0" borderId="0" applyFont="0" applyFill="0" applyBorder="0" applyAlignment="0" applyProtection="0"/>
    <xf numFmtId="164" fontId="5" fillId="0" borderId="0" applyFont="0" applyFill="0" applyBorder="0" applyAlignment="0" applyProtection="0"/>
  </cellStyleXfs>
  <cellXfs count="402">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6" fontId="0" fillId="0" borderId="0" xfId="0" applyNumberFormat="1" applyAlignment="1">
      <alignment horizontal="center" vertical="center"/>
    </xf>
    <xf numFmtId="0" fontId="1" fillId="0" borderId="0" xfId="0" applyFont="1" applyAlignment="1">
      <alignment horizontal="center" vertical="center"/>
    </xf>
    <xf numFmtId="168" fontId="0" fillId="0" borderId="0" xfId="0" applyNumberFormat="1" applyFill="1" applyBorder="1" applyAlignment="1">
      <alignment horizontal="center" vertical="center"/>
    </xf>
    <xf numFmtId="167"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70"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9"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8"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9"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9"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8"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71" fontId="1" fillId="0" borderId="1" xfId="0" applyNumberFormat="1" applyFont="1" applyFill="1" applyBorder="1" applyAlignment="1">
      <alignment horizontal="center" vertical="center"/>
    </xf>
    <xf numFmtId="0" fontId="0" fillId="0" borderId="1" xfId="0" applyBorder="1" applyAlignment="1">
      <alignment vertical="center"/>
    </xf>
    <xf numFmtId="168"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1" xfId="0" applyFont="1" applyFill="1" applyBorder="1" applyAlignment="1">
      <alignment horizontal="center" vertical="center" wrapText="1"/>
    </xf>
    <xf numFmtId="0" fontId="25" fillId="6" borderId="5" xfId="0" applyFont="1" applyFill="1" applyBorder="1" applyAlignment="1">
      <alignment horizontal="center" vertical="center" wrapText="1"/>
    </xf>
    <xf numFmtId="0" fontId="26" fillId="7" borderId="19" xfId="0" applyFont="1" applyFill="1" applyBorder="1" applyAlignment="1">
      <alignment horizontal="center" vertical="center" wrapText="1"/>
    </xf>
    <xf numFmtId="0" fontId="26" fillId="7"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7"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6" borderId="1" xfId="0" applyFont="1" applyFill="1" applyBorder="1" applyAlignment="1">
      <alignment horizontal="center" vertical="center" wrapText="1"/>
    </xf>
    <xf numFmtId="0" fontId="0" fillId="0" borderId="1" xfId="0" applyBorder="1" applyAlignment="1">
      <alignment wrapText="1"/>
    </xf>
    <xf numFmtId="0" fontId="9" fillId="2" borderId="0" xfId="0" applyFont="1" applyFill="1" applyBorder="1" applyAlignment="1">
      <alignment horizontal="center" vertical="center" wrapText="1"/>
    </xf>
    <xf numFmtId="168"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8"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7" borderId="0" xfId="0" applyFont="1" applyFill="1" applyAlignment="1">
      <alignment vertical="center"/>
    </xf>
    <xf numFmtId="0" fontId="28" fillId="7" borderId="27" xfId="0" applyFont="1" applyFill="1" applyBorder="1" applyAlignment="1">
      <alignment vertical="center"/>
    </xf>
    <xf numFmtId="0" fontId="28" fillId="7"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7" borderId="29" xfId="0" applyFont="1" applyFill="1" applyBorder="1" applyAlignment="1">
      <alignment vertical="center"/>
    </xf>
    <xf numFmtId="0" fontId="29" fillId="7" borderId="28" xfId="0" applyFont="1" applyFill="1" applyBorder="1" applyAlignment="1">
      <alignment vertical="center"/>
    </xf>
    <xf numFmtId="0" fontId="29" fillId="7" borderId="0" xfId="0" applyFont="1" applyFill="1" applyAlignment="1">
      <alignment vertical="center"/>
    </xf>
    <xf numFmtId="0" fontId="29" fillId="7" borderId="29" xfId="0" applyFont="1" applyFill="1" applyBorder="1" applyAlignment="1">
      <alignment vertical="center"/>
    </xf>
    <xf numFmtId="0" fontId="28" fillId="7" borderId="30" xfId="0" applyFont="1" applyFill="1" applyBorder="1" applyAlignment="1">
      <alignment vertical="center"/>
    </xf>
    <xf numFmtId="0" fontId="28" fillId="7" borderId="32" xfId="0" applyFont="1" applyFill="1" applyBorder="1" applyAlignment="1">
      <alignment vertical="center"/>
    </xf>
    <xf numFmtId="0" fontId="28" fillId="7" borderId="0" xfId="0" applyFont="1" applyFill="1" applyAlignment="1">
      <alignment horizontal="center" vertical="center"/>
    </xf>
    <xf numFmtId="0" fontId="29" fillId="7" borderId="25" xfId="0" applyFont="1" applyFill="1" applyBorder="1" applyAlignment="1">
      <alignment vertical="center"/>
    </xf>
    <xf numFmtId="0" fontId="29" fillId="7" borderId="32" xfId="0" applyFont="1" applyFill="1" applyBorder="1" applyAlignment="1">
      <alignment vertical="center"/>
    </xf>
    <xf numFmtId="0" fontId="29" fillId="7" borderId="35" xfId="0" applyFont="1" applyFill="1" applyBorder="1" applyAlignment="1">
      <alignment vertical="center"/>
    </xf>
    <xf numFmtId="0" fontId="28" fillId="7" borderId="28" xfId="0" applyFont="1" applyFill="1" applyBorder="1" applyAlignment="1">
      <alignment vertical="center"/>
    </xf>
    <xf numFmtId="0" fontId="29" fillId="8" borderId="0" xfId="0" applyFont="1" applyFill="1" applyAlignment="1">
      <alignment horizontal="center" vertical="center"/>
    </xf>
    <xf numFmtId="0" fontId="28" fillId="7" borderId="0" xfId="0" applyFont="1" applyFill="1" applyAlignment="1">
      <alignment horizontal="right" vertical="center"/>
    </xf>
    <xf numFmtId="0" fontId="28" fillId="7" borderId="0" xfId="0" applyFont="1" applyFill="1" applyAlignment="1">
      <alignment vertical="center"/>
    </xf>
    <xf numFmtId="0" fontId="29" fillId="0" borderId="29" xfId="0" applyFont="1" applyBorder="1" applyAlignment="1">
      <alignment vertical="center"/>
    </xf>
    <xf numFmtId="0" fontId="29" fillId="7" borderId="34"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7" borderId="32" xfId="0" applyFont="1" applyFill="1" applyBorder="1" applyAlignment="1">
      <alignment vertical="center"/>
    </xf>
    <xf numFmtId="0" fontId="35" fillId="7" borderId="32" xfId="0" applyFont="1" applyFill="1" applyBorder="1" applyAlignment="1">
      <alignment horizontal="center" vertical="center"/>
    </xf>
    <xf numFmtId="0" fontId="35" fillId="7" borderId="32" xfId="0" applyFont="1" applyFill="1" applyBorder="1" applyAlignment="1">
      <alignment vertical="center" wrapText="1"/>
    </xf>
    <xf numFmtId="0" fontId="29" fillId="7" borderId="37" xfId="0" applyFont="1" applyFill="1" applyBorder="1" applyAlignment="1">
      <alignment vertical="center"/>
    </xf>
    <xf numFmtId="0" fontId="28" fillId="7" borderId="0" xfId="0" applyFont="1" applyFill="1" applyBorder="1" applyAlignment="1">
      <alignment horizontal="center" vertical="center"/>
    </xf>
    <xf numFmtId="0" fontId="29" fillId="7" borderId="26" xfId="0" applyFont="1" applyFill="1" applyBorder="1" applyAlignment="1">
      <alignment vertical="center"/>
    </xf>
    <xf numFmtId="0" fontId="29" fillId="7" borderId="0" xfId="0" applyFont="1" applyFill="1" applyBorder="1" applyAlignment="1">
      <alignment vertical="center"/>
    </xf>
    <xf numFmtId="0" fontId="29" fillId="7" borderId="34" xfId="0" applyFont="1" applyFill="1" applyBorder="1" applyAlignment="1">
      <alignment vertical="center"/>
    </xf>
    <xf numFmtId="0" fontId="28" fillId="7" borderId="34" xfId="0" applyFont="1" applyFill="1" applyBorder="1" applyAlignment="1">
      <alignment horizontal="center" vertical="center"/>
    </xf>
    <xf numFmtId="0" fontId="29" fillId="7" borderId="41" xfId="0" applyFont="1" applyFill="1" applyBorder="1" applyAlignment="1">
      <alignment vertical="center"/>
    </xf>
    <xf numFmtId="0" fontId="28" fillId="7" borderId="40" xfId="0" applyFont="1" applyFill="1" applyBorder="1" applyAlignment="1">
      <alignment horizontal="center" vertical="center"/>
    </xf>
    <xf numFmtId="4" fontId="29" fillId="8" borderId="26" xfId="0" applyNumberFormat="1" applyFont="1" applyFill="1" applyBorder="1" applyAlignment="1">
      <alignment vertical="center"/>
    </xf>
    <xf numFmtId="4" fontId="29" fillId="8" borderId="0" xfId="0" applyNumberFormat="1" applyFont="1" applyFill="1" applyAlignment="1">
      <alignment vertical="center"/>
    </xf>
    <xf numFmtId="2" fontId="30" fillId="0" borderId="0" xfId="0" applyNumberFormat="1" applyFont="1"/>
    <xf numFmtId="10" fontId="29" fillId="8" borderId="34" xfId="0" applyNumberFormat="1" applyFont="1" applyFill="1" applyBorder="1" applyAlignment="1">
      <alignment horizontal="center" vertical="center"/>
    </xf>
    <xf numFmtId="0" fontId="0" fillId="0" borderId="1" xfId="0" applyBorder="1" applyAlignment="1">
      <alignment wrapText="1"/>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1" xfId="0" applyBorder="1" applyAlignment="1">
      <alignment wrapText="1"/>
    </xf>
    <xf numFmtId="0" fontId="0" fillId="0" borderId="5" xfId="0" applyBorder="1" applyAlignment="1">
      <alignment horizontal="center" vertical="center"/>
    </xf>
    <xf numFmtId="0" fontId="0" fillId="0" borderId="14" xfId="0" applyBorder="1" applyAlignment="1">
      <alignment horizontal="center" vertical="center"/>
    </xf>
    <xf numFmtId="172" fontId="0" fillId="0" borderId="1" xfId="0" applyNumberFormat="1" applyBorder="1" applyAlignment="1">
      <alignment wrapText="1"/>
    </xf>
    <xf numFmtId="14" fontId="0" fillId="0" borderId="1" xfId="0" applyNumberFormat="1" applyBorder="1" applyAlignment="1"/>
    <xf numFmtId="14" fontId="0" fillId="0" borderId="1" xfId="0" applyNumberFormat="1" applyFill="1" applyBorder="1" applyAlignment="1">
      <alignment wrapText="1"/>
    </xf>
    <xf numFmtId="0" fontId="0" fillId="0" borderId="1" xfId="0" applyBorder="1" applyAlignment="1">
      <alignment wrapText="1"/>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1" xfId="0" applyBorder="1" applyAlignment="1">
      <alignment horizontal="center" vertical="center"/>
    </xf>
    <xf numFmtId="14" fontId="0" fillId="0" borderId="1" xfId="0" applyNumberFormat="1" applyBorder="1" applyAlignment="1">
      <alignment horizontal="right"/>
    </xf>
    <xf numFmtId="0" fontId="0" fillId="0" borderId="5" xfId="0" applyFill="1" applyBorder="1" applyAlignment="1"/>
    <xf numFmtId="0" fontId="0" fillId="0" borderId="13" xfId="0" applyBorder="1" applyAlignment="1">
      <alignment wrapText="1"/>
    </xf>
    <xf numFmtId="172" fontId="0" fillId="0" borderId="13" xfId="0" applyNumberFormat="1" applyBorder="1" applyAlignment="1">
      <alignment wrapText="1"/>
    </xf>
    <xf numFmtId="0" fontId="0" fillId="0" borderId="13" xfId="0" applyBorder="1" applyAlignment="1"/>
    <xf numFmtId="14" fontId="0" fillId="0" borderId="13" xfId="0" applyNumberFormat="1" applyBorder="1" applyAlignment="1"/>
    <xf numFmtId="0" fontId="0" fillId="0" borderId="13" xfId="0" applyFill="1" applyBorder="1"/>
    <xf numFmtId="0" fontId="0" fillId="0" borderId="13" xfId="0" applyBorder="1"/>
    <xf numFmtId="0" fontId="0" fillId="0" borderId="13" xfId="0" applyFill="1" applyBorder="1" applyAlignment="1">
      <alignment wrapText="1"/>
    </xf>
    <xf numFmtId="0" fontId="0" fillId="0" borderId="43" xfId="0" applyFill="1" applyBorder="1" applyAlignment="1"/>
    <xf numFmtId="0" fontId="0" fillId="0" borderId="4" xfId="0" applyBorder="1" applyAlignment="1">
      <alignment wrapText="1"/>
    </xf>
    <xf numFmtId="172" fontId="0" fillId="0" borderId="4" xfId="0" applyNumberFormat="1" applyBorder="1" applyAlignment="1">
      <alignment wrapText="1"/>
    </xf>
    <xf numFmtId="0" fontId="0" fillId="0" borderId="4" xfId="0" applyBorder="1" applyAlignment="1"/>
    <xf numFmtId="14" fontId="0" fillId="0" borderId="4" xfId="0" applyNumberFormat="1" applyBorder="1" applyAlignment="1"/>
    <xf numFmtId="0" fontId="0" fillId="0" borderId="4" xfId="0" applyFill="1" applyBorder="1"/>
    <xf numFmtId="0" fontId="0" fillId="0" borderId="4" xfId="0" applyBorder="1"/>
    <xf numFmtId="0" fontId="0" fillId="0" borderId="44" xfId="0" applyFill="1" applyBorder="1" applyAlignment="1"/>
    <xf numFmtId="0" fontId="0" fillId="11" borderId="0" xfId="0" applyFill="1" applyAlignment="1">
      <alignment vertical="center"/>
    </xf>
    <xf numFmtId="0" fontId="0" fillId="11" borderId="1" xfId="0" applyFill="1" applyBorder="1" applyAlignment="1">
      <alignment wrapText="1"/>
    </xf>
    <xf numFmtId="172" fontId="0" fillId="11" borderId="1" xfId="0" applyNumberFormat="1" applyFill="1" applyBorder="1" applyAlignment="1">
      <alignment wrapText="1"/>
    </xf>
    <xf numFmtId="0" fontId="0" fillId="11" borderId="1" xfId="0" applyFill="1" applyBorder="1" applyAlignment="1"/>
    <xf numFmtId="14" fontId="0" fillId="11" borderId="1" xfId="0" applyNumberFormat="1" applyFill="1" applyBorder="1" applyAlignment="1">
      <alignment horizontal="right"/>
    </xf>
    <xf numFmtId="0" fontId="0" fillId="11" borderId="1" xfId="0" applyFill="1" applyBorder="1"/>
    <xf numFmtId="0" fontId="0" fillId="11" borderId="1" xfId="0" applyFill="1" applyBorder="1" applyAlignment="1">
      <alignment vertical="center"/>
    </xf>
    <xf numFmtId="0" fontId="0" fillId="11" borderId="14" xfId="0" applyFill="1" applyBorder="1" applyAlignment="1">
      <alignment horizontal="center" vertical="center"/>
    </xf>
    <xf numFmtId="14" fontId="0" fillId="11" borderId="1" xfId="0" applyNumberFormat="1" applyFill="1" applyBorder="1" applyAlignment="1"/>
    <xf numFmtId="0" fontId="0" fillId="11" borderId="5" xfId="0" applyFill="1" applyBorder="1" applyAlignment="1">
      <alignment horizontal="center" vertical="center"/>
    </xf>
    <xf numFmtId="0" fontId="0" fillId="0" borderId="13" xfId="0" applyBorder="1" applyAlignment="1">
      <alignment vertical="center"/>
    </xf>
    <xf numFmtId="0" fontId="0" fillId="0" borderId="13" xfId="0" applyFill="1" applyBorder="1" applyAlignment="1"/>
    <xf numFmtId="0" fontId="0" fillId="0" borderId="43" xfId="0" applyBorder="1" applyAlignment="1">
      <alignment horizontal="center" vertical="center"/>
    </xf>
    <xf numFmtId="0" fontId="0" fillId="0" borderId="45" xfId="0" applyBorder="1" applyAlignment="1">
      <alignment horizontal="center" vertical="center"/>
    </xf>
    <xf numFmtId="14" fontId="0" fillId="0" borderId="4" xfId="0" applyNumberFormat="1" applyBorder="1" applyAlignment="1">
      <alignment horizontal="right"/>
    </xf>
    <xf numFmtId="0" fontId="0" fillId="0" borderId="4" xfId="0" applyBorder="1" applyAlignment="1">
      <alignment vertical="center"/>
    </xf>
    <xf numFmtId="0" fontId="0" fillId="0" borderId="4" xfId="0" applyFill="1" applyBorder="1" applyAlignment="1"/>
    <xf numFmtId="0" fontId="0" fillId="0" borderId="44" xfId="0" applyBorder="1" applyAlignment="1">
      <alignment horizontal="center" vertical="center"/>
    </xf>
    <xf numFmtId="0" fontId="0" fillId="0" borderId="46" xfId="0" applyBorder="1" applyAlignment="1">
      <alignment horizontal="center" vertical="center"/>
    </xf>
    <xf numFmtId="0" fontId="0" fillId="11" borderId="1" xfId="0" applyFill="1" applyBorder="1" applyAlignment="1">
      <alignment horizontal="center" vertical="center"/>
    </xf>
    <xf numFmtId="0" fontId="0" fillId="0" borderId="1" xfId="0" applyBorder="1" applyAlignment="1">
      <alignment wrapText="1"/>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0" fillId="0" borderId="1" xfId="0" applyBorder="1" applyAlignment="1">
      <alignment wrapText="1"/>
    </xf>
    <xf numFmtId="0" fontId="1" fillId="2" borderId="5" xfId="0" applyFont="1" applyFill="1" applyBorder="1" applyAlignment="1">
      <alignment horizontal="center" vertical="center" wrapText="1"/>
    </xf>
    <xf numFmtId="0" fontId="0" fillId="0" borderId="1" xfId="0"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7" fillId="2" borderId="10" xfId="0" applyFont="1" applyFill="1" applyBorder="1" applyAlignment="1">
      <alignment horizontal="center" vertical="center"/>
    </xf>
    <xf numFmtId="0" fontId="9" fillId="2" borderId="5" xfId="0" applyFont="1" applyFill="1" applyBorder="1" applyAlignment="1">
      <alignment horizontal="center" vertical="center" wrapText="1"/>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0" fillId="0" borderId="13" xfId="0" applyBorder="1" applyAlignment="1">
      <alignment horizontal="center" vertical="center"/>
    </xf>
    <xf numFmtId="0" fontId="7" fillId="2" borderId="7" xfId="0" applyFont="1" applyFill="1" applyBorder="1" applyAlignment="1">
      <alignment horizontal="center" vertical="center"/>
    </xf>
    <xf numFmtId="0" fontId="0" fillId="0" borderId="16" xfId="0" applyBorder="1" applyAlignment="1">
      <alignment horizontal="center" vertical="center"/>
    </xf>
    <xf numFmtId="0" fontId="0" fillId="0" borderId="1" xfId="0" applyBorder="1" applyAlignment="1">
      <alignment wrapText="1"/>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49" fontId="37" fillId="0" borderId="1" xfId="0" applyNumberFormat="1" applyFont="1" applyBorder="1" applyAlignment="1">
      <alignment horizontal="center" vertical="center" wrapText="1"/>
    </xf>
    <xf numFmtId="0" fontId="0" fillId="0" borderId="1" xfId="0" applyBorder="1" applyAlignment="1">
      <alignment vertical="top"/>
    </xf>
    <xf numFmtId="49" fontId="37" fillId="0" borderId="1" xfId="0" applyNumberFormat="1" applyFont="1" applyFill="1" applyBorder="1" applyAlignment="1">
      <alignment horizontal="center" vertical="center" wrapText="1"/>
    </xf>
    <xf numFmtId="0" fontId="0" fillId="0" borderId="1" xfId="0" applyBorder="1" applyAlignment="1">
      <alignment horizontal="center" vertical="top"/>
    </xf>
    <xf numFmtId="49" fontId="37" fillId="11" borderId="1" xfId="0" applyNumberFormat="1" applyFont="1" applyFill="1" applyBorder="1" applyAlignment="1">
      <alignment horizontal="center" vertical="center" wrapText="1"/>
    </xf>
    <xf numFmtId="0" fontId="0" fillId="11" borderId="1" xfId="0" applyFill="1" applyBorder="1" applyAlignment="1">
      <alignment horizontal="center"/>
    </xf>
    <xf numFmtId="1" fontId="37" fillId="0" borderId="1" xfId="0" applyNumberFormat="1" applyFont="1" applyFill="1" applyBorder="1" applyAlignment="1">
      <alignment horizontal="center" vertical="center" wrapText="1"/>
    </xf>
    <xf numFmtId="49" fontId="37" fillId="0" borderId="1" xfId="0" applyNumberFormat="1" applyFont="1" applyBorder="1" applyAlignment="1">
      <alignment horizontal="center" wrapText="1"/>
    </xf>
    <xf numFmtId="1" fontId="37" fillId="0" borderId="1" xfId="0" applyNumberFormat="1" applyFont="1" applyFill="1" applyBorder="1" applyAlignment="1">
      <alignment horizontal="center" wrapText="1"/>
    </xf>
    <xf numFmtId="49" fontId="37" fillId="0" borderId="1" xfId="0" applyNumberFormat="1" applyFont="1" applyFill="1" applyBorder="1" applyAlignment="1">
      <alignment horizontal="center" wrapText="1"/>
    </xf>
    <xf numFmtId="0" fontId="0" fillId="0" borderId="1" xfId="0" applyBorder="1" applyAlignment="1">
      <alignment wrapText="1"/>
    </xf>
    <xf numFmtId="0" fontId="0" fillId="0" borderId="1" xfId="0" applyBorder="1" applyAlignment="1">
      <alignment horizontal="center" vertical="center"/>
    </xf>
    <xf numFmtId="49" fontId="14" fillId="0" borderId="1" xfId="0" applyNumberFormat="1" applyFont="1" applyFill="1" applyBorder="1" applyAlignment="1">
      <alignment horizontal="center" vertical="center" wrapText="1"/>
    </xf>
    <xf numFmtId="1" fontId="14" fillId="0" borderId="1" xfId="0" applyNumberFormat="1" applyFont="1" applyFill="1" applyBorder="1" applyAlignment="1">
      <alignment horizontal="center" vertical="center" wrapText="1"/>
    </xf>
    <xf numFmtId="14" fontId="0" fillId="0" borderId="1" xfId="0" applyNumberFormat="1" applyBorder="1" applyAlignment="1">
      <alignment vertical="center"/>
    </xf>
    <xf numFmtId="14" fontId="0" fillId="0" borderId="0" xfId="0" applyNumberFormat="1" applyBorder="1" applyAlignment="1">
      <alignment vertical="center"/>
    </xf>
    <xf numFmtId="0" fontId="0" fillId="3" borderId="1" xfId="0" applyNumberFormat="1" applyFill="1" applyBorder="1" applyAlignment="1">
      <alignment horizontal="right" vertical="center"/>
    </xf>
    <xf numFmtId="0" fontId="0" fillId="0" borderId="1" xfId="0" applyBorder="1" applyAlignment="1">
      <alignment wrapText="1"/>
    </xf>
    <xf numFmtId="0" fontId="0" fillId="0" borderId="1" xfId="0"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167" fontId="0" fillId="0" borderId="0" xfId="0" applyNumberFormat="1" applyAlignment="1">
      <alignment vertical="center"/>
    </xf>
    <xf numFmtId="2" fontId="0" fillId="0" borderId="1" xfId="0" applyNumberFormat="1" applyBorder="1" applyAlignment="1">
      <alignment wrapText="1"/>
    </xf>
    <xf numFmtId="173" fontId="0" fillId="0" borderId="1" xfId="0" applyNumberFormat="1" applyBorder="1" applyAlignment="1">
      <alignment wrapText="1"/>
    </xf>
    <xf numFmtId="0" fontId="38" fillId="0" borderId="0" xfId="0" applyFont="1" applyAlignment="1">
      <alignment vertical="center"/>
    </xf>
    <xf numFmtId="0" fontId="38" fillId="0" borderId="1" xfId="0" applyFont="1" applyBorder="1" applyAlignment="1">
      <alignment vertical="center"/>
    </xf>
    <xf numFmtId="0" fontId="38" fillId="0" borderId="1" xfId="0" applyFont="1" applyBorder="1" applyAlignment="1">
      <alignment vertical="center" wrapText="1"/>
    </xf>
    <xf numFmtId="173" fontId="38" fillId="0" borderId="1" xfId="0" applyNumberFormat="1" applyFont="1" applyBorder="1" applyAlignment="1">
      <alignment vertical="center" wrapText="1"/>
    </xf>
    <xf numFmtId="14" fontId="38" fillId="0" borderId="1" xfId="0" applyNumberFormat="1" applyFont="1" applyBorder="1" applyAlignment="1">
      <alignment vertical="center"/>
    </xf>
    <xf numFmtId="0" fontId="38" fillId="0" borderId="1" xfId="0" applyFont="1" applyFill="1" applyBorder="1" applyAlignment="1">
      <alignment vertical="center"/>
    </xf>
    <xf numFmtId="0" fontId="38" fillId="0" borderId="1" xfId="0" applyFont="1" applyFill="1" applyBorder="1" applyAlignment="1">
      <alignment vertical="center" wrapText="1"/>
    </xf>
    <xf numFmtId="0" fontId="38" fillId="0" borderId="5" xfId="0" applyFont="1" applyBorder="1" applyAlignment="1">
      <alignment horizontal="center" vertical="center"/>
    </xf>
    <xf numFmtId="0" fontId="38" fillId="0" borderId="14" xfId="0" applyFont="1" applyBorder="1" applyAlignment="1">
      <alignment horizontal="center" vertical="center"/>
    </xf>
    <xf numFmtId="0" fontId="38" fillId="0" borderId="13" xfId="0" applyFont="1" applyBorder="1" applyAlignment="1">
      <alignment vertical="center" wrapText="1"/>
    </xf>
    <xf numFmtId="14" fontId="38" fillId="0" borderId="1" xfId="0" applyNumberFormat="1" applyFont="1" applyFill="1" applyBorder="1" applyAlignment="1">
      <alignment vertical="center" wrapText="1"/>
    </xf>
    <xf numFmtId="0" fontId="0" fillId="0" borderId="0" xfId="0" applyBorder="1"/>
    <xf numFmtId="0" fontId="0" fillId="0" borderId="0" xfId="0" applyFill="1" applyBorder="1" applyAlignment="1"/>
    <xf numFmtId="0" fontId="0" fillId="0" borderId="0" xfId="0" applyBorder="1" applyAlignment="1">
      <alignment horizontal="center" vertical="center"/>
    </xf>
    <xf numFmtId="14" fontId="0" fillId="0" borderId="0" xfId="0" applyNumberFormat="1" applyBorder="1" applyAlignment="1"/>
    <xf numFmtId="0" fontId="0" fillId="0" borderId="12" xfId="0" applyFill="1" applyBorder="1" applyAlignment="1"/>
    <xf numFmtId="0" fontId="0" fillId="0" borderId="5" xfId="0" applyBorder="1" applyAlignment="1">
      <alignment horizontal="center" vertical="center" wrapText="1"/>
    </xf>
    <xf numFmtId="0" fontId="0" fillId="0" borderId="5" xfId="0" applyBorder="1" applyAlignment="1">
      <alignment horizontal="left" vertical="center" wrapText="1"/>
    </xf>
    <xf numFmtId="0" fontId="0" fillId="0" borderId="5" xfId="0" applyBorder="1" applyAlignment="1">
      <alignment horizontal="left" vertical="center"/>
    </xf>
    <xf numFmtId="172" fontId="0" fillId="0" borderId="1" xfId="0" applyNumberFormat="1" applyFill="1" applyBorder="1" applyAlignment="1">
      <alignment wrapText="1"/>
    </xf>
    <xf numFmtId="14" fontId="0" fillId="0" borderId="1" xfId="0" applyNumberFormat="1" applyFill="1" applyBorder="1" applyAlignment="1"/>
    <xf numFmtId="0" fontId="0" fillId="0" borderId="5" xfId="0" applyFill="1" applyBorder="1" applyAlignment="1">
      <alignment horizontal="center" vertical="center"/>
    </xf>
    <xf numFmtId="0" fontId="0" fillId="0" borderId="14" xfId="0" applyFill="1" applyBorder="1" applyAlignment="1">
      <alignment horizontal="center" vertical="center"/>
    </xf>
    <xf numFmtId="14" fontId="0" fillId="0" borderId="1" xfId="0" applyNumberFormat="1" applyFill="1" applyBorder="1" applyAlignment="1">
      <alignment horizontal="right"/>
    </xf>
    <xf numFmtId="0" fontId="0" fillId="0" borderId="1" xfId="0" applyBorder="1" applyAlignment="1">
      <alignment horizontal="center"/>
    </xf>
    <xf numFmtId="0" fontId="0" fillId="0" borderId="0" xfId="0" applyAlignment="1">
      <alignment horizontal="center"/>
    </xf>
    <xf numFmtId="0" fontId="0" fillId="0" borderId="1" xfId="0"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xf>
    <xf numFmtId="0" fontId="14" fillId="11" borderId="1" xfId="0" applyFont="1" applyFill="1" applyBorder="1" applyAlignment="1">
      <alignment horizontal="center" vertical="center" wrapText="1"/>
    </xf>
    <xf numFmtId="49" fontId="14" fillId="11" borderId="1" xfId="0" applyNumberFormat="1" applyFont="1" applyFill="1" applyBorder="1" applyAlignment="1" applyProtection="1">
      <alignment horizontal="center" vertical="center" wrapText="1"/>
      <protection locked="0"/>
    </xf>
    <xf numFmtId="0" fontId="14" fillId="11" borderId="1" xfId="0" applyFont="1" applyFill="1" applyBorder="1" applyAlignment="1" applyProtection="1">
      <alignment horizontal="center" vertical="center" wrapText="1"/>
      <protection locked="0"/>
    </xf>
    <xf numFmtId="9" fontId="13" fillId="11" borderId="1" xfId="0" applyNumberFormat="1" applyFont="1" applyFill="1" applyBorder="1" applyAlignment="1" applyProtection="1">
      <alignment horizontal="center" vertical="center" wrapText="1"/>
      <protection locked="0"/>
    </xf>
    <xf numFmtId="0" fontId="13" fillId="11" borderId="1" xfId="0" applyFont="1" applyFill="1" applyBorder="1" applyAlignment="1" applyProtection="1">
      <alignment horizontal="center" vertical="center" wrapText="1"/>
      <protection locked="0"/>
    </xf>
    <xf numFmtId="9" fontId="13" fillId="11" borderId="1" xfId="4" applyFont="1" applyFill="1" applyBorder="1" applyAlignment="1" applyProtection="1">
      <alignment horizontal="center" vertical="center" wrapText="1"/>
      <protection locked="0"/>
    </xf>
    <xf numFmtId="14" fontId="13" fillId="11" borderId="1" xfId="0" applyNumberFormat="1" applyFont="1" applyFill="1" applyBorder="1" applyAlignment="1" applyProtection="1">
      <alignment horizontal="center" vertical="center" wrapText="1"/>
      <protection locked="0"/>
    </xf>
    <xf numFmtId="15" fontId="13" fillId="11" borderId="1" xfId="0" applyNumberFormat="1" applyFont="1" applyFill="1" applyBorder="1" applyAlignment="1" applyProtection="1">
      <alignment horizontal="center" vertical="center" wrapText="1"/>
      <protection locked="0"/>
    </xf>
    <xf numFmtId="2" fontId="13" fillId="11" borderId="1" xfId="0" applyNumberFormat="1" applyFont="1" applyFill="1" applyBorder="1" applyAlignment="1" applyProtection="1">
      <alignment horizontal="center" vertical="center" wrapText="1"/>
      <protection locked="0"/>
    </xf>
    <xf numFmtId="170" fontId="13" fillId="11" borderId="1" xfId="1" applyNumberFormat="1" applyFont="1" applyFill="1" applyBorder="1" applyAlignment="1">
      <alignment horizontal="right" vertical="center" wrapText="1"/>
    </xf>
    <xf numFmtId="0" fontId="11" fillId="11" borderId="1" xfId="0" applyFont="1" applyFill="1" applyBorder="1" applyAlignment="1">
      <alignment horizontal="left" vertical="center" wrapText="1"/>
    </xf>
    <xf numFmtId="0" fontId="11" fillId="11" borderId="0" xfId="0" applyFont="1" applyFill="1" applyBorder="1" applyAlignment="1">
      <alignment horizontal="left" vertical="center" wrapText="1"/>
    </xf>
    <xf numFmtId="0" fontId="14" fillId="11" borderId="0" xfId="0" applyFont="1" applyFill="1" applyAlignment="1">
      <alignment horizontal="left" vertical="center" wrapText="1"/>
    </xf>
    <xf numFmtId="17" fontId="13" fillId="11" borderId="1" xfId="0" applyNumberFormat="1" applyFont="1" applyFill="1" applyBorder="1" applyAlignment="1" applyProtection="1">
      <alignment horizontal="center" vertical="center" wrapText="1"/>
      <protection locked="0"/>
    </xf>
    <xf numFmtId="49" fontId="14" fillId="11" borderId="1" xfId="0" applyNumberFormat="1" applyFont="1" applyFill="1" applyBorder="1" applyAlignment="1" applyProtection="1">
      <alignment horizontal="left" vertical="center" wrapText="1"/>
      <protection locked="0"/>
    </xf>
    <xf numFmtId="49" fontId="18" fillId="11" borderId="1" xfId="0" applyNumberFormat="1" applyFont="1" applyFill="1" applyBorder="1" applyAlignment="1" applyProtection="1">
      <alignment horizontal="center" vertical="center" wrapText="1"/>
      <protection locked="0"/>
    </xf>
    <xf numFmtId="2" fontId="18" fillId="11" borderId="1" xfId="0" applyNumberFormat="1" applyFont="1" applyFill="1" applyBorder="1" applyAlignment="1" applyProtection="1">
      <alignment horizontal="center" vertical="center" wrapText="1"/>
      <protection locked="0"/>
    </xf>
    <xf numFmtId="0" fontId="14" fillId="11" borderId="1" xfId="0" applyFont="1" applyFill="1" applyBorder="1" applyAlignment="1">
      <alignment horizontal="left"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25" fillId="6" borderId="1" xfId="0" applyFont="1" applyFill="1" applyBorder="1" applyAlignment="1">
      <alignment horizontal="center" vertical="center"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0" fillId="0" borderId="5" xfId="0" applyBorder="1" applyAlignment="1">
      <alignment horizontal="center"/>
    </xf>
    <xf numFmtId="0" fontId="0" fillId="0" borderId="39" xfId="0" applyBorder="1" applyAlignment="1">
      <alignment horizontal="center"/>
    </xf>
    <xf numFmtId="0" fontId="0" fillId="0" borderId="14" xfId="0" applyBorder="1" applyAlignment="1">
      <alignment horizontal="center"/>
    </xf>
    <xf numFmtId="0" fontId="0" fillId="0" borderId="1" xfId="0" applyBorder="1" applyAlignment="1">
      <alignment horizontal="center"/>
    </xf>
    <xf numFmtId="0" fontId="40" fillId="0" borderId="1" xfId="0" applyFont="1" applyBorder="1" applyAlignment="1">
      <alignment horizontal="center"/>
    </xf>
    <xf numFmtId="0" fontId="26" fillId="7" borderId="19" xfId="0" applyFont="1" applyFill="1" applyBorder="1" applyAlignment="1">
      <alignment horizontal="left" vertical="justify" wrapText="1"/>
    </xf>
    <xf numFmtId="0" fontId="26" fillId="7" borderId="20" xfId="0" applyFont="1" applyFill="1" applyBorder="1" applyAlignment="1">
      <alignment horizontal="left" vertical="justify" wrapText="1"/>
    </xf>
    <xf numFmtId="0" fontId="26" fillId="7" borderId="21" xfId="0" applyFont="1" applyFill="1" applyBorder="1" applyAlignment="1">
      <alignment horizontal="left" vertical="justify" wrapText="1"/>
    </xf>
    <xf numFmtId="0" fontId="26" fillId="7" borderId="22" xfId="0" applyFont="1" applyFill="1" applyBorder="1" applyAlignment="1">
      <alignment horizontal="left" vertical="justify" wrapText="1"/>
    </xf>
    <xf numFmtId="0" fontId="26" fillId="7" borderId="23" xfId="0" applyFont="1" applyFill="1" applyBorder="1" applyAlignment="1">
      <alignment horizontal="left" vertical="justify" wrapText="1"/>
    </xf>
    <xf numFmtId="0" fontId="26" fillId="7" borderId="24" xfId="0" applyFont="1" applyFill="1" applyBorder="1" applyAlignment="1">
      <alignment horizontal="left" vertical="justify" wrapText="1"/>
    </xf>
    <xf numFmtId="0" fontId="25" fillId="0" borderId="1" xfId="0" applyFont="1" applyBorder="1" applyAlignment="1">
      <alignment horizontal="center" vertical="center" wrapText="1"/>
    </xf>
    <xf numFmtId="0" fontId="39" fillId="0" borderId="1" xfId="0" applyFont="1" applyBorder="1" applyAlignment="1">
      <alignment horizontal="center"/>
    </xf>
    <xf numFmtId="0" fontId="33" fillId="10" borderId="0" xfId="0" applyFont="1" applyFill="1" applyAlignment="1">
      <alignment horizontal="center"/>
    </xf>
    <xf numFmtId="0" fontId="32" fillId="0" borderId="0" xfId="0" applyFont="1" applyAlignment="1">
      <alignment horizontal="center" vertical="center"/>
    </xf>
    <xf numFmtId="0" fontId="26" fillId="0" borderId="5" xfId="0" applyFont="1" applyBorder="1" applyAlignment="1">
      <alignment horizontal="center"/>
    </xf>
    <xf numFmtId="0" fontId="26" fillId="7" borderId="22" xfId="0" applyFont="1" applyFill="1" applyBorder="1" applyAlignment="1">
      <alignment horizontal="center" vertical="justify" wrapText="1"/>
    </xf>
    <xf numFmtId="0" fontId="26" fillId="7" borderId="23" xfId="0" applyFont="1" applyFill="1" applyBorder="1" applyAlignment="1">
      <alignment horizontal="center" vertical="justify" wrapText="1"/>
    </xf>
    <xf numFmtId="0" fontId="26" fillId="7" borderId="24" xfId="0" applyFont="1" applyFill="1" applyBorder="1" applyAlignment="1">
      <alignment horizontal="center" vertical="justify" wrapText="1"/>
    </xf>
    <xf numFmtId="0" fontId="39" fillId="0" borderId="5" xfId="0" applyFont="1" applyBorder="1" applyAlignment="1">
      <alignment horizont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1" fillId="2" borderId="39" xfId="0" applyFont="1" applyFill="1" applyBorder="1" applyAlignment="1">
      <alignment horizontal="center" vertical="center" wrapText="1"/>
    </xf>
    <xf numFmtId="0" fontId="38" fillId="0" borderId="1" xfId="0" applyFont="1" applyBorder="1" applyAlignment="1">
      <alignment horizontal="center" vertical="center"/>
    </xf>
    <xf numFmtId="0" fontId="0" fillId="0" borderId="28" xfId="0" applyBorder="1"/>
    <xf numFmtId="0" fontId="28" fillId="7" borderId="34" xfId="0" applyFont="1" applyFill="1" applyBorder="1" applyAlignment="1">
      <alignment vertical="center" wrapText="1"/>
    </xf>
    <xf numFmtId="0" fontId="28" fillId="7" borderId="33" xfId="0" applyFont="1" applyFill="1" applyBorder="1" applyAlignment="1">
      <alignment vertical="center" wrapText="1"/>
    </xf>
    <xf numFmtId="0" fontId="28" fillId="9" borderId="30" xfId="0" applyFont="1" applyFill="1" applyBorder="1" applyAlignment="1">
      <alignment horizontal="center" vertical="center"/>
    </xf>
    <xf numFmtId="0" fontId="28" fillId="9" borderId="31" xfId="0" applyFont="1" applyFill="1" applyBorder="1" applyAlignment="1">
      <alignment horizontal="center" vertical="center"/>
    </xf>
    <xf numFmtId="0" fontId="29" fillId="7" borderId="37" xfId="0" applyFont="1" applyFill="1" applyBorder="1" applyAlignment="1">
      <alignment vertical="center"/>
    </xf>
    <xf numFmtId="0" fontId="28" fillId="7" borderId="25" xfId="0" applyFont="1" applyFill="1" applyBorder="1" applyAlignment="1">
      <alignment vertical="center"/>
    </xf>
    <xf numFmtId="0" fontId="28" fillId="7" borderId="32" xfId="0" applyFont="1" applyFill="1" applyBorder="1" applyAlignment="1">
      <alignment vertical="center"/>
    </xf>
    <xf numFmtId="0" fontId="28" fillId="7" borderId="26" xfId="0" applyFont="1" applyFill="1" applyBorder="1" applyAlignment="1">
      <alignment vertical="center" wrapText="1"/>
    </xf>
    <xf numFmtId="0" fontId="28" fillId="7" borderId="36" xfId="0" applyFont="1" applyFill="1" applyBorder="1" applyAlignment="1">
      <alignment vertical="center" wrapText="1"/>
    </xf>
    <xf numFmtId="0" fontId="29" fillId="7" borderId="38" xfId="0" applyFont="1" applyFill="1" applyBorder="1" applyAlignment="1">
      <alignment vertical="center"/>
    </xf>
    <xf numFmtId="0" fontId="28" fillId="7" borderId="25" xfId="0" applyFont="1" applyFill="1" applyBorder="1" applyAlignment="1">
      <alignment horizontal="center" vertical="center" wrapText="1"/>
    </xf>
    <xf numFmtId="0" fontId="28" fillId="7" borderId="26" xfId="0" applyFont="1" applyFill="1" applyBorder="1" applyAlignment="1">
      <alignment horizontal="center" vertical="center" wrapText="1"/>
    </xf>
    <xf numFmtId="0" fontId="28" fillId="7" borderId="0" xfId="0" applyFont="1" applyFill="1" applyAlignment="1">
      <alignment horizontal="center" vertical="center" wrapText="1"/>
    </xf>
    <xf numFmtId="0" fontId="36" fillId="7" borderId="31" xfId="0" applyFont="1" applyFill="1" applyBorder="1" applyAlignment="1">
      <alignment horizontal="center" vertical="center" wrapText="1"/>
    </xf>
    <xf numFmtId="0" fontId="29" fillId="7" borderId="40" xfId="0" applyFont="1" applyFill="1" applyBorder="1" applyAlignment="1">
      <alignment horizontal="left" vertical="center" wrapText="1"/>
    </xf>
    <xf numFmtId="0" fontId="29" fillId="7" borderId="37" xfId="0" applyFont="1" applyFill="1" applyBorder="1" applyAlignment="1">
      <alignment horizontal="left" vertical="center" wrapText="1"/>
    </xf>
    <xf numFmtId="164" fontId="36" fillId="7" borderId="31" xfId="3" applyFont="1" applyFill="1" applyBorder="1" applyAlignment="1">
      <alignment horizontal="center" vertical="center" wrapText="1"/>
    </xf>
    <xf numFmtId="0" fontId="35" fillId="7" borderId="31" xfId="0" applyFont="1" applyFill="1" applyBorder="1" applyAlignment="1">
      <alignment horizontal="center" vertical="center" wrapText="1"/>
    </xf>
    <xf numFmtId="164" fontId="36" fillId="7" borderId="42" xfId="3" applyFont="1" applyFill="1" applyBorder="1" applyAlignment="1">
      <alignment horizontal="center"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7.bin"/><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tabSelected="1" topLeftCell="A20" workbookViewId="0">
      <selection activeCell="H26" sqref="H26:L26"/>
    </sheetView>
  </sheetViews>
  <sheetFormatPr baseColWidth="10" defaultRowHeight="15"/>
  <cols>
    <col min="2" max="2" width="13.85546875" customWidth="1"/>
    <col min="3" max="3" width="13.7109375" customWidth="1"/>
    <col min="4" max="4" width="15.5703125" customWidth="1"/>
    <col min="6" max="6" width="9.85546875" customWidth="1"/>
    <col min="7" max="7" width="9.42578125" customWidth="1"/>
  </cols>
  <sheetData>
    <row r="2" spans="1:12" ht="39.75" customHeight="1">
      <c r="A2" s="341" t="s">
        <v>90</v>
      </c>
      <c r="B2" s="341"/>
      <c r="C2" s="341"/>
      <c r="D2" s="341"/>
      <c r="E2" s="341"/>
      <c r="F2" s="341"/>
      <c r="G2" s="341"/>
      <c r="H2" s="341"/>
      <c r="I2" s="341"/>
      <c r="J2" s="341"/>
      <c r="K2" s="341"/>
      <c r="L2" s="341"/>
    </row>
    <row r="4" spans="1:12" ht="16.5">
      <c r="A4" s="320" t="s">
        <v>64</v>
      </c>
      <c r="B4" s="320"/>
      <c r="C4" s="320"/>
      <c r="D4" s="320"/>
      <c r="E4" s="320"/>
      <c r="F4" s="320"/>
      <c r="G4" s="320"/>
      <c r="H4" s="320"/>
      <c r="I4" s="320"/>
      <c r="J4" s="320"/>
      <c r="K4" s="320"/>
      <c r="L4" s="320"/>
    </row>
    <row r="5" spans="1:12" ht="16.5">
      <c r="A5" s="79"/>
    </row>
    <row r="6" spans="1:12" ht="16.5">
      <c r="A6" s="320" t="s">
        <v>754</v>
      </c>
      <c r="B6" s="320"/>
      <c r="C6" s="320"/>
      <c r="D6" s="320"/>
      <c r="E6" s="320"/>
      <c r="F6" s="320"/>
      <c r="G6" s="320"/>
      <c r="H6" s="320"/>
      <c r="I6" s="320"/>
      <c r="J6" s="320"/>
      <c r="K6" s="320"/>
      <c r="L6" s="320"/>
    </row>
    <row r="7" spans="1:12" ht="16.5">
      <c r="A7" s="80"/>
    </row>
    <row r="8" spans="1:12" ht="109.5" customHeight="1">
      <c r="A8" s="321" t="s">
        <v>130</v>
      </c>
      <c r="B8" s="321"/>
      <c r="C8" s="321"/>
      <c r="D8" s="321"/>
      <c r="E8" s="321"/>
      <c r="F8" s="321"/>
      <c r="G8" s="321"/>
      <c r="H8" s="321"/>
      <c r="I8" s="321"/>
      <c r="J8" s="321"/>
      <c r="K8" s="321"/>
      <c r="L8" s="321"/>
    </row>
    <row r="9" spans="1:12" ht="45.75" customHeight="1">
      <c r="A9" s="321"/>
      <c r="B9" s="321"/>
      <c r="C9" s="321"/>
      <c r="D9" s="321"/>
      <c r="E9" s="321"/>
      <c r="F9" s="321"/>
      <c r="G9" s="321"/>
      <c r="H9" s="321"/>
      <c r="I9" s="321"/>
      <c r="J9" s="321"/>
      <c r="K9" s="321"/>
      <c r="L9" s="321"/>
    </row>
    <row r="10" spans="1:12" ht="28.5" customHeight="1">
      <c r="A10" s="321" t="s">
        <v>93</v>
      </c>
      <c r="B10" s="321"/>
      <c r="C10" s="321"/>
      <c r="D10" s="321"/>
      <c r="E10" s="321"/>
      <c r="F10" s="321"/>
      <c r="G10" s="321"/>
      <c r="H10" s="321"/>
      <c r="I10" s="321"/>
      <c r="J10" s="321"/>
      <c r="K10" s="321"/>
      <c r="L10" s="321"/>
    </row>
    <row r="11" spans="1:12" ht="28.5" customHeight="1">
      <c r="A11" s="321"/>
      <c r="B11" s="321"/>
      <c r="C11" s="321"/>
      <c r="D11" s="321"/>
      <c r="E11" s="321"/>
      <c r="F11" s="321"/>
      <c r="G11" s="321"/>
      <c r="H11" s="321"/>
      <c r="I11" s="321"/>
      <c r="J11" s="321"/>
      <c r="K11" s="321"/>
      <c r="L11" s="321"/>
    </row>
    <row r="12" spans="1:12" ht="15.75" thickBot="1"/>
    <row r="13" spans="1:12" ht="15.75" thickBot="1">
      <c r="A13" s="81" t="s">
        <v>65</v>
      </c>
      <c r="B13" s="322" t="s">
        <v>89</v>
      </c>
      <c r="C13" s="323"/>
      <c r="D13" s="323"/>
      <c r="E13" s="323"/>
      <c r="F13" s="323"/>
      <c r="G13" s="323"/>
      <c r="H13" s="323"/>
      <c r="I13" s="323"/>
      <c r="J13" s="323"/>
      <c r="K13" s="323"/>
      <c r="L13" s="323"/>
    </row>
    <row r="14" spans="1:12" ht="15.75" thickBot="1">
      <c r="A14" s="82">
        <v>1</v>
      </c>
      <c r="B14" s="339"/>
      <c r="C14" s="339"/>
      <c r="D14" s="339"/>
      <c r="E14" s="339"/>
      <c r="F14" s="339"/>
      <c r="G14" s="339"/>
      <c r="H14" s="339"/>
      <c r="I14" s="339"/>
      <c r="J14" s="339"/>
      <c r="K14" s="339"/>
      <c r="L14" s="339"/>
    </row>
    <row r="15" spans="1:12" ht="15.75" thickBot="1">
      <c r="A15" s="82">
        <v>2</v>
      </c>
      <c r="B15" s="339"/>
      <c r="C15" s="339"/>
      <c r="D15" s="339"/>
      <c r="E15" s="339"/>
      <c r="F15" s="339"/>
      <c r="G15" s="339"/>
      <c r="H15" s="339"/>
      <c r="I15" s="339"/>
      <c r="J15" s="339"/>
      <c r="K15" s="339"/>
      <c r="L15" s="339"/>
    </row>
    <row r="16" spans="1:12" ht="15.75" thickBot="1">
      <c r="A16" s="82">
        <v>3</v>
      </c>
      <c r="B16" s="339"/>
      <c r="C16" s="339"/>
      <c r="D16" s="339"/>
      <c r="E16" s="339"/>
      <c r="F16" s="339"/>
      <c r="G16" s="339"/>
      <c r="H16" s="339"/>
      <c r="I16" s="339"/>
      <c r="J16" s="339"/>
      <c r="K16" s="339"/>
      <c r="L16" s="339"/>
    </row>
    <row r="17" spans="1:12" ht="15.75" thickBot="1">
      <c r="A17" s="82">
        <v>4</v>
      </c>
      <c r="B17" s="339"/>
      <c r="C17" s="339"/>
      <c r="D17" s="339"/>
      <c r="E17" s="339"/>
      <c r="F17" s="339"/>
      <c r="G17" s="339"/>
      <c r="H17" s="339"/>
      <c r="I17" s="339"/>
      <c r="J17" s="339"/>
      <c r="K17" s="339"/>
      <c r="L17" s="339"/>
    </row>
    <row r="18" spans="1:12" ht="15.75" thickBot="1">
      <c r="A18" s="82">
        <v>5</v>
      </c>
      <c r="B18" s="339"/>
      <c r="C18" s="339"/>
      <c r="D18" s="339"/>
      <c r="E18" s="339"/>
      <c r="F18" s="339"/>
      <c r="G18" s="339"/>
      <c r="H18" s="339"/>
      <c r="I18" s="339"/>
      <c r="J18" s="339"/>
      <c r="K18" s="339"/>
      <c r="L18" s="339"/>
    </row>
    <row r="19" spans="1:12">
      <c r="A19" s="89"/>
      <c r="B19" s="89"/>
      <c r="C19" s="89"/>
      <c r="D19" s="89"/>
      <c r="E19" s="89"/>
      <c r="F19" s="89"/>
      <c r="G19" s="89"/>
      <c r="H19" s="89"/>
      <c r="I19" s="89"/>
      <c r="J19" s="89"/>
      <c r="K19" s="89"/>
      <c r="L19" s="89"/>
    </row>
    <row r="20" spans="1:12">
      <c r="A20" s="90"/>
      <c r="B20" s="89"/>
      <c r="C20" s="89"/>
      <c r="D20" s="89"/>
      <c r="E20" s="89"/>
      <c r="F20" s="89"/>
      <c r="G20" s="89"/>
      <c r="H20" s="89"/>
      <c r="I20" s="89"/>
      <c r="J20" s="89"/>
      <c r="K20" s="89"/>
      <c r="L20" s="89"/>
    </row>
    <row r="21" spans="1:12">
      <c r="A21" s="342" t="s">
        <v>784</v>
      </c>
      <c r="B21" s="342"/>
      <c r="C21" s="342"/>
      <c r="D21" s="342"/>
      <c r="E21" s="342"/>
      <c r="F21" s="342"/>
      <c r="G21" s="342"/>
      <c r="H21" s="342"/>
      <c r="I21" s="342"/>
      <c r="J21" s="342"/>
      <c r="K21" s="342"/>
      <c r="L21" s="342"/>
    </row>
    <row r="23" spans="1:12" ht="27" customHeight="1">
      <c r="A23" s="324" t="s">
        <v>66</v>
      </c>
      <c r="B23" s="324"/>
      <c r="C23" s="324"/>
      <c r="D23" s="324"/>
      <c r="E23" s="84" t="s">
        <v>67</v>
      </c>
      <c r="F23" s="83" t="s">
        <v>68</v>
      </c>
      <c r="G23" s="83" t="s">
        <v>69</v>
      </c>
      <c r="H23" s="324" t="s">
        <v>3</v>
      </c>
      <c r="I23" s="324"/>
      <c r="J23" s="324"/>
      <c r="K23" s="324"/>
      <c r="L23" s="324"/>
    </row>
    <row r="24" spans="1:12" ht="30.75" customHeight="1">
      <c r="A24" s="333" t="s">
        <v>97</v>
      </c>
      <c r="B24" s="334"/>
      <c r="C24" s="334"/>
      <c r="D24" s="335"/>
      <c r="E24" s="85" t="s">
        <v>755</v>
      </c>
      <c r="F24" s="297" t="s">
        <v>284</v>
      </c>
      <c r="G24" s="1"/>
      <c r="H24" s="331"/>
      <c r="I24" s="331"/>
      <c r="J24" s="331"/>
      <c r="K24" s="331"/>
      <c r="L24" s="331"/>
    </row>
    <row r="25" spans="1:12" ht="35.25" customHeight="1">
      <c r="A25" s="336" t="s">
        <v>98</v>
      </c>
      <c r="B25" s="337"/>
      <c r="C25" s="337"/>
      <c r="D25" s="338"/>
      <c r="E25" s="86" t="s">
        <v>756</v>
      </c>
      <c r="F25" s="297" t="s">
        <v>284</v>
      </c>
      <c r="G25" s="1"/>
      <c r="H25" s="331"/>
      <c r="I25" s="331"/>
      <c r="J25" s="331"/>
      <c r="K25" s="331"/>
      <c r="L25" s="331"/>
    </row>
    <row r="26" spans="1:12" ht="24.75" customHeight="1">
      <c r="A26" s="336" t="s">
        <v>131</v>
      </c>
      <c r="B26" s="337"/>
      <c r="C26" s="337"/>
      <c r="D26" s="338"/>
      <c r="E26" s="86" t="s">
        <v>765</v>
      </c>
      <c r="F26" s="297" t="s">
        <v>284</v>
      </c>
      <c r="G26" s="1"/>
      <c r="H26" s="332"/>
      <c r="I26" s="331"/>
      <c r="J26" s="331"/>
      <c r="K26" s="331"/>
      <c r="L26" s="331"/>
    </row>
    <row r="27" spans="1:12" ht="27" customHeight="1">
      <c r="A27" s="325" t="s">
        <v>70</v>
      </c>
      <c r="B27" s="326"/>
      <c r="C27" s="326"/>
      <c r="D27" s="327"/>
      <c r="E27" s="87" t="s">
        <v>757</v>
      </c>
      <c r="F27" s="297" t="s">
        <v>284</v>
      </c>
      <c r="G27" s="1"/>
      <c r="H27" s="331"/>
      <c r="I27" s="331"/>
      <c r="J27" s="331"/>
      <c r="K27" s="331"/>
      <c r="L27" s="331"/>
    </row>
    <row r="28" spans="1:12" ht="20.25" customHeight="1">
      <c r="A28" s="325" t="s">
        <v>92</v>
      </c>
      <c r="B28" s="326"/>
      <c r="C28" s="326"/>
      <c r="D28" s="327"/>
      <c r="E28" s="87" t="s">
        <v>758</v>
      </c>
      <c r="F28" s="297" t="s">
        <v>284</v>
      </c>
      <c r="G28" s="1"/>
      <c r="H28" s="328"/>
      <c r="I28" s="329"/>
      <c r="J28" s="329"/>
      <c r="K28" s="329"/>
      <c r="L28" s="330"/>
    </row>
    <row r="29" spans="1:12" ht="28.5" customHeight="1">
      <c r="A29" s="325" t="s">
        <v>132</v>
      </c>
      <c r="B29" s="326"/>
      <c r="C29" s="326"/>
      <c r="D29" s="327"/>
      <c r="E29" s="87"/>
      <c r="F29" s="297"/>
      <c r="G29" s="1"/>
      <c r="H29" s="340" t="s">
        <v>759</v>
      </c>
      <c r="I29" s="331"/>
      <c r="J29" s="331"/>
      <c r="K29" s="331"/>
      <c r="L29" s="331"/>
    </row>
    <row r="30" spans="1:12" ht="28.5" customHeight="1">
      <c r="A30" s="325" t="s">
        <v>95</v>
      </c>
      <c r="B30" s="326"/>
      <c r="C30" s="326"/>
      <c r="D30" s="327"/>
      <c r="E30" s="87"/>
      <c r="F30" s="297"/>
      <c r="G30" s="1"/>
      <c r="H30" s="347" t="s">
        <v>759</v>
      </c>
      <c r="I30" s="329"/>
      <c r="J30" s="329"/>
      <c r="K30" s="329"/>
      <c r="L30" s="330"/>
    </row>
    <row r="31" spans="1:12" ht="15.75" customHeight="1">
      <c r="A31" s="336" t="s">
        <v>71</v>
      </c>
      <c r="B31" s="337"/>
      <c r="C31" s="337"/>
      <c r="D31" s="338"/>
      <c r="E31" s="86">
        <v>28</v>
      </c>
      <c r="F31" s="297" t="s">
        <v>284</v>
      </c>
      <c r="G31" s="1"/>
      <c r="H31" s="331"/>
      <c r="I31" s="331"/>
      <c r="J31" s="331"/>
      <c r="K31" s="331"/>
      <c r="L31" s="331"/>
    </row>
    <row r="32" spans="1:12" ht="19.5" customHeight="1">
      <c r="A32" s="336" t="s">
        <v>72</v>
      </c>
      <c r="B32" s="337"/>
      <c r="C32" s="337"/>
      <c r="D32" s="338"/>
      <c r="E32" s="86">
        <v>11</v>
      </c>
      <c r="F32" s="297" t="s">
        <v>284</v>
      </c>
      <c r="G32" s="1"/>
      <c r="H32" s="331"/>
      <c r="I32" s="331"/>
      <c r="J32" s="331"/>
      <c r="K32" s="331"/>
      <c r="L32" s="331"/>
    </row>
    <row r="33" spans="1:12" ht="27.75" customHeight="1">
      <c r="A33" s="336" t="s">
        <v>73</v>
      </c>
      <c r="B33" s="337"/>
      <c r="C33" s="337"/>
      <c r="D33" s="338"/>
      <c r="E33" s="86" t="s">
        <v>760</v>
      </c>
      <c r="F33" s="297" t="s">
        <v>284</v>
      </c>
      <c r="G33" s="1"/>
      <c r="H33" s="331"/>
      <c r="I33" s="331"/>
      <c r="J33" s="331"/>
      <c r="K33" s="331"/>
      <c r="L33" s="331"/>
    </row>
    <row r="34" spans="1:12" ht="61.5" customHeight="1">
      <c r="A34" s="336" t="s">
        <v>74</v>
      </c>
      <c r="B34" s="337"/>
      <c r="C34" s="337"/>
      <c r="D34" s="338"/>
      <c r="E34" s="86" t="s">
        <v>761</v>
      </c>
      <c r="F34" s="297" t="s">
        <v>284</v>
      </c>
      <c r="G34" s="1"/>
      <c r="H34" s="331"/>
      <c r="I34" s="331"/>
      <c r="J34" s="331"/>
      <c r="K34" s="331"/>
      <c r="L34" s="331"/>
    </row>
    <row r="35" spans="1:12" ht="17.25" customHeight="1">
      <c r="A35" s="336" t="s">
        <v>75</v>
      </c>
      <c r="B35" s="337"/>
      <c r="C35" s="337"/>
      <c r="D35" s="338"/>
      <c r="E35" s="86">
        <v>26</v>
      </c>
      <c r="F35" s="297" t="s">
        <v>284</v>
      </c>
      <c r="G35" s="1"/>
      <c r="H35" s="331"/>
      <c r="I35" s="331"/>
      <c r="J35" s="331"/>
      <c r="K35" s="331"/>
      <c r="L35" s="331"/>
    </row>
    <row r="36" spans="1:12" ht="24" customHeight="1">
      <c r="A36" s="344" t="s">
        <v>94</v>
      </c>
      <c r="B36" s="345"/>
      <c r="C36" s="345"/>
      <c r="D36" s="346"/>
      <c r="E36" s="86" t="s">
        <v>763</v>
      </c>
      <c r="F36" s="297" t="s">
        <v>284</v>
      </c>
      <c r="G36" s="1"/>
      <c r="H36" s="343" t="s">
        <v>764</v>
      </c>
      <c r="I36" s="329"/>
      <c r="J36" s="329"/>
      <c r="K36" s="329"/>
      <c r="L36" s="330"/>
    </row>
    <row r="37" spans="1:12" ht="24" customHeight="1">
      <c r="A37" s="336" t="s">
        <v>99</v>
      </c>
      <c r="B37" s="337"/>
      <c r="C37" s="337"/>
      <c r="D37" s="338"/>
      <c r="E37" s="86" t="s">
        <v>762</v>
      </c>
      <c r="F37" s="297" t="s">
        <v>284</v>
      </c>
      <c r="G37" s="1"/>
      <c r="H37" s="328"/>
      <c r="I37" s="329"/>
      <c r="J37" s="329"/>
      <c r="K37" s="329"/>
      <c r="L37" s="330"/>
    </row>
    <row r="38" spans="1:12" ht="28.5" customHeight="1">
      <c r="A38" s="336" t="s">
        <v>100</v>
      </c>
      <c r="B38" s="337"/>
      <c r="C38" s="337"/>
      <c r="D38" s="338"/>
      <c r="E38" s="88"/>
      <c r="F38" s="297"/>
      <c r="G38" s="1"/>
      <c r="H38" s="340" t="s">
        <v>759</v>
      </c>
      <c r="I38" s="331"/>
      <c r="J38" s="331"/>
      <c r="K38" s="331"/>
      <c r="L38" s="331"/>
    </row>
    <row r="39" spans="1:12">
      <c r="F39" s="298"/>
    </row>
    <row r="41" spans="1:12">
      <c r="A41" s="342" t="s">
        <v>96</v>
      </c>
      <c r="B41" s="342"/>
      <c r="C41" s="342"/>
      <c r="D41" s="342"/>
      <c r="E41" s="342"/>
      <c r="F41" s="342"/>
      <c r="G41" s="342"/>
      <c r="H41" s="342"/>
      <c r="I41" s="342"/>
      <c r="J41" s="342"/>
      <c r="K41" s="342"/>
      <c r="L41" s="342"/>
    </row>
    <row r="43" spans="1:12" ht="15" customHeight="1">
      <c r="A43" s="324" t="s">
        <v>66</v>
      </c>
      <c r="B43" s="324"/>
      <c r="C43" s="324"/>
      <c r="D43" s="324"/>
      <c r="E43" s="84" t="s">
        <v>67</v>
      </c>
      <c r="F43" s="91" t="s">
        <v>68</v>
      </c>
      <c r="G43" s="91" t="s">
        <v>69</v>
      </c>
      <c r="H43" s="324" t="s">
        <v>3</v>
      </c>
      <c r="I43" s="324"/>
      <c r="J43" s="324"/>
      <c r="K43" s="324"/>
      <c r="L43" s="324"/>
    </row>
    <row r="44" spans="1:12" ht="30" customHeight="1">
      <c r="A44" s="333" t="s">
        <v>97</v>
      </c>
      <c r="B44" s="334"/>
      <c r="C44" s="334"/>
      <c r="D44" s="335"/>
      <c r="E44" s="85"/>
      <c r="F44" s="1"/>
      <c r="G44" s="1"/>
      <c r="H44" s="331"/>
      <c r="I44" s="331"/>
      <c r="J44" s="331"/>
      <c r="K44" s="331"/>
      <c r="L44" s="331"/>
    </row>
    <row r="45" spans="1:12" ht="15" customHeight="1">
      <c r="A45" s="336" t="s">
        <v>98</v>
      </c>
      <c r="B45" s="337"/>
      <c r="C45" s="337"/>
      <c r="D45" s="338"/>
      <c r="E45" s="86"/>
      <c r="F45" s="1"/>
      <c r="G45" s="1"/>
      <c r="H45" s="331"/>
      <c r="I45" s="331"/>
      <c r="J45" s="331"/>
      <c r="K45" s="331"/>
      <c r="L45" s="331"/>
    </row>
    <row r="46" spans="1:12" ht="15" customHeight="1">
      <c r="A46" s="336" t="s">
        <v>131</v>
      </c>
      <c r="B46" s="337"/>
      <c r="C46" s="337"/>
      <c r="D46" s="338"/>
      <c r="E46" s="86"/>
      <c r="F46" s="1"/>
      <c r="G46" s="1"/>
      <c r="H46" s="331"/>
      <c r="I46" s="331"/>
      <c r="J46" s="331"/>
      <c r="K46" s="331"/>
      <c r="L46" s="331"/>
    </row>
    <row r="47" spans="1:12" ht="15" customHeight="1">
      <c r="A47" s="325" t="s">
        <v>70</v>
      </c>
      <c r="B47" s="326"/>
      <c r="C47" s="326"/>
      <c r="D47" s="327"/>
      <c r="E47" s="87"/>
      <c r="F47" s="1"/>
      <c r="G47" s="1"/>
      <c r="H47" s="331"/>
      <c r="I47" s="331"/>
      <c r="J47" s="331"/>
      <c r="K47" s="331"/>
      <c r="L47" s="331"/>
    </row>
    <row r="48" spans="1:12" ht="15" customHeight="1">
      <c r="A48" s="325" t="s">
        <v>92</v>
      </c>
      <c r="B48" s="326"/>
      <c r="C48" s="326"/>
      <c r="D48" s="327"/>
      <c r="E48" s="87"/>
      <c r="F48" s="1"/>
      <c r="G48" s="1"/>
      <c r="H48" s="328"/>
      <c r="I48" s="329"/>
      <c r="J48" s="329"/>
      <c r="K48" s="329"/>
      <c r="L48" s="330"/>
    </row>
    <row r="49" spans="1:12" ht="37.5" customHeight="1">
      <c r="A49" s="325" t="s">
        <v>132</v>
      </c>
      <c r="B49" s="326"/>
      <c r="C49" s="326"/>
      <c r="D49" s="327"/>
      <c r="E49" s="87"/>
      <c r="F49" s="1"/>
      <c r="G49" s="1"/>
      <c r="H49" s="331"/>
      <c r="I49" s="331"/>
      <c r="J49" s="331"/>
      <c r="K49" s="331"/>
      <c r="L49" s="331"/>
    </row>
    <row r="50" spans="1:12" ht="15" customHeight="1">
      <c r="A50" s="325" t="s">
        <v>95</v>
      </c>
      <c r="B50" s="326"/>
      <c r="C50" s="326"/>
      <c r="D50" s="327"/>
      <c r="E50" s="87"/>
      <c r="F50" s="1"/>
      <c r="G50" s="1"/>
      <c r="H50" s="328"/>
      <c r="I50" s="329"/>
      <c r="J50" s="329"/>
      <c r="K50" s="329"/>
      <c r="L50" s="330"/>
    </row>
    <row r="51" spans="1:12" ht="15" customHeight="1">
      <c r="A51" s="336" t="s">
        <v>71</v>
      </c>
      <c r="B51" s="337"/>
      <c r="C51" s="337"/>
      <c r="D51" s="338"/>
      <c r="E51" s="86"/>
      <c r="F51" s="1"/>
      <c r="G51" s="1"/>
      <c r="H51" s="331"/>
      <c r="I51" s="331"/>
      <c r="J51" s="331"/>
      <c r="K51" s="331"/>
      <c r="L51" s="331"/>
    </row>
    <row r="52" spans="1:12" ht="15" customHeight="1">
      <c r="A52" s="336" t="s">
        <v>72</v>
      </c>
      <c r="B52" s="337"/>
      <c r="C52" s="337"/>
      <c r="D52" s="338"/>
      <c r="E52" s="86"/>
      <c r="F52" s="1"/>
      <c r="G52" s="1"/>
      <c r="H52" s="331"/>
      <c r="I52" s="331"/>
      <c r="J52" s="331"/>
      <c r="K52" s="331"/>
      <c r="L52" s="331"/>
    </row>
    <row r="53" spans="1:12" ht="15" customHeight="1">
      <c r="A53" s="336" t="s">
        <v>73</v>
      </c>
      <c r="B53" s="337"/>
      <c r="C53" s="337"/>
      <c r="D53" s="338"/>
      <c r="E53" s="86"/>
      <c r="F53" s="1"/>
      <c r="G53" s="1"/>
      <c r="H53" s="331"/>
      <c r="I53" s="331"/>
      <c r="J53" s="331"/>
      <c r="K53" s="331"/>
      <c r="L53" s="331"/>
    </row>
    <row r="54" spans="1:12" ht="15" customHeight="1">
      <c r="A54" s="336" t="s">
        <v>74</v>
      </c>
      <c r="B54" s="337"/>
      <c r="C54" s="337"/>
      <c r="D54" s="338"/>
      <c r="E54" s="86"/>
      <c r="F54" s="1"/>
      <c r="G54" s="1"/>
      <c r="H54" s="331"/>
      <c r="I54" s="331"/>
      <c r="J54" s="331"/>
      <c r="K54" s="331"/>
      <c r="L54" s="331"/>
    </row>
    <row r="55" spans="1:12" ht="15" customHeight="1">
      <c r="A55" s="336" t="s">
        <v>75</v>
      </c>
      <c r="B55" s="337"/>
      <c r="C55" s="337"/>
      <c r="D55" s="338"/>
      <c r="E55" s="86"/>
      <c r="F55" s="1"/>
      <c r="G55" s="1"/>
      <c r="H55" s="331"/>
      <c r="I55" s="331"/>
      <c r="J55" s="331"/>
      <c r="K55" s="331"/>
      <c r="L55" s="331"/>
    </row>
    <row r="56" spans="1:12" ht="15" customHeight="1">
      <c r="A56" s="344" t="s">
        <v>94</v>
      </c>
      <c r="B56" s="345"/>
      <c r="C56" s="345"/>
      <c r="D56" s="346"/>
      <c r="E56" s="86"/>
      <c r="F56" s="1"/>
      <c r="G56" s="1"/>
      <c r="H56" s="328"/>
      <c r="I56" s="329"/>
      <c r="J56" s="329"/>
      <c r="K56" s="329"/>
      <c r="L56" s="330"/>
    </row>
    <row r="57" spans="1:12" ht="15" customHeight="1">
      <c r="A57" s="336" t="s">
        <v>99</v>
      </c>
      <c r="B57" s="337"/>
      <c r="C57" s="337"/>
      <c r="D57" s="338"/>
      <c r="E57" s="86"/>
      <c r="F57" s="1"/>
      <c r="G57" s="1"/>
      <c r="H57" s="328"/>
      <c r="I57" s="329"/>
      <c r="J57" s="329"/>
      <c r="K57" s="329"/>
      <c r="L57" s="330"/>
    </row>
    <row r="58" spans="1:12" ht="15" customHeight="1">
      <c r="A58" s="336" t="s">
        <v>100</v>
      </c>
      <c r="B58" s="337"/>
      <c r="C58" s="337"/>
      <c r="D58" s="338"/>
      <c r="E58" s="88"/>
      <c r="F58" s="1"/>
      <c r="G58" s="1"/>
      <c r="H58" s="331"/>
      <c r="I58" s="331"/>
      <c r="J58" s="331"/>
      <c r="K58" s="331"/>
      <c r="L58" s="331"/>
    </row>
  </sheetData>
  <customSheetViews>
    <customSheetView guid="{0D27272C-8AE0-4052-801F-A315617EF63A}" topLeftCell="A67">
      <selection activeCell="A46" sqref="A46:D46"/>
      <pageMargins left="0.7" right="0.7" top="0.75" bottom="0.75" header="0.3" footer="0.3"/>
      <pageSetup orientation="portrait" horizontalDpi="4294967295" verticalDpi="4294967295" r:id="rId1"/>
    </customSheetView>
    <customSheetView guid="{FAFEC9F5-BF18-4E84-806B-6B835B574CEB}">
      <selection activeCell="A46" sqref="A46:D46"/>
      <pageMargins left="0.7" right="0.7" top="0.75" bottom="0.75" header="0.3" footer="0.3"/>
      <pageSetup orientation="portrait" horizontalDpi="4294967295" verticalDpi="4294967295" r:id="rId2"/>
    </customSheetView>
  </customSheetViews>
  <mergeCells count="77">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 ref="H53:L53"/>
    <mergeCell ref="A48:D48"/>
    <mergeCell ref="H48:L48"/>
    <mergeCell ref="A49:D49"/>
    <mergeCell ref="H49:L49"/>
    <mergeCell ref="A50:D50"/>
    <mergeCell ref="H50:L50"/>
    <mergeCell ref="A45:D45"/>
    <mergeCell ref="H45:L45"/>
    <mergeCell ref="A46:D46"/>
    <mergeCell ref="H46:L46"/>
    <mergeCell ref="A47:D47"/>
    <mergeCell ref="H47:L47"/>
    <mergeCell ref="A41:L41"/>
    <mergeCell ref="A43:D43"/>
    <mergeCell ref="H43:L43"/>
    <mergeCell ref="A44:D44"/>
    <mergeCell ref="H44:L44"/>
    <mergeCell ref="H36:L36"/>
    <mergeCell ref="A36:D36"/>
    <mergeCell ref="A37:D37"/>
    <mergeCell ref="A30:D30"/>
    <mergeCell ref="H30:L30"/>
    <mergeCell ref="A31:D31"/>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B14:L14"/>
    <mergeCell ref="B15:L15"/>
    <mergeCell ref="B16:L16"/>
    <mergeCell ref="B17:L17"/>
    <mergeCell ref="B18:L18"/>
    <mergeCell ref="A23:D23"/>
    <mergeCell ref="A28:D28"/>
    <mergeCell ref="H28:L28"/>
    <mergeCell ref="H25:L25"/>
    <mergeCell ref="H26:L26"/>
    <mergeCell ref="H27:L27"/>
    <mergeCell ref="A24:D24"/>
    <mergeCell ref="A25:D25"/>
    <mergeCell ref="A26:D26"/>
    <mergeCell ref="H24:L24"/>
    <mergeCell ref="A27:D27"/>
    <mergeCell ref="A4:L4"/>
    <mergeCell ref="A6:L6"/>
    <mergeCell ref="A8:L9"/>
    <mergeCell ref="A10:L11"/>
    <mergeCell ref="B13:L13"/>
  </mergeCells>
  <pageMargins left="0.7" right="0.7" top="0.75" bottom="0.75" header="0.3" footer="0.3"/>
  <pageSetup orientation="portrait" horizontalDpi="4294967295" verticalDpi="4294967295"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VG149"/>
  <sheetViews>
    <sheetView zoomScale="70" zoomScaleNormal="70" workbookViewId="0">
      <selection activeCell="A38" sqref="A38"/>
    </sheetView>
  </sheetViews>
  <sheetFormatPr baseColWidth="10" defaultRowHeight="15"/>
  <cols>
    <col min="1" max="1" width="3.140625" style="9" bestFit="1" customWidth="1"/>
    <col min="2" max="2" width="102.7109375" style="9" bestFit="1" customWidth="1"/>
    <col min="3" max="3" width="31.140625" style="9" customWidth="1"/>
    <col min="4" max="4" width="62.42578125" style="9" bestFit="1" customWidth="1"/>
    <col min="5" max="5" width="25" style="9" customWidth="1"/>
    <col min="6" max="6" width="43.5703125" style="9" bestFit="1" customWidth="1"/>
    <col min="7" max="7" width="52.85546875" style="9" bestFit="1" customWidth="1"/>
    <col min="8" max="8" width="24.5703125" style="9" customWidth="1"/>
    <col min="9" max="9" width="24" style="9" customWidth="1"/>
    <col min="10" max="10" width="69.42578125" style="9" customWidth="1"/>
    <col min="11" max="11" width="26.42578125" style="9" bestFit="1" customWidth="1"/>
    <col min="12" max="12" width="153.42578125" style="9" customWidth="1"/>
    <col min="13" max="13" width="34.140625" style="9" bestFit="1" customWidth="1"/>
    <col min="14" max="14" width="22.140625" style="9" customWidth="1"/>
    <col min="15" max="15" width="26.140625" style="9" customWidth="1"/>
    <col min="16" max="16" width="145.28515625" style="9" bestFit="1" customWidth="1"/>
    <col min="17" max="17" width="126.710937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11.42578125"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11.42578125"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11.42578125"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11.42578125"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11.42578125"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11.42578125"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11.42578125"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11.42578125"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11.42578125"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11.42578125"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11.42578125"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11.42578125"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11.42578125"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11.42578125"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11.42578125"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11.42578125"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11.42578125"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11.42578125"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11.42578125"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11.42578125"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11.42578125"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11.42578125"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11.42578125"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11.42578125"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11.42578125"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11.42578125"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11.42578125"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11.42578125"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11.42578125"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11.42578125"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11.42578125"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11.42578125"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11.42578125"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11.42578125"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11.42578125"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11.42578125"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11.42578125"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11.42578125"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11.42578125"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11.42578125"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11.42578125"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11.42578125"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11.42578125"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11.42578125"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11.42578125"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11.42578125"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11.42578125"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11.42578125"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11.42578125"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11.42578125"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11.42578125"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11.42578125"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11.42578125"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11.42578125"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11.42578125"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11.42578125"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11.42578125"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11.42578125"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11.42578125"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11.42578125"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11.42578125"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11.42578125"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11.42578125"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c r="B2" s="354" t="s">
        <v>62</v>
      </c>
      <c r="C2" s="355"/>
      <c r="D2" s="355"/>
      <c r="E2" s="355"/>
      <c r="F2" s="355"/>
      <c r="G2" s="355"/>
      <c r="H2" s="355"/>
      <c r="I2" s="355"/>
      <c r="J2" s="355"/>
      <c r="K2" s="355"/>
      <c r="L2" s="355"/>
      <c r="M2" s="355"/>
      <c r="N2" s="355"/>
      <c r="O2" s="355"/>
      <c r="P2" s="355"/>
    </row>
    <row r="4" spans="2:16" ht="26.25">
      <c r="B4" s="354" t="s">
        <v>48</v>
      </c>
      <c r="C4" s="355"/>
      <c r="D4" s="355"/>
      <c r="E4" s="355"/>
      <c r="F4" s="355"/>
      <c r="G4" s="355"/>
      <c r="H4" s="355"/>
      <c r="I4" s="355"/>
      <c r="J4" s="355"/>
      <c r="K4" s="355"/>
      <c r="L4" s="355"/>
      <c r="M4" s="355"/>
      <c r="N4" s="355"/>
      <c r="O4" s="355"/>
      <c r="P4" s="355"/>
    </row>
    <row r="5" spans="2:16" ht="15.75" thickBot="1"/>
    <row r="6" spans="2:16" ht="21.75" thickBot="1">
      <c r="B6" s="11" t="s">
        <v>4</v>
      </c>
      <c r="C6" s="375" t="s">
        <v>594</v>
      </c>
      <c r="D6" s="375"/>
      <c r="E6" s="375"/>
      <c r="F6" s="375"/>
      <c r="G6" s="375"/>
      <c r="H6" s="375"/>
      <c r="I6" s="375"/>
      <c r="J6" s="375"/>
      <c r="K6" s="375"/>
      <c r="L6" s="375"/>
      <c r="M6" s="375"/>
      <c r="N6" s="376"/>
    </row>
    <row r="7" spans="2:16" ht="16.5" thickBot="1">
      <c r="B7" s="12" t="s">
        <v>5</v>
      </c>
      <c r="C7" s="375"/>
      <c r="D7" s="375"/>
      <c r="E7" s="375"/>
      <c r="F7" s="375"/>
      <c r="G7" s="375"/>
      <c r="H7" s="375"/>
      <c r="I7" s="375"/>
      <c r="J7" s="375"/>
      <c r="K7" s="375"/>
      <c r="L7" s="375"/>
      <c r="M7" s="375"/>
      <c r="N7" s="376"/>
    </row>
    <row r="8" spans="2:16" ht="16.5" thickBot="1">
      <c r="B8" s="12" t="s">
        <v>6</v>
      </c>
      <c r="C8" s="375"/>
      <c r="D8" s="375"/>
      <c r="E8" s="375"/>
      <c r="F8" s="375"/>
      <c r="G8" s="375"/>
      <c r="H8" s="375"/>
      <c r="I8" s="375"/>
      <c r="J8" s="375"/>
      <c r="K8" s="375"/>
      <c r="L8" s="375"/>
      <c r="M8" s="375"/>
      <c r="N8" s="376"/>
    </row>
    <row r="9" spans="2:16" ht="16.5" thickBot="1">
      <c r="B9" s="12" t="s">
        <v>7</v>
      </c>
      <c r="C9" s="375"/>
      <c r="D9" s="375"/>
      <c r="E9" s="375"/>
      <c r="F9" s="375"/>
      <c r="G9" s="375"/>
      <c r="H9" s="375"/>
      <c r="I9" s="375"/>
      <c r="J9" s="375"/>
      <c r="K9" s="375"/>
      <c r="L9" s="375"/>
      <c r="M9" s="375"/>
      <c r="N9" s="376"/>
    </row>
    <row r="10" spans="2:16" ht="16.5" thickBot="1">
      <c r="B10" s="12" t="s">
        <v>8</v>
      </c>
      <c r="C10" s="377"/>
      <c r="D10" s="377"/>
      <c r="E10" s="378"/>
      <c r="F10" s="34"/>
      <c r="G10" s="34"/>
      <c r="H10" s="34"/>
      <c r="I10" s="34"/>
      <c r="J10" s="34"/>
      <c r="K10" s="34"/>
      <c r="L10" s="34"/>
      <c r="M10" s="34"/>
      <c r="N10" s="35"/>
    </row>
    <row r="11" spans="2:16" ht="16.5" thickBot="1">
      <c r="B11" s="14" t="s">
        <v>9</v>
      </c>
      <c r="C11" s="15">
        <v>41976</v>
      </c>
      <c r="D11" s="16"/>
      <c r="E11" s="16"/>
      <c r="F11" s="16"/>
      <c r="G11" s="16"/>
      <c r="H11" s="16"/>
      <c r="I11" s="16"/>
      <c r="J11" s="16"/>
      <c r="K11" s="16"/>
      <c r="L11" s="16"/>
      <c r="M11" s="16"/>
      <c r="N11" s="17"/>
    </row>
    <row r="12" spans="2:16" ht="15.75">
      <c r="B12" s="13"/>
      <c r="C12" s="18"/>
      <c r="D12" s="19"/>
      <c r="E12" s="19"/>
      <c r="F12" s="19"/>
      <c r="G12" s="19"/>
      <c r="H12" s="19"/>
      <c r="I12" s="108"/>
      <c r="J12" s="108"/>
      <c r="K12" s="108"/>
      <c r="L12" s="108"/>
      <c r="M12" s="108"/>
      <c r="N12" s="19"/>
    </row>
    <row r="13" spans="2:16">
      <c r="I13" s="108"/>
      <c r="J13" s="108"/>
      <c r="K13" s="108"/>
      <c r="L13" s="108"/>
      <c r="M13" s="108"/>
      <c r="N13" s="109"/>
    </row>
    <row r="14" spans="2:16" ht="45.75" customHeight="1">
      <c r="B14" s="379" t="s">
        <v>101</v>
      </c>
      <c r="C14" s="379"/>
      <c r="D14" s="247" t="s">
        <v>12</v>
      </c>
      <c r="E14" s="247" t="s">
        <v>13</v>
      </c>
      <c r="F14" s="247" t="s">
        <v>29</v>
      </c>
      <c r="G14" s="93"/>
      <c r="I14" s="38"/>
      <c r="J14" s="38"/>
      <c r="K14" s="38"/>
      <c r="L14" s="38"/>
      <c r="M14" s="38"/>
      <c r="N14" s="109"/>
    </row>
    <row r="15" spans="2:16">
      <c r="B15" s="379"/>
      <c r="C15" s="379"/>
      <c r="D15" s="247">
        <v>38</v>
      </c>
      <c r="E15" s="36">
        <v>598562360</v>
      </c>
      <c r="F15" s="265">
        <v>220</v>
      </c>
      <c r="G15" s="94"/>
      <c r="I15" s="39"/>
      <c r="J15" s="39"/>
      <c r="K15" s="39"/>
      <c r="L15" s="39"/>
      <c r="M15" s="39"/>
      <c r="N15" s="109"/>
    </row>
    <row r="16" spans="2:16">
      <c r="B16" s="379"/>
      <c r="C16" s="379"/>
      <c r="D16" s="247"/>
      <c r="E16" s="36"/>
      <c r="F16" s="36"/>
      <c r="G16" s="94"/>
      <c r="I16" s="39"/>
      <c r="J16" s="39"/>
      <c r="K16" s="39"/>
      <c r="L16" s="39"/>
      <c r="M16" s="39"/>
      <c r="N16" s="109"/>
    </row>
    <row r="17" spans="1:14">
      <c r="B17" s="379"/>
      <c r="C17" s="379"/>
      <c r="D17" s="247"/>
      <c r="E17" s="36"/>
      <c r="F17" s="36"/>
      <c r="G17" s="94"/>
      <c r="I17" s="39"/>
      <c r="J17" s="39"/>
      <c r="K17" s="39"/>
      <c r="L17" s="39"/>
      <c r="M17" s="39"/>
      <c r="N17" s="109"/>
    </row>
    <row r="18" spans="1:14">
      <c r="B18" s="379"/>
      <c r="C18" s="379"/>
      <c r="D18" s="247"/>
      <c r="E18" s="37"/>
      <c r="F18" s="36"/>
      <c r="G18" s="94"/>
      <c r="H18" s="22"/>
      <c r="I18" s="39"/>
      <c r="J18" s="39"/>
      <c r="K18" s="39"/>
      <c r="L18" s="39"/>
      <c r="M18" s="39"/>
      <c r="N18" s="20"/>
    </row>
    <row r="19" spans="1:14">
      <c r="B19" s="379"/>
      <c r="C19" s="379"/>
      <c r="D19" s="247"/>
      <c r="E19" s="37"/>
      <c r="F19" s="36"/>
      <c r="G19" s="94"/>
      <c r="H19" s="22"/>
      <c r="I19" s="41"/>
      <c r="J19" s="41"/>
      <c r="K19" s="41"/>
      <c r="L19" s="41"/>
      <c r="M19" s="41"/>
      <c r="N19" s="20"/>
    </row>
    <row r="20" spans="1:14">
      <c r="B20" s="379"/>
      <c r="C20" s="379"/>
      <c r="D20" s="247"/>
      <c r="E20" s="37"/>
      <c r="F20" s="36"/>
      <c r="G20" s="94"/>
      <c r="H20" s="22"/>
      <c r="I20" s="108"/>
      <c r="J20" s="108"/>
      <c r="K20" s="108"/>
      <c r="L20" s="108"/>
      <c r="M20" s="108"/>
      <c r="N20" s="20"/>
    </row>
    <row r="21" spans="1:14">
      <c r="B21" s="379"/>
      <c r="C21" s="379"/>
      <c r="D21" s="247"/>
      <c r="E21" s="37"/>
      <c r="F21" s="36"/>
      <c r="G21" s="94"/>
      <c r="H21" s="22"/>
      <c r="I21" s="108"/>
      <c r="J21" s="108"/>
      <c r="K21" s="108"/>
      <c r="L21" s="108"/>
      <c r="M21" s="108"/>
      <c r="N21" s="20"/>
    </row>
    <row r="22" spans="1:14" ht="15.75" thickBot="1">
      <c r="B22" s="373" t="s">
        <v>14</v>
      </c>
      <c r="C22" s="374"/>
      <c r="D22" s="247"/>
      <c r="E22" s="64"/>
      <c r="F22" s="36"/>
      <c r="G22" s="94"/>
      <c r="H22" s="22"/>
      <c r="I22" s="108"/>
      <c r="J22" s="108"/>
      <c r="K22" s="108"/>
      <c r="L22" s="108"/>
      <c r="M22" s="108"/>
      <c r="N22" s="20"/>
    </row>
    <row r="23" spans="1:14" ht="45.75" thickBot="1">
      <c r="A23" s="43"/>
      <c r="B23" s="53" t="s">
        <v>15</v>
      </c>
      <c r="C23" s="53" t="s">
        <v>102</v>
      </c>
      <c r="E23" s="38"/>
      <c r="F23" s="38"/>
      <c r="G23" s="38"/>
      <c r="H23" s="38"/>
      <c r="I23" s="10"/>
      <c r="J23" s="10"/>
      <c r="K23" s="10"/>
      <c r="L23" s="10"/>
      <c r="M23" s="10"/>
    </row>
    <row r="24" spans="1:14" ht="15.75" thickBot="1">
      <c r="A24" s="44">
        <v>1</v>
      </c>
      <c r="C24" s="46">
        <f>F15*80%</f>
        <v>176</v>
      </c>
      <c r="D24" s="42"/>
      <c r="E24" s="45">
        <f>E15</f>
        <v>598562360</v>
      </c>
      <c r="F24" s="40"/>
      <c r="G24" s="40"/>
      <c r="H24" s="40"/>
      <c r="I24" s="23"/>
      <c r="J24" s="23"/>
      <c r="K24" s="23"/>
      <c r="L24" s="23"/>
      <c r="M24" s="23"/>
    </row>
    <row r="25" spans="1:14">
      <c r="A25" s="100"/>
      <c r="C25" s="101"/>
      <c r="D25" s="39"/>
      <c r="E25" s="102"/>
      <c r="F25" s="40"/>
      <c r="G25" s="40"/>
      <c r="H25" s="40"/>
      <c r="I25" s="23"/>
      <c r="J25" s="23"/>
      <c r="K25" s="23"/>
      <c r="L25" s="23"/>
      <c r="M25" s="23"/>
    </row>
    <row r="26" spans="1:14">
      <c r="A26" s="100"/>
      <c r="C26" s="101"/>
      <c r="D26" s="39"/>
      <c r="E26" s="102"/>
      <c r="F26" s="40"/>
      <c r="G26" s="40"/>
      <c r="H26" s="40"/>
      <c r="I26" s="23"/>
      <c r="J26" s="23"/>
      <c r="K26" s="23"/>
      <c r="L26" s="23"/>
      <c r="M26" s="23"/>
    </row>
    <row r="27" spans="1:14">
      <c r="A27" s="100"/>
      <c r="B27" s="123" t="s">
        <v>133</v>
      </c>
      <c r="C27" s="105"/>
      <c r="D27" s="105"/>
      <c r="E27" s="105"/>
      <c r="F27" s="105"/>
      <c r="G27" s="105"/>
      <c r="H27" s="105"/>
      <c r="I27" s="108"/>
      <c r="J27" s="108"/>
      <c r="K27" s="108"/>
      <c r="L27" s="108"/>
      <c r="M27" s="108"/>
      <c r="N27" s="109"/>
    </row>
    <row r="28" spans="1:14">
      <c r="A28" s="100"/>
      <c r="B28" s="105"/>
      <c r="C28" s="105"/>
      <c r="D28" s="105"/>
      <c r="E28" s="105"/>
      <c r="F28" s="105"/>
      <c r="G28" s="105"/>
      <c r="H28" s="105"/>
      <c r="I28" s="108"/>
      <c r="J28" s="108"/>
      <c r="K28" s="108"/>
      <c r="L28" s="108"/>
      <c r="M28" s="108"/>
      <c r="N28" s="109"/>
    </row>
    <row r="29" spans="1:14">
      <c r="A29" s="100"/>
      <c r="B29" s="126" t="s">
        <v>33</v>
      </c>
      <c r="C29" s="126" t="s">
        <v>134</v>
      </c>
      <c r="D29" s="126" t="s">
        <v>135</v>
      </c>
      <c r="E29" s="105"/>
      <c r="F29" s="105"/>
      <c r="G29" s="105"/>
      <c r="H29" s="105"/>
      <c r="I29" s="108"/>
      <c r="J29" s="108"/>
      <c r="K29" s="108"/>
      <c r="L29" s="108"/>
      <c r="M29" s="108"/>
      <c r="N29" s="109"/>
    </row>
    <row r="30" spans="1:14">
      <c r="A30" s="100"/>
      <c r="B30" s="122" t="s">
        <v>136</v>
      </c>
      <c r="C30" s="301" t="s">
        <v>284</v>
      </c>
      <c r="D30" s="301"/>
      <c r="E30" s="105"/>
      <c r="F30" s="105"/>
      <c r="G30" s="105"/>
      <c r="H30" s="105"/>
      <c r="I30" s="108"/>
      <c r="J30" s="108"/>
      <c r="K30" s="108"/>
      <c r="L30" s="108"/>
      <c r="M30" s="108"/>
      <c r="N30" s="109"/>
    </row>
    <row r="31" spans="1:14">
      <c r="A31" s="100"/>
      <c r="B31" s="122" t="s">
        <v>137</v>
      </c>
      <c r="C31" s="301"/>
      <c r="D31" s="301" t="s">
        <v>284</v>
      </c>
      <c r="E31" s="105"/>
      <c r="F31" s="105"/>
      <c r="G31" s="105"/>
      <c r="H31" s="105"/>
      <c r="I31" s="108"/>
      <c r="J31" s="108"/>
      <c r="K31" s="108"/>
      <c r="L31" s="108"/>
      <c r="M31" s="108"/>
      <c r="N31" s="109"/>
    </row>
    <row r="32" spans="1:14">
      <c r="A32" s="100"/>
      <c r="B32" s="122" t="s">
        <v>138</v>
      </c>
      <c r="C32" s="301" t="s">
        <v>284</v>
      </c>
      <c r="D32" s="301"/>
      <c r="E32" s="105"/>
      <c r="F32" s="105"/>
      <c r="G32" s="105"/>
      <c r="H32" s="105"/>
      <c r="I32" s="108"/>
      <c r="J32" s="108"/>
      <c r="K32" s="108"/>
      <c r="L32" s="108"/>
      <c r="M32" s="108"/>
      <c r="N32" s="109"/>
    </row>
    <row r="33" spans="1:17">
      <c r="A33" s="100"/>
      <c r="B33" s="122" t="s">
        <v>139</v>
      </c>
      <c r="C33" s="301"/>
      <c r="D33" s="301" t="s">
        <v>284</v>
      </c>
      <c r="E33" s="105"/>
      <c r="F33" s="105"/>
      <c r="G33" s="105"/>
      <c r="H33" s="105"/>
      <c r="I33" s="108"/>
      <c r="J33" s="108"/>
      <c r="K33" s="108"/>
      <c r="L33" s="108"/>
      <c r="M33" s="108"/>
      <c r="N33" s="109"/>
    </row>
    <row r="34" spans="1:17">
      <c r="A34" s="100"/>
      <c r="B34" s="105"/>
      <c r="C34" s="105"/>
      <c r="D34" s="105"/>
      <c r="E34" s="105"/>
      <c r="F34" s="105"/>
      <c r="G34" s="105"/>
      <c r="H34" s="105"/>
      <c r="I34" s="108"/>
      <c r="J34" s="108"/>
      <c r="K34" s="108"/>
      <c r="L34" s="108"/>
      <c r="M34" s="108"/>
      <c r="N34" s="109"/>
    </row>
    <row r="35" spans="1:17">
      <c r="A35" s="100"/>
      <c r="B35" s="105"/>
      <c r="C35" s="105"/>
      <c r="D35" s="105"/>
      <c r="E35" s="105"/>
      <c r="F35" s="105"/>
      <c r="G35" s="105"/>
      <c r="H35" s="105"/>
      <c r="I35" s="108"/>
      <c r="J35" s="108"/>
      <c r="K35" s="108"/>
      <c r="L35" s="108"/>
      <c r="M35" s="108"/>
      <c r="N35" s="109"/>
    </row>
    <row r="36" spans="1:17">
      <c r="A36" s="100"/>
      <c r="B36" s="123" t="s">
        <v>140</v>
      </c>
      <c r="C36" s="105"/>
      <c r="D36" s="105"/>
      <c r="E36" s="105"/>
      <c r="F36" s="105"/>
      <c r="G36" s="105"/>
      <c r="H36" s="105"/>
      <c r="I36" s="108"/>
      <c r="J36" s="108"/>
      <c r="K36" s="108"/>
      <c r="L36" s="108"/>
      <c r="M36" s="108"/>
      <c r="N36" s="109"/>
    </row>
    <row r="37" spans="1:17">
      <c r="A37" s="100"/>
      <c r="B37" s="105"/>
      <c r="C37" s="105"/>
      <c r="D37" s="105"/>
      <c r="E37" s="105"/>
      <c r="F37" s="105"/>
      <c r="G37" s="105"/>
      <c r="H37" s="105"/>
      <c r="I37" s="108"/>
      <c r="J37" s="108"/>
      <c r="K37" s="108"/>
      <c r="L37" s="108"/>
      <c r="M37" s="108"/>
      <c r="N37" s="109"/>
    </row>
    <row r="38" spans="1:17">
      <c r="A38" s="100"/>
      <c r="B38" s="105"/>
      <c r="C38" s="105"/>
      <c r="D38" s="105"/>
      <c r="E38" s="105"/>
      <c r="F38" s="105"/>
      <c r="G38" s="105"/>
      <c r="H38" s="105"/>
      <c r="I38" s="108"/>
      <c r="J38" s="108"/>
      <c r="K38" s="108"/>
      <c r="L38" s="108"/>
      <c r="M38" s="108"/>
      <c r="N38" s="109"/>
    </row>
    <row r="39" spans="1:17">
      <c r="A39" s="100"/>
      <c r="B39" s="126" t="s">
        <v>33</v>
      </c>
      <c r="C39" s="126" t="s">
        <v>57</v>
      </c>
      <c r="D39" s="125" t="s">
        <v>51</v>
      </c>
      <c r="E39" s="125" t="s">
        <v>16</v>
      </c>
      <c r="F39" s="105"/>
      <c r="G39" s="105"/>
      <c r="H39" s="105"/>
      <c r="I39" s="108"/>
      <c r="J39" s="108"/>
      <c r="K39" s="108"/>
      <c r="L39" s="108"/>
      <c r="M39" s="108"/>
      <c r="N39" s="109"/>
    </row>
    <row r="40" spans="1:17" ht="28.5">
      <c r="A40" s="100"/>
      <c r="B40" s="106" t="s">
        <v>141</v>
      </c>
      <c r="C40" s="107">
        <v>40</v>
      </c>
      <c r="D40" s="246">
        <v>0</v>
      </c>
      <c r="E40" s="352">
        <f>+D40+D41</f>
        <v>25</v>
      </c>
      <c r="F40" s="105"/>
      <c r="G40" s="105"/>
      <c r="H40" s="105"/>
      <c r="I40" s="108"/>
      <c r="J40" s="108"/>
      <c r="K40" s="108"/>
      <c r="L40" s="108"/>
      <c r="M40" s="108"/>
      <c r="N40" s="109"/>
    </row>
    <row r="41" spans="1:17" ht="42.75">
      <c r="A41" s="100"/>
      <c r="B41" s="106" t="s">
        <v>142</v>
      </c>
      <c r="C41" s="107">
        <v>60</v>
      </c>
      <c r="D41" s="246">
        <v>25</v>
      </c>
      <c r="E41" s="353"/>
      <c r="F41" s="105"/>
      <c r="G41" s="105"/>
      <c r="H41" s="105"/>
      <c r="I41" s="108"/>
      <c r="J41" s="108"/>
      <c r="K41" s="108"/>
      <c r="L41" s="108"/>
      <c r="M41" s="108"/>
      <c r="N41" s="109"/>
    </row>
    <row r="42" spans="1:17">
      <c r="A42" s="100"/>
      <c r="C42" s="101"/>
      <c r="D42" s="39"/>
      <c r="E42" s="102"/>
      <c r="F42" s="40"/>
      <c r="G42" s="40"/>
      <c r="H42" s="40"/>
      <c r="I42" s="23"/>
      <c r="J42" s="23"/>
      <c r="K42" s="23"/>
      <c r="L42" s="23"/>
      <c r="M42" s="23"/>
    </row>
    <row r="43" spans="1:17">
      <c r="A43" s="100"/>
      <c r="C43" s="101"/>
      <c r="D43" s="39"/>
      <c r="E43" s="102"/>
      <c r="F43" s="40"/>
      <c r="G43" s="40"/>
      <c r="H43" s="40"/>
      <c r="I43" s="23"/>
      <c r="J43" s="23"/>
      <c r="K43" s="23"/>
      <c r="L43" s="23"/>
      <c r="M43" s="23"/>
    </row>
    <row r="44" spans="1:17">
      <c r="A44" s="100"/>
      <c r="C44" s="101"/>
      <c r="D44" s="39"/>
      <c r="E44" s="102"/>
      <c r="F44" s="40"/>
      <c r="G44" s="40"/>
      <c r="H44" s="40"/>
      <c r="I44" s="23"/>
      <c r="J44" s="23"/>
      <c r="K44" s="23"/>
      <c r="L44" s="23"/>
      <c r="M44" s="23"/>
    </row>
    <row r="45" spans="1:17" ht="15.75" thickBot="1">
      <c r="M45" s="368" t="s">
        <v>35</v>
      </c>
      <c r="N45" s="368"/>
    </row>
    <row r="46" spans="1:17">
      <c r="B46" s="123" t="s">
        <v>30</v>
      </c>
      <c r="M46" s="65"/>
      <c r="N46" s="65"/>
    </row>
    <row r="47" spans="1:17" ht="15.75" thickBot="1">
      <c r="M47" s="65"/>
      <c r="N47" s="65"/>
    </row>
    <row r="48" spans="1:17" s="108" customFormat="1" ht="109.5" customHeight="1">
      <c r="B48" s="119" t="s">
        <v>143</v>
      </c>
      <c r="C48" s="119" t="s">
        <v>144</v>
      </c>
      <c r="D48" s="119" t="s">
        <v>145</v>
      </c>
      <c r="E48" s="119" t="s">
        <v>45</v>
      </c>
      <c r="F48" s="119" t="s">
        <v>22</v>
      </c>
      <c r="G48" s="119" t="s">
        <v>103</v>
      </c>
      <c r="H48" s="119" t="s">
        <v>17</v>
      </c>
      <c r="I48" s="119" t="s">
        <v>10</v>
      </c>
      <c r="J48" s="119" t="s">
        <v>31</v>
      </c>
      <c r="K48" s="119" t="s">
        <v>60</v>
      </c>
      <c r="L48" s="119" t="s">
        <v>20</v>
      </c>
      <c r="M48" s="104" t="s">
        <v>26</v>
      </c>
      <c r="N48" s="119" t="s">
        <v>146</v>
      </c>
      <c r="O48" s="119" t="s">
        <v>36</v>
      </c>
      <c r="P48" s="120" t="s">
        <v>11</v>
      </c>
      <c r="Q48" s="120" t="s">
        <v>19</v>
      </c>
    </row>
    <row r="49" spans="1:26" s="314" customFormat="1" ht="30">
      <c r="A49" s="302">
        <v>1</v>
      </c>
      <c r="B49" s="303" t="s">
        <v>594</v>
      </c>
      <c r="C49" s="304" t="s">
        <v>594</v>
      </c>
      <c r="D49" s="303" t="s">
        <v>307</v>
      </c>
      <c r="E49" s="305" t="s">
        <v>595</v>
      </c>
      <c r="F49" s="306" t="s">
        <v>134</v>
      </c>
      <c r="G49" s="307"/>
      <c r="H49" s="308">
        <v>39834</v>
      </c>
      <c r="I49" s="309">
        <v>40178</v>
      </c>
      <c r="J49" s="309"/>
      <c r="K49" s="309" t="s">
        <v>596</v>
      </c>
      <c r="L49" s="309" t="s">
        <v>597</v>
      </c>
      <c r="M49" s="310">
        <v>628</v>
      </c>
      <c r="N49" s="310">
        <v>20</v>
      </c>
      <c r="O49" s="311"/>
      <c r="P49" s="311">
        <v>13</v>
      </c>
      <c r="Q49" s="312"/>
      <c r="R49" s="313"/>
      <c r="S49" s="313"/>
      <c r="T49" s="313"/>
      <c r="U49" s="313"/>
      <c r="V49" s="313"/>
      <c r="W49" s="313"/>
      <c r="X49" s="313"/>
      <c r="Y49" s="313"/>
      <c r="Z49" s="313"/>
    </row>
    <row r="50" spans="1:26" s="314" customFormat="1" ht="30">
      <c r="A50" s="302">
        <f>+A49+1</f>
        <v>2</v>
      </c>
      <c r="B50" s="303" t="s">
        <v>594</v>
      </c>
      <c r="C50" s="304" t="s">
        <v>594</v>
      </c>
      <c r="D50" s="303" t="s">
        <v>307</v>
      </c>
      <c r="E50" s="305" t="s">
        <v>599</v>
      </c>
      <c r="F50" s="306" t="s">
        <v>134</v>
      </c>
      <c r="G50" s="306"/>
      <c r="H50" s="308">
        <v>40207</v>
      </c>
      <c r="I50" s="309">
        <v>40543</v>
      </c>
      <c r="J50" s="309"/>
      <c r="K50" s="309" t="s">
        <v>600</v>
      </c>
      <c r="L50" s="309" t="s">
        <v>597</v>
      </c>
      <c r="M50" s="310">
        <v>103</v>
      </c>
      <c r="N50" s="310">
        <v>15</v>
      </c>
      <c r="O50" s="311"/>
      <c r="P50" s="311">
        <v>14</v>
      </c>
      <c r="Q50" s="312"/>
      <c r="R50" s="313"/>
      <c r="S50" s="313"/>
      <c r="T50" s="313"/>
      <c r="U50" s="313"/>
      <c r="V50" s="313"/>
      <c r="W50" s="313"/>
      <c r="X50" s="313"/>
      <c r="Y50" s="313"/>
      <c r="Z50" s="313"/>
    </row>
    <row r="51" spans="1:26" s="314" customFormat="1" ht="30">
      <c r="A51" s="302">
        <f t="shared" ref="A51:A56" si="0">+A50+1</f>
        <v>3</v>
      </c>
      <c r="B51" s="303" t="s">
        <v>594</v>
      </c>
      <c r="C51" s="304" t="s">
        <v>594</v>
      </c>
      <c r="D51" s="303" t="s">
        <v>307</v>
      </c>
      <c r="E51" s="315" t="s">
        <v>618</v>
      </c>
      <c r="F51" s="306" t="s">
        <v>134</v>
      </c>
      <c r="G51" s="306"/>
      <c r="H51" s="308">
        <v>40557</v>
      </c>
      <c r="I51" s="309">
        <v>40907</v>
      </c>
      <c r="J51" s="309"/>
      <c r="K51" s="309" t="s">
        <v>610</v>
      </c>
      <c r="L51" s="309" t="s">
        <v>597</v>
      </c>
      <c r="M51" s="310">
        <v>135</v>
      </c>
      <c r="N51" s="310">
        <v>40</v>
      </c>
      <c r="O51" s="311"/>
      <c r="P51" s="311">
        <v>14</v>
      </c>
      <c r="Q51" s="312"/>
      <c r="R51" s="313"/>
      <c r="S51" s="313"/>
      <c r="T51" s="313"/>
      <c r="U51" s="313"/>
      <c r="V51" s="313"/>
      <c r="W51" s="313"/>
      <c r="X51" s="313"/>
      <c r="Y51" s="313"/>
      <c r="Z51" s="313"/>
    </row>
    <row r="52" spans="1:26" s="314" customFormat="1" ht="30">
      <c r="A52" s="302">
        <f t="shared" si="0"/>
        <v>4</v>
      </c>
      <c r="B52" s="303" t="s">
        <v>594</v>
      </c>
      <c r="C52" s="304" t="s">
        <v>594</v>
      </c>
      <c r="D52" s="303" t="s">
        <v>307</v>
      </c>
      <c r="E52" s="305" t="s">
        <v>601</v>
      </c>
      <c r="F52" s="306" t="s">
        <v>134</v>
      </c>
      <c r="G52" s="306"/>
      <c r="H52" s="308">
        <v>40940</v>
      </c>
      <c r="I52" s="309">
        <v>41273</v>
      </c>
      <c r="J52" s="309"/>
      <c r="K52" s="309" t="s">
        <v>597</v>
      </c>
      <c r="L52" s="309" t="s">
        <v>602</v>
      </c>
      <c r="M52" s="310">
        <v>1400</v>
      </c>
      <c r="N52" s="310">
        <v>51</v>
      </c>
      <c r="O52" s="311"/>
      <c r="P52" s="311">
        <v>15</v>
      </c>
      <c r="Q52" s="312"/>
      <c r="R52" s="313"/>
      <c r="S52" s="313"/>
      <c r="T52" s="313"/>
      <c r="U52" s="313"/>
      <c r="V52" s="313"/>
      <c r="W52" s="313"/>
      <c r="X52" s="313"/>
      <c r="Y52" s="313"/>
      <c r="Z52" s="313"/>
    </row>
    <row r="53" spans="1:26" s="314" customFormat="1" ht="30">
      <c r="A53" s="302">
        <f t="shared" si="0"/>
        <v>5</v>
      </c>
      <c r="B53" s="303" t="s">
        <v>594</v>
      </c>
      <c r="C53" s="304" t="s">
        <v>594</v>
      </c>
      <c r="D53" s="303" t="s">
        <v>307</v>
      </c>
      <c r="E53" s="305" t="s">
        <v>603</v>
      </c>
      <c r="F53" s="306" t="s">
        <v>134</v>
      </c>
      <c r="G53" s="306"/>
      <c r="H53" s="308">
        <v>40922</v>
      </c>
      <c r="I53" s="309">
        <v>41273</v>
      </c>
      <c r="J53" s="309"/>
      <c r="K53" s="309" t="s">
        <v>610</v>
      </c>
      <c r="L53" s="309" t="s">
        <v>597</v>
      </c>
      <c r="M53" s="310">
        <v>596</v>
      </c>
      <c r="N53" s="310">
        <v>50</v>
      </c>
      <c r="O53" s="311"/>
      <c r="P53" s="311">
        <v>16</v>
      </c>
      <c r="Q53" s="312"/>
      <c r="R53" s="313"/>
      <c r="S53" s="313"/>
      <c r="T53" s="313"/>
      <c r="U53" s="313"/>
      <c r="V53" s="313"/>
      <c r="W53" s="313"/>
      <c r="X53" s="313"/>
      <c r="Y53" s="313"/>
      <c r="Z53" s="313"/>
    </row>
    <row r="54" spans="1:26" s="314" customFormat="1">
      <c r="A54" s="302">
        <f t="shared" si="0"/>
        <v>6</v>
      </c>
      <c r="B54" s="303"/>
      <c r="C54" s="304"/>
      <c r="D54" s="303"/>
      <c r="E54" s="305"/>
      <c r="F54" s="306"/>
      <c r="G54" s="306"/>
      <c r="H54" s="306"/>
      <c r="I54" s="309"/>
      <c r="J54" s="309"/>
      <c r="K54" s="309"/>
      <c r="L54" s="309"/>
      <c r="M54" s="310"/>
      <c r="N54" s="310"/>
      <c r="O54" s="311"/>
      <c r="P54" s="311"/>
      <c r="Q54" s="312"/>
      <c r="R54" s="313"/>
      <c r="S54" s="313"/>
      <c r="T54" s="313"/>
      <c r="U54" s="313"/>
      <c r="V54" s="313"/>
      <c r="W54" s="313"/>
      <c r="X54" s="313"/>
      <c r="Y54" s="313"/>
      <c r="Z54" s="313"/>
    </row>
    <row r="55" spans="1:26" s="314" customFormat="1">
      <c r="A55" s="302">
        <f t="shared" si="0"/>
        <v>7</v>
      </c>
      <c r="B55" s="303"/>
      <c r="C55" s="304"/>
      <c r="D55" s="303"/>
      <c r="E55" s="305"/>
      <c r="F55" s="306"/>
      <c r="G55" s="306"/>
      <c r="H55" s="306"/>
      <c r="I55" s="309"/>
      <c r="J55" s="309"/>
      <c r="K55" s="309"/>
      <c r="L55" s="309"/>
      <c r="M55" s="310"/>
      <c r="N55" s="310"/>
      <c r="O55" s="311"/>
      <c r="P55" s="311"/>
      <c r="Q55" s="312"/>
      <c r="R55" s="313"/>
      <c r="S55" s="313"/>
      <c r="T55" s="313"/>
      <c r="U55" s="313"/>
      <c r="V55" s="313"/>
      <c r="W55" s="313"/>
      <c r="X55" s="313"/>
      <c r="Y55" s="313"/>
      <c r="Z55" s="313"/>
    </row>
    <row r="56" spans="1:26" s="114" customFormat="1">
      <c r="A56" s="47">
        <f t="shared" si="0"/>
        <v>8</v>
      </c>
      <c r="B56" s="115"/>
      <c r="C56" s="116"/>
      <c r="D56" s="115"/>
      <c r="E56" s="110"/>
      <c r="F56" s="111"/>
      <c r="G56" s="111"/>
      <c r="H56" s="111"/>
      <c r="I56" s="112"/>
      <c r="J56" s="112"/>
      <c r="K56" s="112"/>
      <c r="L56" s="112"/>
      <c r="M56" s="103"/>
      <c r="N56" s="103"/>
      <c r="O56" s="27"/>
      <c r="P56" s="27"/>
      <c r="Q56" s="152"/>
      <c r="R56" s="113"/>
      <c r="S56" s="113"/>
      <c r="T56" s="113"/>
      <c r="U56" s="113"/>
      <c r="V56" s="113"/>
      <c r="W56" s="113"/>
      <c r="X56" s="113"/>
      <c r="Y56" s="113"/>
      <c r="Z56" s="113"/>
    </row>
    <row r="57" spans="1:26" s="114" customFormat="1">
      <c r="A57" s="47"/>
      <c r="B57" s="50" t="s">
        <v>16</v>
      </c>
      <c r="C57" s="116"/>
      <c r="D57" s="115"/>
      <c r="E57" s="110"/>
      <c r="F57" s="111"/>
      <c r="G57" s="111"/>
      <c r="H57" s="111"/>
      <c r="I57" s="112"/>
      <c r="J57" s="112"/>
      <c r="K57" s="117" t="s">
        <v>779</v>
      </c>
      <c r="L57" s="117">
        <f t="shared" ref="L57" si="1">SUM(L49:L56)</f>
        <v>0</v>
      </c>
      <c r="M57" s="150">
        <v>101</v>
      </c>
      <c r="N57" s="117" t="s">
        <v>783</v>
      </c>
      <c r="O57" s="27"/>
      <c r="P57" s="27"/>
      <c r="Q57" s="153"/>
    </row>
    <row r="58" spans="1:26" s="30" customFormat="1">
      <c r="E58" s="31"/>
    </row>
    <row r="59" spans="1:26" s="30" customFormat="1">
      <c r="B59" s="369" t="s">
        <v>28</v>
      </c>
      <c r="C59" s="369" t="s">
        <v>27</v>
      </c>
      <c r="D59" s="367" t="s">
        <v>34</v>
      </c>
      <c r="E59" s="367"/>
    </row>
    <row r="60" spans="1:26" s="30" customFormat="1">
      <c r="B60" s="370"/>
      <c r="C60" s="370"/>
      <c r="D60" s="248" t="s">
        <v>23</v>
      </c>
      <c r="E60" s="62" t="s">
        <v>24</v>
      </c>
    </row>
    <row r="61" spans="1:26" s="30" customFormat="1" ht="30.6" customHeight="1">
      <c r="B61" s="59" t="s">
        <v>21</v>
      </c>
      <c r="C61" s="60" t="str">
        <f>+K57</f>
        <v>45 meses</v>
      </c>
      <c r="D61" s="57" t="s">
        <v>284</v>
      </c>
      <c r="E61" s="57"/>
      <c r="F61" s="32"/>
      <c r="G61" s="32"/>
      <c r="H61" s="32"/>
      <c r="I61" s="32"/>
      <c r="J61" s="32"/>
      <c r="K61" s="32"/>
      <c r="L61" s="32"/>
      <c r="M61" s="32"/>
    </row>
    <row r="62" spans="1:26" s="30" customFormat="1" ht="30" customHeight="1">
      <c r="B62" s="59" t="s">
        <v>25</v>
      </c>
      <c r="C62" s="60">
        <f>+M57</f>
        <v>101</v>
      </c>
      <c r="D62" s="57"/>
      <c r="E62" s="57" t="s">
        <v>284</v>
      </c>
    </row>
    <row r="63" spans="1:26" s="30" customFormat="1">
      <c r="B63" s="33"/>
      <c r="C63" s="366"/>
      <c r="D63" s="366"/>
      <c r="E63" s="366"/>
      <c r="F63" s="366"/>
      <c r="G63" s="366"/>
      <c r="H63" s="366"/>
      <c r="I63" s="366"/>
      <c r="J63" s="366"/>
      <c r="K63" s="366"/>
      <c r="L63" s="366"/>
      <c r="M63" s="366"/>
      <c r="N63" s="366"/>
    </row>
    <row r="64" spans="1:26" ht="28.15" customHeight="1" thickBot="1"/>
    <row r="65" spans="2:17" ht="27" thickBot="1">
      <c r="B65" s="365" t="s">
        <v>104</v>
      </c>
      <c r="C65" s="365"/>
      <c r="D65" s="365"/>
      <c r="E65" s="365"/>
      <c r="F65" s="365"/>
      <c r="G65" s="365"/>
      <c r="H65" s="365"/>
      <c r="I65" s="365"/>
      <c r="J65" s="365"/>
      <c r="K65" s="365"/>
      <c r="L65" s="365"/>
      <c r="M65" s="365"/>
      <c r="N65" s="365"/>
    </row>
    <row r="68" spans="2:17" ht="109.5" customHeight="1">
      <c r="B68" s="121" t="s">
        <v>147</v>
      </c>
      <c r="C68" s="68" t="s">
        <v>2</v>
      </c>
      <c r="D68" s="68" t="s">
        <v>106</v>
      </c>
      <c r="E68" s="68" t="s">
        <v>105</v>
      </c>
      <c r="F68" s="68" t="s">
        <v>107</v>
      </c>
      <c r="G68" s="68" t="s">
        <v>108</v>
      </c>
      <c r="H68" s="68" t="s">
        <v>109</v>
      </c>
      <c r="I68" s="68" t="s">
        <v>110</v>
      </c>
      <c r="J68" s="68" t="s">
        <v>111</v>
      </c>
      <c r="K68" s="68" t="s">
        <v>112</v>
      </c>
      <c r="L68" s="68" t="s">
        <v>113</v>
      </c>
      <c r="M68" s="97" t="s">
        <v>114</v>
      </c>
      <c r="N68" s="97" t="s">
        <v>115</v>
      </c>
      <c r="O68" s="362" t="s">
        <v>3</v>
      </c>
      <c r="P68" s="363"/>
      <c r="Q68" s="68" t="s">
        <v>18</v>
      </c>
    </row>
    <row r="69" spans="2:17">
      <c r="B69" s="261" t="s">
        <v>448</v>
      </c>
      <c r="C69" s="261" t="s">
        <v>494</v>
      </c>
      <c r="D69" s="261" t="s">
        <v>496</v>
      </c>
      <c r="E69" s="262">
        <v>100</v>
      </c>
      <c r="F69" s="4"/>
      <c r="G69" s="4"/>
      <c r="H69" s="4" t="s">
        <v>134</v>
      </c>
      <c r="I69" s="98"/>
      <c r="J69" s="4" t="s">
        <v>134</v>
      </c>
      <c r="K69" s="4" t="s">
        <v>134</v>
      </c>
      <c r="L69" s="4" t="s">
        <v>134</v>
      </c>
      <c r="M69" s="4" t="s">
        <v>134</v>
      </c>
      <c r="N69" s="4" t="s">
        <v>134</v>
      </c>
      <c r="O69" s="371"/>
      <c r="P69" s="372"/>
      <c r="Q69" s="122" t="s">
        <v>134</v>
      </c>
    </row>
    <row r="70" spans="2:17">
      <c r="B70" s="261" t="s">
        <v>448</v>
      </c>
      <c r="C70" s="261" t="s">
        <v>495</v>
      </c>
      <c r="D70" s="261" t="s">
        <v>497</v>
      </c>
      <c r="E70" s="262">
        <v>120</v>
      </c>
      <c r="F70" s="4"/>
      <c r="G70" s="4"/>
      <c r="H70" s="4" t="s">
        <v>134</v>
      </c>
      <c r="I70" s="98"/>
      <c r="J70" s="4" t="s">
        <v>134</v>
      </c>
      <c r="K70" s="4" t="s">
        <v>134</v>
      </c>
      <c r="L70" s="4" t="s">
        <v>134</v>
      </c>
      <c r="M70" s="4" t="s">
        <v>134</v>
      </c>
      <c r="N70" s="4" t="s">
        <v>134</v>
      </c>
      <c r="O70" s="371"/>
      <c r="P70" s="372"/>
      <c r="Q70" s="122" t="s">
        <v>134</v>
      </c>
    </row>
    <row r="71" spans="2:17">
      <c r="B71" s="3"/>
      <c r="C71" s="3"/>
      <c r="D71" s="5"/>
      <c r="E71" s="5"/>
      <c r="F71" s="4"/>
      <c r="G71" s="4"/>
      <c r="H71" s="4"/>
      <c r="I71" s="98"/>
      <c r="J71" s="98"/>
      <c r="K71" s="122"/>
      <c r="L71" s="122"/>
      <c r="M71" s="122"/>
      <c r="N71" s="122"/>
      <c r="O71" s="371"/>
      <c r="P71" s="372"/>
      <c r="Q71" s="122"/>
    </row>
    <row r="72" spans="2:17">
      <c r="B72" s="3"/>
      <c r="C72" s="3"/>
      <c r="D72" s="5"/>
      <c r="E72" s="5"/>
      <c r="F72" s="4"/>
      <c r="G72" s="4"/>
      <c r="H72" s="4"/>
      <c r="I72" s="98"/>
      <c r="J72" s="98"/>
      <c r="K72" s="122"/>
      <c r="L72" s="122"/>
      <c r="M72" s="122"/>
      <c r="N72" s="122"/>
      <c r="O72" s="371"/>
      <c r="P72" s="372"/>
      <c r="Q72" s="122"/>
    </row>
    <row r="73" spans="2:17">
      <c r="B73" s="3"/>
      <c r="C73" s="3"/>
      <c r="D73" s="5"/>
      <c r="E73" s="5"/>
      <c r="F73" s="4"/>
      <c r="G73" s="4"/>
      <c r="H73" s="4"/>
      <c r="I73" s="98"/>
      <c r="J73" s="98"/>
      <c r="K73" s="122"/>
      <c r="L73" s="122"/>
      <c r="M73" s="122"/>
      <c r="N73" s="122"/>
      <c r="O73" s="371"/>
      <c r="P73" s="372"/>
      <c r="Q73" s="122"/>
    </row>
    <row r="74" spans="2:17">
      <c r="B74" s="3"/>
      <c r="C74" s="3"/>
      <c r="D74" s="5"/>
      <c r="E74" s="5"/>
      <c r="F74" s="4"/>
      <c r="G74" s="4"/>
      <c r="H74" s="4"/>
      <c r="I74" s="98"/>
      <c r="J74" s="98"/>
      <c r="K74" s="122"/>
      <c r="L74" s="122"/>
      <c r="M74" s="122"/>
      <c r="N74" s="122"/>
      <c r="O74" s="371"/>
      <c r="P74" s="372"/>
      <c r="Q74" s="122"/>
    </row>
    <row r="75" spans="2:17">
      <c r="B75" s="122"/>
      <c r="C75" s="122"/>
      <c r="D75" s="122"/>
      <c r="E75" s="122"/>
      <c r="F75" s="122"/>
      <c r="G75" s="122"/>
      <c r="H75" s="122"/>
      <c r="I75" s="122"/>
      <c r="J75" s="122"/>
      <c r="K75" s="122"/>
      <c r="L75" s="122"/>
      <c r="M75" s="122"/>
      <c r="N75" s="122"/>
      <c r="O75" s="371"/>
      <c r="P75" s="372"/>
      <c r="Q75" s="122"/>
    </row>
    <row r="76" spans="2:17">
      <c r="B76" s="9" t="s">
        <v>1</v>
      </c>
    </row>
    <row r="77" spans="2:17">
      <c r="B77" s="9" t="s">
        <v>37</v>
      </c>
    </row>
    <row r="78" spans="2:17">
      <c r="B78" s="9" t="s">
        <v>61</v>
      </c>
    </row>
    <row r="80" spans="2:17" ht="15.75" thickBot="1"/>
    <row r="81" spans="2:17" ht="27" thickBot="1">
      <c r="B81" s="356" t="s">
        <v>38</v>
      </c>
      <c r="C81" s="357"/>
      <c r="D81" s="357"/>
      <c r="E81" s="357"/>
      <c r="F81" s="357"/>
      <c r="G81" s="357"/>
      <c r="H81" s="357"/>
      <c r="I81" s="357"/>
      <c r="J81" s="357"/>
      <c r="K81" s="357"/>
      <c r="L81" s="357"/>
      <c r="M81" s="357"/>
      <c r="N81" s="358"/>
    </row>
    <row r="86" spans="2:17" ht="76.5" customHeight="1">
      <c r="B86" s="121" t="s">
        <v>0</v>
      </c>
      <c r="C86" s="121" t="s">
        <v>39</v>
      </c>
      <c r="D86" s="121" t="s">
        <v>40</v>
      </c>
      <c r="E86" s="121" t="s">
        <v>116</v>
      </c>
      <c r="F86" s="121" t="s">
        <v>118</v>
      </c>
      <c r="G86" s="121" t="s">
        <v>119</v>
      </c>
      <c r="H86" s="121" t="s">
        <v>120</v>
      </c>
      <c r="I86" s="121" t="s">
        <v>117</v>
      </c>
      <c r="J86" s="362" t="s">
        <v>121</v>
      </c>
      <c r="K86" s="380"/>
      <c r="L86" s="363"/>
      <c r="M86" s="121" t="s">
        <v>122</v>
      </c>
      <c r="N86" s="121" t="s">
        <v>41</v>
      </c>
      <c r="O86" s="121" t="s">
        <v>42</v>
      </c>
      <c r="P86" s="362" t="s">
        <v>3</v>
      </c>
      <c r="Q86" s="363"/>
    </row>
    <row r="87" spans="2:17" s="273" customFormat="1" ht="60.75" customHeight="1">
      <c r="B87" s="275" t="s">
        <v>43</v>
      </c>
      <c r="C87" s="276">
        <f>220/200</f>
        <v>1.1000000000000001</v>
      </c>
      <c r="D87" s="274" t="s">
        <v>619</v>
      </c>
      <c r="E87" s="274">
        <v>27088417</v>
      </c>
      <c r="F87" s="274" t="s">
        <v>620</v>
      </c>
      <c r="G87" s="274" t="s">
        <v>169</v>
      </c>
      <c r="H87" s="277">
        <v>41060</v>
      </c>
      <c r="I87" s="278" t="s">
        <v>621</v>
      </c>
      <c r="J87" s="274" t="s">
        <v>622</v>
      </c>
      <c r="K87" s="279" t="s">
        <v>623</v>
      </c>
      <c r="L87" s="278" t="s">
        <v>252</v>
      </c>
      <c r="M87" s="274" t="s">
        <v>134</v>
      </c>
      <c r="N87" s="274" t="s">
        <v>135</v>
      </c>
      <c r="O87" s="274" t="s">
        <v>134</v>
      </c>
      <c r="P87" s="381" t="s">
        <v>624</v>
      </c>
      <c r="Q87" s="381"/>
    </row>
    <row r="88" spans="2:17" s="273" customFormat="1" ht="60.75" customHeight="1">
      <c r="B88" s="282" t="s">
        <v>43</v>
      </c>
      <c r="C88" s="276">
        <f t="shared" ref="C88:C91" si="2">220/200</f>
        <v>1.1000000000000001</v>
      </c>
      <c r="D88" s="274" t="s">
        <v>625</v>
      </c>
      <c r="E88" s="274">
        <v>12752566</v>
      </c>
      <c r="F88" s="274" t="s">
        <v>286</v>
      </c>
      <c r="G88" s="274" t="s">
        <v>169</v>
      </c>
      <c r="H88" s="277">
        <v>39432</v>
      </c>
      <c r="I88" s="278" t="s">
        <v>135</v>
      </c>
      <c r="J88" s="274"/>
      <c r="K88" s="279"/>
      <c r="L88" s="278"/>
      <c r="M88" s="274" t="s">
        <v>135</v>
      </c>
      <c r="N88" s="274" t="s">
        <v>135</v>
      </c>
      <c r="O88" s="274" t="s">
        <v>134</v>
      </c>
      <c r="P88" s="280" t="s">
        <v>626</v>
      </c>
      <c r="Q88" s="281"/>
    </row>
    <row r="89" spans="2:17" s="273" customFormat="1" ht="60.75" customHeight="1">
      <c r="B89" s="275" t="s">
        <v>193</v>
      </c>
      <c r="C89" s="276">
        <f t="shared" si="2"/>
        <v>1.1000000000000001</v>
      </c>
      <c r="D89" s="274" t="s">
        <v>627</v>
      </c>
      <c r="E89" s="274">
        <v>27082202</v>
      </c>
      <c r="F89" s="274" t="s">
        <v>628</v>
      </c>
      <c r="G89" s="274"/>
      <c r="H89" s="277">
        <v>37190</v>
      </c>
      <c r="I89" s="278" t="s">
        <v>621</v>
      </c>
      <c r="J89" s="274" t="s">
        <v>629</v>
      </c>
      <c r="K89" s="279" t="s">
        <v>630</v>
      </c>
      <c r="L89" s="278" t="s">
        <v>252</v>
      </c>
      <c r="M89" s="274" t="s">
        <v>134</v>
      </c>
      <c r="N89" s="274" t="s">
        <v>134</v>
      </c>
      <c r="O89" s="274" t="s">
        <v>134</v>
      </c>
      <c r="P89" s="280"/>
      <c r="Q89" s="281"/>
    </row>
    <row r="90" spans="2:17" s="273" customFormat="1" ht="60.75" customHeight="1">
      <c r="B90" s="275" t="s">
        <v>193</v>
      </c>
      <c r="C90" s="276">
        <f t="shared" si="2"/>
        <v>1.1000000000000001</v>
      </c>
      <c r="D90" s="274" t="s">
        <v>631</v>
      </c>
      <c r="E90" s="274">
        <v>30727103</v>
      </c>
      <c r="F90" s="274" t="s">
        <v>306</v>
      </c>
      <c r="G90" s="274" t="s">
        <v>163</v>
      </c>
      <c r="H90" s="277">
        <v>32498</v>
      </c>
      <c r="I90" s="278" t="s">
        <v>135</v>
      </c>
      <c r="J90" s="274" t="s">
        <v>632</v>
      </c>
      <c r="K90" s="283" t="s">
        <v>633</v>
      </c>
      <c r="L90" s="278" t="s">
        <v>306</v>
      </c>
      <c r="M90" s="274" t="s">
        <v>134</v>
      </c>
      <c r="N90" s="274" t="s">
        <v>134</v>
      </c>
      <c r="O90" s="274" t="s">
        <v>134</v>
      </c>
      <c r="P90" s="280" t="s">
        <v>215</v>
      </c>
      <c r="Q90" s="281"/>
    </row>
    <row r="91" spans="2:17" s="273" customFormat="1" ht="60.75" customHeight="1">
      <c r="B91" s="275" t="s">
        <v>193</v>
      </c>
      <c r="C91" s="276">
        <f t="shared" si="2"/>
        <v>1.1000000000000001</v>
      </c>
      <c r="D91" s="274" t="s">
        <v>631</v>
      </c>
      <c r="E91" s="274">
        <v>30727103</v>
      </c>
      <c r="F91" s="274" t="s">
        <v>306</v>
      </c>
      <c r="G91" s="274" t="s">
        <v>163</v>
      </c>
      <c r="H91" s="277">
        <v>32498</v>
      </c>
      <c r="I91" s="278" t="s">
        <v>135</v>
      </c>
      <c r="J91" s="274" t="s">
        <v>634</v>
      </c>
      <c r="K91" s="279" t="s">
        <v>635</v>
      </c>
      <c r="L91" s="278" t="s">
        <v>306</v>
      </c>
      <c r="M91" s="274" t="s">
        <v>134</v>
      </c>
      <c r="N91" s="274" t="s">
        <v>134</v>
      </c>
      <c r="O91" s="274" t="s">
        <v>134</v>
      </c>
      <c r="P91" s="280" t="s">
        <v>215</v>
      </c>
      <c r="Q91" s="281"/>
    </row>
    <row r="93" spans="2:17" ht="15.75" thickBot="1"/>
    <row r="94" spans="2:17" ht="27" thickBot="1">
      <c r="B94" s="356" t="s">
        <v>46</v>
      </c>
      <c r="C94" s="357"/>
      <c r="D94" s="357"/>
      <c r="E94" s="357"/>
      <c r="F94" s="357"/>
      <c r="G94" s="357"/>
      <c r="H94" s="357"/>
      <c r="I94" s="357"/>
      <c r="J94" s="357"/>
      <c r="K94" s="357"/>
      <c r="L94" s="357"/>
      <c r="M94" s="357"/>
      <c r="N94" s="358"/>
    </row>
    <row r="97" spans="1:26" ht="46.15" customHeight="1">
      <c r="B97" s="68" t="s">
        <v>33</v>
      </c>
      <c r="C97" s="68" t="s">
        <v>47</v>
      </c>
      <c r="D97" s="362" t="s">
        <v>3</v>
      </c>
      <c r="E97" s="363"/>
    </row>
    <row r="98" spans="1:26" ht="46.9" customHeight="1">
      <c r="B98" s="69" t="s">
        <v>123</v>
      </c>
      <c r="C98" s="246" t="s">
        <v>134</v>
      </c>
      <c r="D98" s="364"/>
      <c r="E98" s="364"/>
    </row>
    <row r="101" spans="1:26" ht="26.25">
      <c r="B101" s="354" t="s">
        <v>63</v>
      </c>
      <c r="C101" s="355"/>
      <c r="D101" s="355"/>
      <c r="E101" s="355"/>
      <c r="F101" s="355"/>
      <c r="G101" s="355"/>
      <c r="H101" s="355"/>
      <c r="I101" s="355"/>
      <c r="J101" s="355"/>
      <c r="K101" s="355"/>
      <c r="L101" s="355"/>
      <c r="M101" s="355"/>
      <c r="N101" s="355"/>
      <c r="O101" s="355"/>
      <c r="P101" s="355"/>
      <c r="Q101" s="355"/>
    </row>
    <row r="104" spans="1:26" ht="26.25">
      <c r="B104" s="354" t="s">
        <v>264</v>
      </c>
      <c r="C104" s="355"/>
      <c r="D104" s="355"/>
      <c r="E104" s="355"/>
      <c r="F104" s="355"/>
      <c r="G104" s="355"/>
      <c r="H104" s="355"/>
      <c r="I104" s="355"/>
      <c r="J104" s="355"/>
      <c r="K104" s="355"/>
      <c r="L104" s="355"/>
      <c r="M104" s="355"/>
      <c r="N104" s="355"/>
      <c r="O104" s="355"/>
      <c r="P104" s="355"/>
      <c r="Q104" s="355"/>
    </row>
    <row r="106" spans="1:26" ht="15.75" thickBot="1">
      <c r="M106" s="65"/>
      <c r="N106" s="65"/>
    </row>
    <row r="107" spans="1:26" s="108" customFormat="1" ht="109.5" customHeight="1">
      <c r="B107" s="119" t="s">
        <v>143</v>
      </c>
      <c r="C107" s="119" t="s">
        <v>144</v>
      </c>
      <c r="D107" s="119" t="s">
        <v>145</v>
      </c>
      <c r="E107" s="119" t="s">
        <v>45</v>
      </c>
      <c r="F107" s="119" t="s">
        <v>22</v>
      </c>
      <c r="G107" s="119" t="s">
        <v>103</v>
      </c>
      <c r="H107" s="119" t="s">
        <v>17</v>
      </c>
      <c r="I107" s="119" t="s">
        <v>10</v>
      </c>
      <c r="J107" s="119" t="s">
        <v>31</v>
      </c>
      <c r="K107" s="119" t="s">
        <v>60</v>
      </c>
      <c r="L107" s="119" t="s">
        <v>20</v>
      </c>
      <c r="M107" s="104" t="s">
        <v>26</v>
      </c>
      <c r="N107" s="119" t="s">
        <v>146</v>
      </c>
      <c r="O107" s="119" t="s">
        <v>36</v>
      </c>
      <c r="P107" s="120" t="s">
        <v>11</v>
      </c>
      <c r="Q107" s="120" t="s">
        <v>19</v>
      </c>
    </row>
    <row r="108" spans="1:26" s="314" customFormat="1" ht="30">
      <c r="A108" s="302">
        <v>1</v>
      </c>
      <c r="B108" s="303" t="s">
        <v>594</v>
      </c>
      <c r="C108" s="304" t="s">
        <v>594</v>
      </c>
      <c r="D108" s="303" t="s">
        <v>307</v>
      </c>
      <c r="E108" s="305" t="s">
        <v>595</v>
      </c>
      <c r="F108" s="306" t="s">
        <v>134</v>
      </c>
      <c r="G108" s="307"/>
      <c r="H108" s="308">
        <v>39834</v>
      </c>
      <c r="I108" s="309">
        <v>40178</v>
      </c>
      <c r="J108" s="309"/>
      <c r="K108" s="309" t="s">
        <v>597</v>
      </c>
      <c r="L108" s="309" t="s">
        <v>596</v>
      </c>
      <c r="M108" s="310">
        <v>628</v>
      </c>
      <c r="N108" s="310">
        <v>20</v>
      </c>
      <c r="O108" s="311"/>
      <c r="P108" s="311">
        <v>235</v>
      </c>
      <c r="Q108" s="312" t="s">
        <v>615</v>
      </c>
      <c r="R108" s="313"/>
      <c r="S108" s="313"/>
      <c r="T108" s="313"/>
      <c r="U108" s="313"/>
      <c r="V108" s="313"/>
      <c r="W108" s="313"/>
      <c r="X108" s="313"/>
      <c r="Y108" s="313"/>
      <c r="Z108" s="313"/>
    </row>
    <row r="109" spans="1:26" s="314" customFormat="1" ht="30">
      <c r="A109" s="302">
        <f>+A108+1</f>
        <v>2</v>
      </c>
      <c r="B109" s="303" t="s">
        <v>594</v>
      </c>
      <c r="C109" s="304" t="s">
        <v>594</v>
      </c>
      <c r="D109" s="303" t="s">
        <v>307</v>
      </c>
      <c r="E109" s="305" t="s">
        <v>613</v>
      </c>
      <c r="F109" s="306" t="s">
        <v>134</v>
      </c>
      <c r="G109" s="307"/>
      <c r="H109" s="308">
        <v>40210</v>
      </c>
      <c r="I109" s="309">
        <v>40543</v>
      </c>
      <c r="J109" s="309"/>
      <c r="K109" s="309" t="s">
        <v>597</v>
      </c>
      <c r="L109" s="309" t="s">
        <v>602</v>
      </c>
      <c r="M109" s="310"/>
      <c r="N109" s="310">
        <v>20</v>
      </c>
      <c r="O109" s="311"/>
      <c r="P109" s="311">
        <v>235</v>
      </c>
      <c r="Q109" s="312" t="s">
        <v>615</v>
      </c>
      <c r="R109" s="313"/>
      <c r="S109" s="313"/>
      <c r="T109" s="313"/>
      <c r="U109" s="313"/>
      <c r="V109" s="313"/>
      <c r="W109" s="313"/>
      <c r="X109" s="313"/>
      <c r="Y109" s="313"/>
      <c r="Z109" s="313"/>
    </row>
    <row r="110" spans="1:26" s="314" customFormat="1" ht="30">
      <c r="A110" s="302">
        <f t="shared" ref="A110:A115" si="3">+A109+1</f>
        <v>3</v>
      </c>
      <c r="B110" s="303" t="s">
        <v>594</v>
      </c>
      <c r="C110" s="304" t="s">
        <v>594</v>
      </c>
      <c r="D110" s="303" t="s">
        <v>307</v>
      </c>
      <c r="E110" s="305" t="s">
        <v>614</v>
      </c>
      <c r="F110" s="306" t="s">
        <v>134</v>
      </c>
      <c r="G110" s="307"/>
      <c r="H110" s="308">
        <v>40567</v>
      </c>
      <c r="I110" s="309">
        <v>40908</v>
      </c>
      <c r="J110" s="309"/>
      <c r="K110" s="309" t="s">
        <v>597</v>
      </c>
      <c r="L110" s="309" t="s">
        <v>607</v>
      </c>
      <c r="M110" s="310"/>
      <c r="N110" s="310">
        <v>40</v>
      </c>
      <c r="O110" s="311"/>
      <c r="P110" s="311">
        <v>236</v>
      </c>
      <c r="Q110" s="312" t="s">
        <v>615</v>
      </c>
      <c r="R110" s="313"/>
      <c r="S110" s="313"/>
      <c r="T110" s="313"/>
      <c r="U110" s="313"/>
      <c r="V110" s="313"/>
      <c r="W110" s="313"/>
      <c r="X110" s="313"/>
      <c r="Y110" s="313"/>
      <c r="Z110" s="313"/>
    </row>
    <row r="111" spans="1:26" s="314" customFormat="1" ht="30">
      <c r="A111" s="302">
        <f t="shared" si="3"/>
        <v>4</v>
      </c>
      <c r="B111" s="303" t="s">
        <v>594</v>
      </c>
      <c r="C111" s="304" t="s">
        <v>594</v>
      </c>
      <c r="D111" s="303" t="s">
        <v>307</v>
      </c>
      <c r="E111" s="305" t="s">
        <v>601</v>
      </c>
      <c r="F111" s="306" t="s">
        <v>134</v>
      </c>
      <c r="G111" s="306"/>
      <c r="H111" s="308">
        <v>40940</v>
      </c>
      <c r="I111" s="309">
        <v>41273</v>
      </c>
      <c r="J111" s="309"/>
      <c r="K111" s="309" t="s">
        <v>597</v>
      </c>
      <c r="L111" s="309" t="s">
        <v>602</v>
      </c>
      <c r="M111" s="310">
        <v>1400</v>
      </c>
      <c r="N111" s="310">
        <v>40</v>
      </c>
      <c r="O111" s="311"/>
      <c r="P111" s="311">
        <v>237</v>
      </c>
      <c r="Q111" s="312" t="s">
        <v>615</v>
      </c>
      <c r="R111" s="313"/>
      <c r="S111" s="313"/>
      <c r="T111" s="313"/>
      <c r="U111" s="313"/>
      <c r="V111" s="313"/>
      <c r="W111" s="313"/>
      <c r="X111" s="313"/>
      <c r="Y111" s="313"/>
      <c r="Z111" s="313"/>
    </row>
    <row r="112" spans="1:26" s="314" customFormat="1" ht="30">
      <c r="A112" s="302">
        <f t="shared" si="3"/>
        <v>5</v>
      </c>
      <c r="B112" s="303" t="s">
        <v>594</v>
      </c>
      <c r="C112" s="304" t="s">
        <v>594</v>
      </c>
      <c r="D112" s="303" t="s">
        <v>307</v>
      </c>
      <c r="E112" s="305" t="s">
        <v>603</v>
      </c>
      <c r="F112" s="306" t="s">
        <v>134</v>
      </c>
      <c r="G112" s="306"/>
      <c r="H112" s="308">
        <v>40922</v>
      </c>
      <c r="I112" s="309">
        <v>41273</v>
      </c>
      <c r="J112" s="309"/>
      <c r="K112" s="309" t="s">
        <v>597</v>
      </c>
      <c r="L112" s="309" t="s">
        <v>610</v>
      </c>
      <c r="M112" s="310">
        <v>596</v>
      </c>
      <c r="N112" s="310">
        <v>50</v>
      </c>
      <c r="O112" s="311"/>
      <c r="P112" s="311">
        <v>237</v>
      </c>
      <c r="Q112" s="312" t="s">
        <v>615</v>
      </c>
      <c r="R112" s="313"/>
      <c r="S112" s="313"/>
      <c r="T112" s="313"/>
      <c r="U112" s="313"/>
      <c r="V112" s="313"/>
      <c r="W112" s="313"/>
      <c r="X112" s="313"/>
      <c r="Y112" s="313"/>
      <c r="Z112" s="313"/>
    </row>
    <row r="113" spans="1:26" s="314" customFormat="1" ht="30">
      <c r="A113" s="302">
        <f t="shared" si="3"/>
        <v>6</v>
      </c>
      <c r="B113" s="303" t="s">
        <v>594</v>
      </c>
      <c r="C113" s="304" t="s">
        <v>594</v>
      </c>
      <c r="D113" s="303" t="s">
        <v>307</v>
      </c>
      <c r="E113" s="305" t="s">
        <v>604</v>
      </c>
      <c r="F113" s="306" t="s">
        <v>134</v>
      </c>
      <c r="G113" s="306"/>
      <c r="H113" s="308">
        <v>40932</v>
      </c>
      <c r="I113" s="309">
        <v>41274</v>
      </c>
      <c r="J113" s="309"/>
      <c r="K113" s="309" t="s">
        <v>597</v>
      </c>
      <c r="L113" s="309" t="s">
        <v>607</v>
      </c>
      <c r="M113" s="310">
        <v>162</v>
      </c>
      <c r="N113" s="310">
        <v>17</v>
      </c>
      <c r="O113" s="311"/>
      <c r="P113" s="311">
        <v>237</v>
      </c>
      <c r="Q113" s="312" t="s">
        <v>615</v>
      </c>
      <c r="R113" s="313"/>
      <c r="S113" s="313"/>
      <c r="T113" s="313"/>
      <c r="U113" s="313"/>
      <c r="V113" s="313"/>
      <c r="W113" s="313"/>
      <c r="X113" s="313"/>
      <c r="Y113" s="313"/>
      <c r="Z113" s="313"/>
    </row>
    <row r="114" spans="1:26" s="314" customFormat="1" ht="30">
      <c r="A114" s="302">
        <f t="shared" si="3"/>
        <v>7</v>
      </c>
      <c r="B114" s="303" t="s">
        <v>594</v>
      </c>
      <c r="C114" s="304" t="s">
        <v>594</v>
      </c>
      <c r="D114" s="303" t="s">
        <v>307</v>
      </c>
      <c r="E114" s="305" t="s">
        <v>605</v>
      </c>
      <c r="F114" s="306" t="s">
        <v>134</v>
      </c>
      <c r="G114" s="306"/>
      <c r="H114" s="308">
        <v>41576</v>
      </c>
      <c r="I114" s="309">
        <v>41850</v>
      </c>
      <c r="J114" s="309"/>
      <c r="K114" s="309" t="s">
        <v>597</v>
      </c>
      <c r="L114" s="309" t="s">
        <v>608</v>
      </c>
      <c r="M114" s="310">
        <v>141</v>
      </c>
      <c r="N114" s="310">
        <v>123</v>
      </c>
      <c r="O114" s="311"/>
      <c r="P114" s="311">
        <v>238</v>
      </c>
      <c r="Q114" s="312" t="s">
        <v>615</v>
      </c>
      <c r="R114" s="313"/>
      <c r="S114" s="313"/>
      <c r="T114" s="313"/>
      <c r="U114" s="313"/>
      <c r="V114" s="313"/>
      <c r="W114" s="313"/>
      <c r="X114" s="313"/>
      <c r="Y114" s="313"/>
      <c r="Z114" s="313"/>
    </row>
    <row r="115" spans="1:26" s="314" customFormat="1">
      <c r="A115" s="302">
        <f t="shared" si="3"/>
        <v>8</v>
      </c>
      <c r="B115" s="303"/>
      <c r="C115" s="304"/>
      <c r="D115" s="303"/>
      <c r="E115" s="305"/>
      <c r="F115" s="306"/>
      <c r="G115" s="306"/>
      <c r="H115" s="306"/>
      <c r="I115" s="309"/>
      <c r="J115" s="309"/>
      <c r="K115" s="309"/>
      <c r="L115" s="309"/>
      <c r="M115" s="310"/>
      <c r="N115" s="310"/>
      <c r="O115" s="311"/>
      <c r="P115" s="311"/>
      <c r="Q115" s="312"/>
      <c r="R115" s="313"/>
      <c r="S115" s="313"/>
      <c r="T115" s="313"/>
      <c r="U115" s="313"/>
      <c r="V115" s="313"/>
      <c r="W115" s="313"/>
      <c r="X115" s="313"/>
      <c r="Y115" s="313"/>
      <c r="Z115" s="313"/>
    </row>
    <row r="116" spans="1:26" s="114" customFormat="1">
      <c r="A116" s="47"/>
      <c r="B116" s="50" t="s">
        <v>16</v>
      </c>
      <c r="C116" s="116"/>
      <c r="D116" s="115"/>
      <c r="E116" s="110"/>
      <c r="F116" s="111"/>
      <c r="G116" s="111"/>
      <c r="H116" s="111"/>
      <c r="I116" s="112"/>
      <c r="J116" s="112"/>
      <c r="K116" s="117">
        <f t="shared" ref="K116" si="4">SUM(K108:K115)</f>
        <v>0</v>
      </c>
      <c r="L116" s="117">
        <f t="shared" ref="L116:N116" si="5">SUM(L108:L115)</f>
        <v>0</v>
      </c>
      <c r="M116" s="150">
        <f t="shared" si="5"/>
        <v>2927</v>
      </c>
      <c r="N116" s="117">
        <f t="shared" si="5"/>
        <v>310</v>
      </c>
      <c r="O116" s="27"/>
      <c r="P116" s="27"/>
      <c r="Q116" s="153"/>
    </row>
    <row r="117" spans="1:26">
      <c r="B117" s="30"/>
      <c r="C117" s="30"/>
      <c r="D117" s="30"/>
      <c r="E117" s="31"/>
      <c r="F117" s="30"/>
      <c r="G117" s="30"/>
      <c r="H117" s="30"/>
      <c r="I117" s="30"/>
      <c r="J117" s="30"/>
      <c r="K117" s="30"/>
      <c r="L117" s="30"/>
      <c r="M117" s="30"/>
      <c r="N117" s="30"/>
      <c r="O117" s="30"/>
      <c r="P117" s="30"/>
    </row>
    <row r="118" spans="1:26" ht="18.75">
      <c r="B118" s="59" t="s">
        <v>32</v>
      </c>
      <c r="C118" s="73">
        <f>+K116</f>
        <v>0</v>
      </c>
      <c r="H118" s="32"/>
      <c r="I118" s="32"/>
      <c r="J118" s="32"/>
      <c r="K118" s="32"/>
      <c r="L118" s="32"/>
      <c r="M118" s="32"/>
      <c r="N118" s="30"/>
      <c r="O118" s="30"/>
      <c r="P118" s="30"/>
    </row>
    <row r="120" spans="1:26" ht="15.75" thickBot="1"/>
    <row r="121" spans="1:26" ht="37.15" customHeight="1" thickBot="1">
      <c r="B121" s="76" t="s">
        <v>49</v>
      </c>
      <c r="C121" s="77" t="s">
        <v>50</v>
      </c>
      <c r="D121" s="76" t="s">
        <v>51</v>
      </c>
      <c r="E121" s="77" t="s">
        <v>54</v>
      </c>
    </row>
    <row r="122" spans="1:26" ht="41.45" customHeight="1">
      <c r="B122" s="67" t="s">
        <v>124</v>
      </c>
      <c r="C122" s="70">
        <v>20</v>
      </c>
      <c r="D122" s="70">
        <v>0</v>
      </c>
      <c r="E122" s="359">
        <f>+D122+D123+D124</f>
        <v>0</v>
      </c>
    </row>
    <row r="123" spans="1:26">
      <c r="B123" s="67" t="s">
        <v>125</v>
      </c>
      <c r="C123" s="57">
        <v>30</v>
      </c>
      <c r="D123" s="246">
        <v>0</v>
      </c>
      <c r="E123" s="360"/>
    </row>
    <row r="124" spans="1:26" ht="15.75" thickBot="1">
      <c r="B124" s="67" t="s">
        <v>126</v>
      </c>
      <c r="C124" s="72">
        <v>40</v>
      </c>
      <c r="D124" s="72">
        <v>0</v>
      </c>
      <c r="E124" s="361"/>
    </row>
    <row r="126" spans="1:26" ht="15.75" thickBot="1"/>
    <row r="127" spans="1:26" ht="27" thickBot="1">
      <c r="B127" s="356" t="s">
        <v>52</v>
      </c>
      <c r="C127" s="357"/>
      <c r="D127" s="357"/>
      <c r="E127" s="357"/>
      <c r="F127" s="357"/>
      <c r="G127" s="357"/>
      <c r="H127" s="357"/>
      <c r="I127" s="357"/>
      <c r="J127" s="357"/>
      <c r="K127" s="357"/>
      <c r="L127" s="357"/>
      <c r="M127" s="357"/>
      <c r="N127" s="358"/>
    </row>
    <row r="129" spans="2:17" ht="76.5" customHeight="1">
      <c r="B129" s="121" t="s">
        <v>0</v>
      </c>
      <c r="C129" s="121" t="s">
        <v>39</v>
      </c>
      <c r="D129" s="121" t="s">
        <v>40</v>
      </c>
      <c r="E129" s="121" t="s">
        <v>116</v>
      </c>
      <c r="F129" s="121" t="s">
        <v>118</v>
      </c>
      <c r="G129" s="121" t="s">
        <v>119</v>
      </c>
      <c r="H129" s="121" t="s">
        <v>120</v>
      </c>
      <c r="I129" s="121" t="s">
        <v>117</v>
      </c>
      <c r="J129" s="362" t="s">
        <v>121</v>
      </c>
      <c r="K129" s="380"/>
      <c r="L129" s="363"/>
      <c r="M129" s="121" t="s">
        <v>122</v>
      </c>
      <c r="N129" s="121" t="s">
        <v>41</v>
      </c>
      <c r="O129" s="121" t="s">
        <v>42</v>
      </c>
      <c r="P129" s="362" t="s">
        <v>3</v>
      </c>
      <c r="Q129" s="363"/>
    </row>
    <row r="130" spans="2:17" ht="60.75" customHeight="1">
      <c r="B130" s="243" t="s">
        <v>636</v>
      </c>
      <c r="C130" s="243"/>
      <c r="D130" s="3" t="s">
        <v>637</v>
      </c>
      <c r="E130" s="3">
        <v>36951187</v>
      </c>
      <c r="F130" s="3" t="s">
        <v>620</v>
      </c>
      <c r="G130" s="3" t="s">
        <v>169</v>
      </c>
      <c r="H130" s="176">
        <v>37709</v>
      </c>
      <c r="I130" s="5" t="s">
        <v>621</v>
      </c>
      <c r="J130" s="1" t="s">
        <v>638</v>
      </c>
      <c r="K130" s="99" t="s">
        <v>639</v>
      </c>
      <c r="L130" s="98" t="s">
        <v>640</v>
      </c>
      <c r="M130" s="122" t="s">
        <v>134</v>
      </c>
      <c r="N130" s="122" t="s">
        <v>134</v>
      </c>
      <c r="O130" s="122" t="s">
        <v>134</v>
      </c>
      <c r="P130" s="246"/>
      <c r="Q130" s="246"/>
    </row>
    <row r="131" spans="2:17" ht="60.75" customHeight="1">
      <c r="B131" s="266" t="s">
        <v>636</v>
      </c>
      <c r="C131" s="243"/>
      <c r="D131" s="3" t="s">
        <v>637</v>
      </c>
      <c r="E131" s="3">
        <v>36951187</v>
      </c>
      <c r="F131" s="3" t="s">
        <v>620</v>
      </c>
      <c r="G131" s="3" t="s">
        <v>169</v>
      </c>
      <c r="H131" s="176">
        <v>37709</v>
      </c>
      <c r="I131" s="5" t="s">
        <v>621</v>
      </c>
      <c r="J131" s="1" t="s">
        <v>641</v>
      </c>
      <c r="K131" s="99" t="s">
        <v>642</v>
      </c>
      <c r="L131" s="98" t="s">
        <v>252</v>
      </c>
      <c r="M131" s="122" t="s">
        <v>134</v>
      </c>
      <c r="N131" s="122" t="s">
        <v>134</v>
      </c>
      <c r="O131" s="122" t="s">
        <v>134</v>
      </c>
      <c r="P131" s="246"/>
      <c r="Q131" s="246"/>
    </row>
    <row r="132" spans="2:17" ht="60.75" customHeight="1">
      <c r="B132" s="266" t="s">
        <v>338</v>
      </c>
      <c r="C132" s="266"/>
      <c r="D132" s="3" t="s">
        <v>643</v>
      </c>
      <c r="E132" s="3">
        <v>59817301</v>
      </c>
      <c r="F132" s="3" t="s">
        <v>306</v>
      </c>
      <c r="G132" s="3" t="s">
        <v>163</v>
      </c>
      <c r="H132" s="176">
        <v>36000</v>
      </c>
      <c r="I132" s="5" t="s">
        <v>135</v>
      </c>
      <c r="J132" s="1"/>
      <c r="K132" s="99"/>
      <c r="L132" s="98"/>
      <c r="M132" s="122" t="s">
        <v>134</v>
      </c>
      <c r="N132" s="122" t="s">
        <v>135</v>
      </c>
      <c r="O132" s="122" t="s">
        <v>134</v>
      </c>
      <c r="P132" s="267" t="s">
        <v>771</v>
      </c>
      <c r="Q132" s="267"/>
    </row>
    <row r="133" spans="2:17" ht="33.6" customHeight="1">
      <c r="B133" s="243" t="s">
        <v>644</v>
      </c>
      <c r="C133" s="243"/>
      <c r="D133" s="3" t="s">
        <v>275</v>
      </c>
      <c r="E133" s="3">
        <v>12745341</v>
      </c>
      <c r="F133" s="3" t="s">
        <v>276</v>
      </c>
      <c r="G133" s="3" t="s">
        <v>163</v>
      </c>
      <c r="H133" s="176">
        <v>37596</v>
      </c>
      <c r="I133" s="5" t="s">
        <v>135</v>
      </c>
      <c r="J133" s="1" t="s">
        <v>645</v>
      </c>
      <c r="K133" s="98" t="s">
        <v>647</v>
      </c>
      <c r="L133" s="98" t="s">
        <v>646</v>
      </c>
      <c r="M133" s="122" t="s">
        <v>134</v>
      </c>
      <c r="N133" s="122" t="s">
        <v>134</v>
      </c>
      <c r="O133" s="122" t="s">
        <v>134</v>
      </c>
      <c r="P133" s="364" t="s">
        <v>215</v>
      </c>
      <c r="Q133" s="364"/>
    </row>
    <row r="136" spans="2:17" ht="15.75" thickBot="1"/>
    <row r="137" spans="2:17" ht="54" customHeight="1">
      <c r="B137" s="125" t="s">
        <v>33</v>
      </c>
      <c r="C137" s="125" t="s">
        <v>49</v>
      </c>
      <c r="D137" s="121" t="s">
        <v>50</v>
      </c>
      <c r="E137" s="125" t="s">
        <v>51</v>
      </c>
      <c r="F137" s="77" t="s">
        <v>55</v>
      </c>
      <c r="G137" s="95"/>
    </row>
    <row r="138" spans="2:17" ht="120.75" customHeight="1">
      <c r="B138" s="348" t="s">
        <v>53</v>
      </c>
      <c r="C138" s="6" t="s">
        <v>127</v>
      </c>
      <c r="D138" s="246">
        <v>25</v>
      </c>
      <c r="E138" s="246">
        <v>0</v>
      </c>
      <c r="F138" s="349">
        <f>+E138+E139+E140</f>
        <v>25</v>
      </c>
      <c r="G138" s="96"/>
    </row>
    <row r="139" spans="2:17" ht="76.150000000000006" customHeight="1">
      <c r="B139" s="348"/>
      <c r="C139" s="6" t="s">
        <v>128</v>
      </c>
      <c r="D139" s="74">
        <v>25</v>
      </c>
      <c r="E139" s="246">
        <v>25</v>
      </c>
      <c r="F139" s="350"/>
      <c r="G139" s="96"/>
    </row>
    <row r="140" spans="2:17" ht="69" customHeight="1">
      <c r="B140" s="348"/>
      <c r="C140" s="6" t="s">
        <v>129</v>
      </c>
      <c r="D140" s="246">
        <v>10</v>
      </c>
      <c r="E140" s="246">
        <v>0</v>
      </c>
      <c r="F140" s="351"/>
      <c r="G140" s="96"/>
    </row>
    <row r="141" spans="2:17">
      <c r="C141" s="105"/>
    </row>
    <row r="144" spans="2:17">
      <c r="B144" s="123" t="s">
        <v>56</v>
      </c>
    </row>
    <row r="147" spans="2:5">
      <c r="B147" s="126" t="s">
        <v>33</v>
      </c>
      <c r="C147" s="126" t="s">
        <v>57</v>
      </c>
      <c r="D147" s="125" t="s">
        <v>51</v>
      </c>
      <c r="E147" s="125" t="s">
        <v>16</v>
      </c>
    </row>
    <row r="148" spans="2:5" ht="28.5">
      <c r="B148" s="106" t="s">
        <v>58</v>
      </c>
      <c r="C148" s="107">
        <v>40</v>
      </c>
      <c r="D148" s="246">
        <f>+E122</f>
        <v>0</v>
      </c>
      <c r="E148" s="352">
        <f>+D148+D149</f>
        <v>25</v>
      </c>
    </row>
    <row r="149" spans="2:5" ht="42.75">
      <c r="B149" s="106" t="s">
        <v>59</v>
      </c>
      <c r="C149" s="107">
        <v>60</v>
      </c>
      <c r="D149" s="246">
        <f>+F138</f>
        <v>25</v>
      </c>
      <c r="E149" s="353"/>
    </row>
  </sheetData>
  <mergeCells count="41">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104:Q104"/>
    <mergeCell ref="O72:P72"/>
    <mergeCell ref="O73:P73"/>
    <mergeCell ref="O74:P74"/>
    <mergeCell ref="O75:P75"/>
    <mergeCell ref="B81:N81"/>
    <mergeCell ref="J86:L86"/>
    <mergeCell ref="P86:Q86"/>
    <mergeCell ref="P87:Q87"/>
    <mergeCell ref="B94:N94"/>
    <mergeCell ref="D97:E97"/>
    <mergeCell ref="D98:E98"/>
    <mergeCell ref="B101:Q101"/>
    <mergeCell ref="E148:E149"/>
    <mergeCell ref="E122:E124"/>
    <mergeCell ref="B127:N127"/>
    <mergeCell ref="J129:L129"/>
    <mergeCell ref="P129:Q129"/>
    <mergeCell ref="P133:Q133"/>
    <mergeCell ref="B138:B140"/>
    <mergeCell ref="F138:F140"/>
  </mergeCells>
  <dataValidations count="2">
    <dataValidation type="list" allowBlank="1" showInputMessage="1" showErrorMessage="1" sqref="WVE983065 A65561 IS65561 SO65561 ACK65561 AMG65561 AWC65561 BFY65561 BPU65561 BZQ65561 CJM65561 CTI65561 DDE65561 DNA65561 DWW65561 EGS65561 EQO65561 FAK65561 FKG65561 FUC65561 GDY65561 GNU65561 GXQ65561 HHM65561 HRI65561 IBE65561 ILA65561 IUW65561 JES65561 JOO65561 JYK65561 KIG65561 KSC65561 LBY65561 LLU65561 LVQ65561 MFM65561 MPI65561 MZE65561 NJA65561 NSW65561 OCS65561 OMO65561 OWK65561 PGG65561 PQC65561 PZY65561 QJU65561 QTQ65561 RDM65561 RNI65561 RXE65561 SHA65561 SQW65561 TAS65561 TKO65561 TUK65561 UEG65561 UOC65561 UXY65561 VHU65561 VRQ65561 WBM65561 WLI65561 WVE65561 A131097 IS131097 SO131097 ACK131097 AMG131097 AWC131097 BFY131097 BPU131097 BZQ131097 CJM131097 CTI131097 DDE131097 DNA131097 DWW131097 EGS131097 EQO131097 FAK131097 FKG131097 FUC131097 GDY131097 GNU131097 GXQ131097 HHM131097 HRI131097 IBE131097 ILA131097 IUW131097 JES131097 JOO131097 JYK131097 KIG131097 KSC131097 LBY131097 LLU131097 LVQ131097 MFM131097 MPI131097 MZE131097 NJA131097 NSW131097 OCS131097 OMO131097 OWK131097 PGG131097 PQC131097 PZY131097 QJU131097 QTQ131097 RDM131097 RNI131097 RXE131097 SHA131097 SQW131097 TAS131097 TKO131097 TUK131097 UEG131097 UOC131097 UXY131097 VHU131097 VRQ131097 WBM131097 WLI131097 WVE131097 A196633 IS196633 SO196633 ACK196633 AMG196633 AWC196633 BFY196633 BPU196633 BZQ196633 CJM196633 CTI196633 DDE196633 DNA196633 DWW196633 EGS196633 EQO196633 FAK196633 FKG196633 FUC196633 GDY196633 GNU196633 GXQ196633 HHM196633 HRI196633 IBE196633 ILA196633 IUW196633 JES196633 JOO196633 JYK196633 KIG196633 KSC196633 LBY196633 LLU196633 LVQ196633 MFM196633 MPI196633 MZE196633 NJA196633 NSW196633 OCS196633 OMO196633 OWK196633 PGG196633 PQC196633 PZY196633 QJU196633 QTQ196633 RDM196633 RNI196633 RXE196633 SHA196633 SQW196633 TAS196633 TKO196633 TUK196633 UEG196633 UOC196633 UXY196633 VHU196633 VRQ196633 WBM196633 WLI196633 WVE196633 A262169 IS262169 SO262169 ACK262169 AMG262169 AWC262169 BFY262169 BPU262169 BZQ262169 CJM262169 CTI262169 DDE262169 DNA262169 DWW262169 EGS262169 EQO262169 FAK262169 FKG262169 FUC262169 GDY262169 GNU262169 GXQ262169 HHM262169 HRI262169 IBE262169 ILA262169 IUW262169 JES262169 JOO262169 JYK262169 KIG262169 KSC262169 LBY262169 LLU262169 LVQ262169 MFM262169 MPI262169 MZE262169 NJA262169 NSW262169 OCS262169 OMO262169 OWK262169 PGG262169 PQC262169 PZY262169 QJU262169 QTQ262169 RDM262169 RNI262169 RXE262169 SHA262169 SQW262169 TAS262169 TKO262169 TUK262169 UEG262169 UOC262169 UXY262169 VHU262169 VRQ262169 WBM262169 WLI262169 WVE262169 A327705 IS327705 SO327705 ACK327705 AMG327705 AWC327705 BFY327705 BPU327705 BZQ327705 CJM327705 CTI327705 DDE327705 DNA327705 DWW327705 EGS327705 EQO327705 FAK327705 FKG327705 FUC327705 GDY327705 GNU327705 GXQ327705 HHM327705 HRI327705 IBE327705 ILA327705 IUW327705 JES327705 JOO327705 JYK327705 KIG327705 KSC327705 LBY327705 LLU327705 LVQ327705 MFM327705 MPI327705 MZE327705 NJA327705 NSW327705 OCS327705 OMO327705 OWK327705 PGG327705 PQC327705 PZY327705 QJU327705 QTQ327705 RDM327705 RNI327705 RXE327705 SHA327705 SQW327705 TAS327705 TKO327705 TUK327705 UEG327705 UOC327705 UXY327705 VHU327705 VRQ327705 WBM327705 WLI327705 WVE327705 A393241 IS393241 SO393241 ACK393241 AMG393241 AWC393241 BFY393241 BPU393241 BZQ393241 CJM393241 CTI393241 DDE393241 DNA393241 DWW393241 EGS393241 EQO393241 FAK393241 FKG393241 FUC393241 GDY393241 GNU393241 GXQ393241 HHM393241 HRI393241 IBE393241 ILA393241 IUW393241 JES393241 JOO393241 JYK393241 KIG393241 KSC393241 LBY393241 LLU393241 LVQ393241 MFM393241 MPI393241 MZE393241 NJA393241 NSW393241 OCS393241 OMO393241 OWK393241 PGG393241 PQC393241 PZY393241 QJU393241 QTQ393241 RDM393241 RNI393241 RXE393241 SHA393241 SQW393241 TAS393241 TKO393241 TUK393241 UEG393241 UOC393241 UXY393241 VHU393241 VRQ393241 WBM393241 WLI393241 WVE393241 A458777 IS458777 SO458777 ACK458777 AMG458777 AWC458777 BFY458777 BPU458777 BZQ458777 CJM458777 CTI458777 DDE458777 DNA458777 DWW458777 EGS458777 EQO458777 FAK458777 FKG458777 FUC458777 GDY458777 GNU458777 GXQ458777 HHM458777 HRI458777 IBE458777 ILA458777 IUW458777 JES458777 JOO458777 JYK458777 KIG458777 KSC458777 LBY458777 LLU458777 LVQ458777 MFM458777 MPI458777 MZE458777 NJA458777 NSW458777 OCS458777 OMO458777 OWK458777 PGG458777 PQC458777 PZY458777 QJU458777 QTQ458777 RDM458777 RNI458777 RXE458777 SHA458777 SQW458777 TAS458777 TKO458777 TUK458777 UEG458777 UOC458777 UXY458777 VHU458777 VRQ458777 WBM458777 WLI458777 WVE458777 A524313 IS524313 SO524313 ACK524313 AMG524313 AWC524313 BFY524313 BPU524313 BZQ524313 CJM524313 CTI524313 DDE524313 DNA524313 DWW524313 EGS524313 EQO524313 FAK524313 FKG524313 FUC524313 GDY524313 GNU524313 GXQ524313 HHM524313 HRI524313 IBE524313 ILA524313 IUW524313 JES524313 JOO524313 JYK524313 KIG524313 KSC524313 LBY524313 LLU524313 LVQ524313 MFM524313 MPI524313 MZE524313 NJA524313 NSW524313 OCS524313 OMO524313 OWK524313 PGG524313 PQC524313 PZY524313 QJU524313 QTQ524313 RDM524313 RNI524313 RXE524313 SHA524313 SQW524313 TAS524313 TKO524313 TUK524313 UEG524313 UOC524313 UXY524313 VHU524313 VRQ524313 WBM524313 WLI524313 WVE524313 A589849 IS589849 SO589849 ACK589849 AMG589849 AWC589849 BFY589849 BPU589849 BZQ589849 CJM589849 CTI589849 DDE589849 DNA589849 DWW589849 EGS589849 EQO589849 FAK589849 FKG589849 FUC589849 GDY589849 GNU589849 GXQ589849 HHM589849 HRI589849 IBE589849 ILA589849 IUW589849 JES589849 JOO589849 JYK589849 KIG589849 KSC589849 LBY589849 LLU589849 LVQ589849 MFM589849 MPI589849 MZE589849 NJA589849 NSW589849 OCS589849 OMO589849 OWK589849 PGG589849 PQC589849 PZY589849 QJU589849 QTQ589849 RDM589849 RNI589849 RXE589849 SHA589849 SQW589849 TAS589849 TKO589849 TUK589849 UEG589849 UOC589849 UXY589849 VHU589849 VRQ589849 WBM589849 WLI589849 WVE589849 A655385 IS655385 SO655385 ACK655385 AMG655385 AWC655385 BFY655385 BPU655385 BZQ655385 CJM655385 CTI655385 DDE655385 DNA655385 DWW655385 EGS655385 EQO655385 FAK655385 FKG655385 FUC655385 GDY655385 GNU655385 GXQ655385 HHM655385 HRI655385 IBE655385 ILA655385 IUW655385 JES655385 JOO655385 JYK655385 KIG655385 KSC655385 LBY655385 LLU655385 LVQ655385 MFM655385 MPI655385 MZE655385 NJA655385 NSW655385 OCS655385 OMO655385 OWK655385 PGG655385 PQC655385 PZY655385 QJU655385 QTQ655385 RDM655385 RNI655385 RXE655385 SHA655385 SQW655385 TAS655385 TKO655385 TUK655385 UEG655385 UOC655385 UXY655385 VHU655385 VRQ655385 WBM655385 WLI655385 WVE655385 A720921 IS720921 SO720921 ACK720921 AMG720921 AWC720921 BFY720921 BPU720921 BZQ720921 CJM720921 CTI720921 DDE720921 DNA720921 DWW720921 EGS720921 EQO720921 FAK720921 FKG720921 FUC720921 GDY720921 GNU720921 GXQ720921 HHM720921 HRI720921 IBE720921 ILA720921 IUW720921 JES720921 JOO720921 JYK720921 KIG720921 KSC720921 LBY720921 LLU720921 LVQ720921 MFM720921 MPI720921 MZE720921 NJA720921 NSW720921 OCS720921 OMO720921 OWK720921 PGG720921 PQC720921 PZY720921 QJU720921 QTQ720921 RDM720921 RNI720921 RXE720921 SHA720921 SQW720921 TAS720921 TKO720921 TUK720921 UEG720921 UOC720921 UXY720921 VHU720921 VRQ720921 WBM720921 WLI720921 WVE720921 A786457 IS786457 SO786457 ACK786457 AMG786457 AWC786457 BFY786457 BPU786457 BZQ786457 CJM786457 CTI786457 DDE786457 DNA786457 DWW786457 EGS786457 EQO786457 FAK786457 FKG786457 FUC786457 GDY786457 GNU786457 GXQ786457 HHM786457 HRI786457 IBE786457 ILA786457 IUW786457 JES786457 JOO786457 JYK786457 KIG786457 KSC786457 LBY786457 LLU786457 LVQ786457 MFM786457 MPI786457 MZE786457 NJA786457 NSW786457 OCS786457 OMO786457 OWK786457 PGG786457 PQC786457 PZY786457 QJU786457 QTQ786457 RDM786457 RNI786457 RXE786457 SHA786457 SQW786457 TAS786457 TKO786457 TUK786457 UEG786457 UOC786457 UXY786457 VHU786457 VRQ786457 WBM786457 WLI786457 WVE786457 A851993 IS851993 SO851993 ACK851993 AMG851993 AWC851993 BFY851993 BPU851993 BZQ851993 CJM851993 CTI851993 DDE851993 DNA851993 DWW851993 EGS851993 EQO851993 FAK851993 FKG851993 FUC851993 GDY851993 GNU851993 GXQ851993 HHM851993 HRI851993 IBE851993 ILA851993 IUW851993 JES851993 JOO851993 JYK851993 KIG851993 KSC851993 LBY851993 LLU851993 LVQ851993 MFM851993 MPI851993 MZE851993 NJA851993 NSW851993 OCS851993 OMO851993 OWK851993 PGG851993 PQC851993 PZY851993 QJU851993 QTQ851993 RDM851993 RNI851993 RXE851993 SHA851993 SQW851993 TAS851993 TKO851993 TUK851993 UEG851993 UOC851993 UXY851993 VHU851993 VRQ851993 WBM851993 WLI851993 WVE851993 A917529 IS917529 SO917529 ACK917529 AMG917529 AWC917529 BFY917529 BPU917529 BZQ917529 CJM917529 CTI917529 DDE917529 DNA917529 DWW917529 EGS917529 EQO917529 FAK917529 FKG917529 FUC917529 GDY917529 GNU917529 GXQ917529 HHM917529 HRI917529 IBE917529 ILA917529 IUW917529 JES917529 JOO917529 JYK917529 KIG917529 KSC917529 LBY917529 LLU917529 LVQ917529 MFM917529 MPI917529 MZE917529 NJA917529 NSW917529 OCS917529 OMO917529 OWK917529 PGG917529 PQC917529 PZY917529 QJU917529 QTQ917529 RDM917529 RNI917529 RXE917529 SHA917529 SQW917529 TAS917529 TKO917529 TUK917529 UEG917529 UOC917529 UXY917529 VHU917529 VRQ917529 WBM917529 WLI917529 WVE917529 A983065 IS983065 SO983065 ACK983065 AMG983065 AWC983065 BFY983065 BPU983065 BZQ983065 CJM983065 CTI983065 DDE983065 DNA983065 DWW983065 EGS983065 EQO983065 FAK983065 FKG983065 FUC983065 GDY983065 GNU983065 GXQ983065 HHM983065 HRI983065 IBE983065 ILA983065 IUW983065 JES983065 JOO983065 JYK983065 KIG983065 KSC983065 LBY983065 LLU983065 LVQ983065 MFM983065 MPI983065 MZE983065 NJA983065 NSW983065 OCS983065 OMO983065 OWK983065 PGG983065 PQC983065 PZY983065 QJU983065 QTQ983065 RDM983065 RNI983065 RXE983065 SHA983065 SQW983065 TAS983065 TKO983065 TUK983065 UEG983065 UOC983065 UXY983065 VHU983065 VRQ983065 WBM983065 WLI983065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5 WLL983065 C65561 IV65561 SR65561 ACN65561 AMJ65561 AWF65561 BGB65561 BPX65561 BZT65561 CJP65561 CTL65561 DDH65561 DND65561 DWZ65561 EGV65561 EQR65561 FAN65561 FKJ65561 FUF65561 GEB65561 GNX65561 GXT65561 HHP65561 HRL65561 IBH65561 ILD65561 IUZ65561 JEV65561 JOR65561 JYN65561 KIJ65561 KSF65561 LCB65561 LLX65561 LVT65561 MFP65561 MPL65561 MZH65561 NJD65561 NSZ65561 OCV65561 OMR65561 OWN65561 PGJ65561 PQF65561 QAB65561 QJX65561 QTT65561 RDP65561 RNL65561 RXH65561 SHD65561 SQZ65561 TAV65561 TKR65561 TUN65561 UEJ65561 UOF65561 UYB65561 VHX65561 VRT65561 WBP65561 WLL65561 WVH65561 C131097 IV131097 SR131097 ACN131097 AMJ131097 AWF131097 BGB131097 BPX131097 BZT131097 CJP131097 CTL131097 DDH131097 DND131097 DWZ131097 EGV131097 EQR131097 FAN131097 FKJ131097 FUF131097 GEB131097 GNX131097 GXT131097 HHP131097 HRL131097 IBH131097 ILD131097 IUZ131097 JEV131097 JOR131097 JYN131097 KIJ131097 KSF131097 LCB131097 LLX131097 LVT131097 MFP131097 MPL131097 MZH131097 NJD131097 NSZ131097 OCV131097 OMR131097 OWN131097 PGJ131097 PQF131097 QAB131097 QJX131097 QTT131097 RDP131097 RNL131097 RXH131097 SHD131097 SQZ131097 TAV131097 TKR131097 TUN131097 UEJ131097 UOF131097 UYB131097 VHX131097 VRT131097 WBP131097 WLL131097 WVH131097 C196633 IV196633 SR196633 ACN196633 AMJ196633 AWF196633 BGB196633 BPX196633 BZT196633 CJP196633 CTL196633 DDH196633 DND196633 DWZ196633 EGV196633 EQR196633 FAN196633 FKJ196633 FUF196633 GEB196633 GNX196633 GXT196633 HHP196633 HRL196633 IBH196633 ILD196633 IUZ196633 JEV196633 JOR196633 JYN196633 KIJ196633 KSF196633 LCB196633 LLX196633 LVT196633 MFP196633 MPL196633 MZH196633 NJD196633 NSZ196633 OCV196633 OMR196633 OWN196633 PGJ196633 PQF196633 QAB196633 QJX196633 QTT196633 RDP196633 RNL196633 RXH196633 SHD196633 SQZ196633 TAV196633 TKR196633 TUN196633 UEJ196633 UOF196633 UYB196633 VHX196633 VRT196633 WBP196633 WLL196633 WVH196633 C262169 IV262169 SR262169 ACN262169 AMJ262169 AWF262169 BGB262169 BPX262169 BZT262169 CJP262169 CTL262169 DDH262169 DND262169 DWZ262169 EGV262169 EQR262169 FAN262169 FKJ262169 FUF262169 GEB262169 GNX262169 GXT262169 HHP262169 HRL262169 IBH262169 ILD262169 IUZ262169 JEV262169 JOR262169 JYN262169 KIJ262169 KSF262169 LCB262169 LLX262169 LVT262169 MFP262169 MPL262169 MZH262169 NJD262169 NSZ262169 OCV262169 OMR262169 OWN262169 PGJ262169 PQF262169 QAB262169 QJX262169 QTT262169 RDP262169 RNL262169 RXH262169 SHD262169 SQZ262169 TAV262169 TKR262169 TUN262169 UEJ262169 UOF262169 UYB262169 VHX262169 VRT262169 WBP262169 WLL262169 WVH262169 C327705 IV327705 SR327705 ACN327705 AMJ327705 AWF327705 BGB327705 BPX327705 BZT327705 CJP327705 CTL327705 DDH327705 DND327705 DWZ327705 EGV327705 EQR327705 FAN327705 FKJ327705 FUF327705 GEB327705 GNX327705 GXT327705 HHP327705 HRL327705 IBH327705 ILD327705 IUZ327705 JEV327705 JOR327705 JYN327705 KIJ327705 KSF327705 LCB327705 LLX327705 LVT327705 MFP327705 MPL327705 MZH327705 NJD327705 NSZ327705 OCV327705 OMR327705 OWN327705 PGJ327705 PQF327705 QAB327705 QJX327705 QTT327705 RDP327705 RNL327705 RXH327705 SHD327705 SQZ327705 TAV327705 TKR327705 TUN327705 UEJ327705 UOF327705 UYB327705 VHX327705 VRT327705 WBP327705 WLL327705 WVH327705 C393241 IV393241 SR393241 ACN393241 AMJ393241 AWF393241 BGB393241 BPX393241 BZT393241 CJP393241 CTL393241 DDH393241 DND393241 DWZ393241 EGV393241 EQR393241 FAN393241 FKJ393241 FUF393241 GEB393241 GNX393241 GXT393241 HHP393241 HRL393241 IBH393241 ILD393241 IUZ393241 JEV393241 JOR393241 JYN393241 KIJ393241 KSF393241 LCB393241 LLX393241 LVT393241 MFP393241 MPL393241 MZH393241 NJD393241 NSZ393241 OCV393241 OMR393241 OWN393241 PGJ393241 PQF393241 QAB393241 QJX393241 QTT393241 RDP393241 RNL393241 RXH393241 SHD393241 SQZ393241 TAV393241 TKR393241 TUN393241 UEJ393241 UOF393241 UYB393241 VHX393241 VRT393241 WBP393241 WLL393241 WVH393241 C458777 IV458777 SR458777 ACN458777 AMJ458777 AWF458777 BGB458777 BPX458777 BZT458777 CJP458777 CTL458777 DDH458777 DND458777 DWZ458777 EGV458777 EQR458777 FAN458777 FKJ458777 FUF458777 GEB458777 GNX458777 GXT458777 HHP458777 HRL458777 IBH458777 ILD458777 IUZ458777 JEV458777 JOR458777 JYN458777 KIJ458777 KSF458777 LCB458777 LLX458777 LVT458777 MFP458777 MPL458777 MZH458777 NJD458777 NSZ458777 OCV458777 OMR458777 OWN458777 PGJ458777 PQF458777 QAB458777 QJX458777 QTT458777 RDP458777 RNL458777 RXH458777 SHD458777 SQZ458777 TAV458777 TKR458777 TUN458777 UEJ458777 UOF458777 UYB458777 VHX458777 VRT458777 WBP458777 WLL458777 WVH458777 C524313 IV524313 SR524313 ACN524313 AMJ524313 AWF524313 BGB524313 BPX524313 BZT524313 CJP524313 CTL524313 DDH524313 DND524313 DWZ524313 EGV524313 EQR524313 FAN524313 FKJ524313 FUF524313 GEB524313 GNX524313 GXT524313 HHP524313 HRL524313 IBH524313 ILD524313 IUZ524313 JEV524313 JOR524313 JYN524313 KIJ524313 KSF524313 LCB524313 LLX524313 LVT524313 MFP524313 MPL524313 MZH524313 NJD524313 NSZ524313 OCV524313 OMR524313 OWN524313 PGJ524313 PQF524313 QAB524313 QJX524313 QTT524313 RDP524313 RNL524313 RXH524313 SHD524313 SQZ524313 TAV524313 TKR524313 TUN524313 UEJ524313 UOF524313 UYB524313 VHX524313 VRT524313 WBP524313 WLL524313 WVH524313 C589849 IV589849 SR589849 ACN589849 AMJ589849 AWF589849 BGB589849 BPX589849 BZT589849 CJP589849 CTL589849 DDH589849 DND589849 DWZ589849 EGV589849 EQR589849 FAN589849 FKJ589849 FUF589849 GEB589849 GNX589849 GXT589849 HHP589849 HRL589849 IBH589849 ILD589849 IUZ589849 JEV589849 JOR589849 JYN589849 KIJ589849 KSF589849 LCB589849 LLX589849 LVT589849 MFP589849 MPL589849 MZH589849 NJD589849 NSZ589849 OCV589849 OMR589849 OWN589849 PGJ589849 PQF589849 QAB589849 QJX589849 QTT589849 RDP589849 RNL589849 RXH589849 SHD589849 SQZ589849 TAV589849 TKR589849 TUN589849 UEJ589849 UOF589849 UYB589849 VHX589849 VRT589849 WBP589849 WLL589849 WVH589849 C655385 IV655385 SR655385 ACN655385 AMJ655385 AWF655385 BGB655385 BPX655385 BZT655385 CJP655385 CTL655385 DDH655385 DND655385 DWZ655385 EGV655385 EQR655385 FAN655385 FKJ655385 FUF655385 GEB655385 GNX655385 GXT655385 HHP655385 HRL655385 IBH655385 ILD655385 IUZ655385 JEV655385 JOR655385 JYN655385 KIJ655385 KSF655385 LCB655385 LLX655385 LVT655385 MFP655385 MPL655385 MZH655385 NJD655385 NSZ655385 OCV655385 OMR655385 OWN655385 PGJ655385 PQF655385 QAB655385 QJX655385 QTT655385 RDP655385 RNL655385 RXH655385 SHD655385 SQZ655385 TAV655385 TKR655385 TUN655385 UEJ655385 UOF655385 UYB655385 VHX655385 VRT655385 WBP655385 WLL655385 WVH655385 C720921 IV720921 SR720921 ACN720921 AMJ720921 AWF720921 BGB720921 BPX720921 BZT720921 CJP720921 CTL720921 DDH720921 DND720921 DWZ720921 EGV720921 EQR720921 FAN720921 FKJ720921 FUF720921 GEB720921 GNX720921 GXT720921 HHP720921 HRL720921 IBH720921 ILD720921 IUZ720921 JEV720921 JOR720921 JYN720921 KIJ720921 KSF720921 LCB720921 LLX720921 LVT720921 MFP720921 MPL720921 MZH720921 NJD720921 NSZ720921 OCV720921 OMR720921 OWN720921 PGJ720921 PQF720921 QAB720921 QJX720921 QTT720921 RDP720921 RNL720921 RXH720921 SHD720921 SQZ720921 TAV720921 TKR720921 TUN720921 UEJ720921 UOF720921 UYB720921 VHX720921 VRT720921 WBP720921 WLL720921 WVH720921 C786457 IV786457 SR786457 ACN786457 AMJ786457 AWF786457 BGB786457 BPX786457 BZT786457 CJP786457 CTL786457 DDH786457 DND786457 DWZ786457 EGV786457 EQR786457 FAN786457 FKJ786457 FUF786457 GEB786457 GNX786457 GXT786457 HHP786457 HRL786457 IBH786457 ILD786457 IUZ786457 JEV786457 JOR786457 JYN786457 KIJ786457 KSF786457 LCB786457 LLX786457 LVT786457 MFP786457 MPL786457 MZH786457 NJD786457 NSZ786457 OCV786457 OMR786457 OWN786457 PGJ786457 PQF786457 QAB786457 QJX786457 QTT786457 RDP786457 RNL786457 RXH786457 SHD786457 SQZ786457 TAV786457 TKR786457 TUN786457 UEJ786457 UOF786457 UYB786457 VHX786457 VRT786457 WBP786457 WLL786457 WVH786457 C851993 IV851993 SR851993 ACN851993 AMJ851993 AWF851993 BGB851993 BPX851993 BZT851993 CJP851993 CTL851993 DDH851993 DND851993 DWZ851993 EGV851993 EQR851993 FAN851993 FKJ851993 FUF851993 GEB851993 GNX851993 GXT851993 HHP851993 HRL851993 IBH851993 ILD851993 IUZ851993 JEV851993 JOR851993 JYN851993 KIJ851993 KSF851993 LCB851993 LLX851993 LVT851993 MFP851993 MPL851993 MZH851993 NJD851993 NSZ851993 OCV851993 OMR851993 OWN851993 PGJ851993 PQF851993 QAB851993 QJX851993 QTT851993 RDP851993 RNL851993 RXH851993 SHD851993 SQZ851993 TAV851993 TKR851993 TUN851993 UEJ851993 UOF851993 UYB851993 VHX851993 VRT851993 WBP851993 WLL851993 WVH851993 C917529 IV917529 SR917529 ACN917529 AMJ917529 AWF917529 BGB917529 BPX917529 BZT917529 CJP917529 CTL917529 DDH917529 DND917529 DWZ917529 EGV917529 EQR917529 FAN917529 FKJ917529 FUF917529 GEB917529 GNX917529 GXT917529 HHP917529 HRL917529 IBH917529 ILD917529 IUZ917529 JEV917529 JOR917529 JYN917529 KIJ917529 KSF917529 LCB917529 LLX917529 LVT917529 MFP917529 MPL917529 MZH917529 NJD917529 NSZ917529 OCV917529 OMR917529 OWN917529 PGJ917529 PQF917529 QAB917529 QJX917529 QTT917529 RDP917529 RNL917529 RXH917529 SHD917529 SQZ917529 TAV917529 TKR917529 TUN917529 UEJ917529 UOF917529 UYB917529 VHX917529 VRT917529 WBP917529 WLL917529 WVH917529 C983065 IV983065 SR983065 ACN983065 AMJ983065 AWF983065 BGB983065 BPX983065 BZT983065 CJP983065 CTL983065 DDH983065 DND983065 DWZ983065 EGV983065 EQR983065 FAN983065 FKJ983065 FUF983065 GEB983065 GNX983065 GXT983065 HHP983065 HRL983065 IBH983065 ILD983065 IUZ983065 JEV983065 JOR983065 JYN983065 KIJ983065 KSF983065 LCB983065 LLX983065 LVT983065 MFP983065 MPL983065 MZH983065 NJD983065 NSZ983065 OCV983065 OMR983065 OWN983065 PGJ983065 PQF983065 QAB983065 QJX983065 QTT983065 RDP983065 RNL983065 RXH983065 SHD983065 SQZ983065 TAV983065 TKR983065 TUN983065 UEJ983065 UOF983065 UYB983065 VHX983065 VRT983065 WBP983065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4"/>
  <sheetViews>
    <sheetView topLeftCell="A19" workbookViewId="0">
      <selection activeCell="H23" sqref="H23"/>
    </sheetView>
  </sheetViews>
  <sheetFormatPr baseColWidth="10" defaultRowHeight="15.75"/>
  <cols>
    <col min="1" max="1" width="24.85546875" style="148" customWidth="1"/>
    <col min="2" max="2" width="55.5703125" style="148" customWidth="1"/>
    <col min="3" max="3" width="41.28515625" style="148" customWidth="1"/>
    <col min="4" max="4" width="29.42578125" style="148" customWidth="1"/>
    <col min="5" max="5" width="29.140625" style="148" customWidth="1"/>
    <col min="6" max="16384" width="11.42578125" style="105"/>
  </cols>
  <sheetData>
    <row r="1" spans="1:5">
      <c r="A1" s="393" t="s">
        <v>91</v>
      </c>
      <c r="B1" s="394"/>
      <c r="C1" s="394"/>
      <c r="D1" s="394"/>
      <c r="E1" s="128"/>
    </row>
    <row r="2" spans="1:5" ht="27.75" customHeight="1">
      <c r="A2" s="129"/>
      <c r="B2" s="395" t="s">
        <v>76</v>
      </c>
      <c r="C2" s="395"/>
      <c r="D2" s="395"/>
      <c r="E2" s="130"/>
    </row>
    <row r="3" spans="1:5" ht="21" customHeight="1">
      <c r="A3" s="131"/>
      <c r="B3" s="395" t="s">
        <v>148</v>
      </c>
      <c r="C3" s="395"/>
      <c r="D3" s="395"/>
      <c r="E3" s="132"/>
    </row>
    <row r="4" spans="1:5" thickBot="1">
      <c r="A4" s="133"/>
      <c r="B4" s="134"/>
      <c r="C4" s="134"/>
      <c r="D4" s="134"/>
      <c r="E4" s="135"/>
    </row>
    <row r="5" spans="1:5" ht="26.25" customHeight="1" thickBot="1">
      <c r="A5" s="133"/>
      <c r="B5" s="136" t="s">
        <v>77</v>
      </c>
      <c r="C5" s="396" t="s">
        <v>156</v>
      </c>
      <c r="D5" s="396"/>
      <c r="E5" s="164" t="s">
        <v>3</v>
      </c>
    </row>
    <row r="6" spans="1:5" ht="27.75" customHeight="1" thickBot="1">
      <c r="A6" s="133"/>
      <c r="B6" s="154" t="s">
        <v>78</v>
      </c>
      <c r="C6" s="396" t="s">
        <v>157</v>
      </c>
      <c r="D6" s="396"/>
      <c r="E6" s="397" t="s">
        <v>158</v>
      </c>
    </row>
    <row r="7" spans="1:5" ht="29.25" customHeight="1" thickBot="1">
      <c r="A7" s="133"/>
      <c r="B7" s="154" t="s">
        <v>149</v>
      </c>
      <c r="C7" s="400" t="s">
        <v>150</v>
      </c>
      <c r="D7" s="400"/>
      <c r="E7" s="398"/>
    </row>
    <row r="8" spans="1:5" ht="16.5" thickBot="1">
      <c r="A8" s="133"/>
      <c r="B8" s="155">
        <v>23</v>
      </c>
      <c r="C8" s="399">
        <v>2522605373</v>
      </c>
      <c r="D8" s="399"/>
      <c r="E8" s="398"/>
    </row>
    <row r="9" spans="1:5" ht="23.25" customHeight="1" thickBot="1">
      <c r="A9" s="133"/>
      <c r="B9" s="155">
        <v>24</v>
      </c>
      <c r="C9" s="399">
        <v>1087256383</v>
      </c>
      <c r="D9" s="399"/>
      <c r="E9" s="398"/>
    </row>
    <row r="10" spans="1:5" ht="26.25" customHeight="1" thickBot="1">
      <c r="A10" s="133"/>
      <c r="B10" s="155">
        <v>32</v>
      </c>
      <c r="C10" s="399">
        <v>1475612178</v>
      </c>
      <c r="D10" s="399"/>
      <c r="E10" s="157"/>
    </row>
    <row r="11" spans="1:5" ht="21.75" customHeight="1" thickBot="1">
      <c r="A11" s="133"/>
      <c r="B11" s="155">
        <v>33</v>
      </c>
      <c r="C11" s="399">
        <v>1754292826</v>
      </c>
      <c r="D11" s="399"/>
      <c r="E11" s="157"/>
    </row>
    <row r="12" spans="1:5" ht="21.75" customHeight="1" thickBot="1">
      <c r="A12" s="133"/>
      <c r="B12" s="155">
        <v>34</v>
      </c>
      <c r="C12" s="399">
        <v>1575810708</v>
      </c>
      <c r="D12" s="401"/>
      <c r="E12" s="157"/>
    </row>
    <row r="13" spans="1:5" ht="21.75" customHeight="1" thickBot="1">
      <c r="A13" s="133"/>
      <c r="B13" s="155">
        <v>35</v>
      </c>
      <c r="C13" s="399">
        <v>1633705550</v>
      </c>
      <c r="D13" s="401"/>
      <c r="E13" s="157"/>
    </row>
    <row r="14" spans="1:5" ht="21.75" customHeight="1" thickBot="1">
      <c r="A14" s="133"/>
      <c r="B14" s="155">
        <v>36</v>
      </c>
      <c r="C14" s="399">
        <v>602546930</v>
      </c>
      <c r="D14" s="401"/>
      <c r="E14" s="157"/>
    </row>
    <row r="15" spans="1:5" ht="21.75" customHeight="1" thickBot="1">
      <c r="A15" s="133"/>
      <c r="B15" s="155">
        <v>37</v>
      </c>
      <c r="C15" s="399">
        <v>462525460</v>
      </c>
      <c r="D15" s="401"/>
      <c r="E15" s="157"/>
    </row>
    <row r="16" spans="1:5" ht="21.75" customHeight="1" thickBot="1">
      <c r="A16" s="133"/>
      <c r="B16" s="155">
        <v>38</v>
      </c>
      <c r="C16" s="399">
        <v>598562360</v>
      </c>
      <c r="D16" s="401"/>
      <c r="E16" s="157"/>
    </row>
    <row r="17" spans="1:6" ht="32.25" thickBot="1">
      <c r="A17" s="133"/>
      <c r="B17" s="156" t="s">
        <v>151</v>
      </c>
      <c r="C17" s="399">
        <f>SUM(C8:D16)</f>
        <v>11712917768</v>
      </c>
      <c r="D17" s="399"/>
      <c r="E17" s="157"/>
    </row>
    <row r="18" spans="1:6" ht="26.25" customHeight="1" thickBot="1">
      <c r="A18" s="133"/>
      <c r="B18" s="156" t="s">
        <v>152</v>
      </c>
      <c r="C18" s="399">
        <f>+C17/616000</f>
        <v>19014.476896103897</v>
      </c>
      <c r="D18" s="399"/>
      <c r="E18" s="398" t="s">
        <v>159</v>
      </c>
    </row>
    <row r="19" spans="1:6" ht="24.75" customHeight="1">
      <c r="A19" s="133"/>
      <c r="B19" s="134"/>
      <c r="C19" s="138"/>
      <c r="D19" s="158"/>
      <c r="E19" s="398"/>
    </row>
    <row r="20" spans="1:6" ht="28.5" customHeight="1" thickBot="1">
      <c r="A20" s="133"/>
      <c r="B20" s="134" t="s">
        <v>153</v>
      </c>
      <c r="C20" s="138"/>
      <c r="D20" s="158"/>
      <c r="E20" s="157"/>
    </row>
    <row r="21" spans="1:6" ht="27" customHeight="1">
      <c r="A21" s="133"/>
      <c r="B21" s="139" t="s">
        <v>79</v>
      </c>
      <c r="C21" s="165">
        <v>4383656646</v>
      </c>
      <c r="D21" s="159"/>
      <c r="E21" s="157"/>
    </row>
    <row r="22" spans="1:6" ht="28.5" customHeight="1">
      <c r="A22" s="133"/>
      <c r="B22" s="133" t="s">
        <v>80</v>
      </c>
      <c r="C22" s="166">
        <v>4941576907</v>
      </c>
      <c r="D22" s="160"/>
      <c r="E22" s="157"/>
    </row>
    <row r="23" spans="1:6" ht="15">
      <c r="A23" s="133"/>
      <c r="B23" s="133" t="s">
        <v>81</v>
      </c>
      <c r="C23" s="166">
        <v>1481629406</v>
      </c>
      <c r="D23" s="160"/>
      <c r="E23" s="157"/>
    </row>
    <row r="24" spans="1:6" ht="27" customHeight="1" thickBot="1">
      <c r="A24" s="133"/>
      <c r="B24" s="140" t="s">
        <v>82</v>
      </c>
      <c r="C24" s="166">
        <v>1481629406</v>
      </c>
      <c r="D24" s="161"/>
      <c r="E24" s="157"/>
    </row>
    <row r="25" spans="1:6" ht="27" customHeight="1" thickBot="1">
      <c r="A25" s="133"/>
      <c r="B25" s="385" t="s">
        <v>83</v>
      </c>
      <c r="C25" s="386"/>
      <c r="D25" s="386"/>
      <c r="E25" s="157"/>
    </row>
    <row r="26" spans="1:6" ht="16.5" thickBot="1">
      <c r="A26" s="133"/>
      <c r="B26" s="385" t="s">
        <v>84</v>
      </c>
      <c r="C26" s="386"/>
      <c r="D26" s="386"/>
      <c r="E26" s="157"/>
    </row>
    <row r="27" spans="1:6">
      <c r="A27" s="133"/>
      <c r="B27" s="142" t="s">
        <v>154</v>
      </c>
      <c r="C27" s="143">
        <v>2.96</v>
      </c>
      <c r="D27" s="158" t="s">
        <v>85</v>
      </c>
      <c r="E27" s="157"/>
    </row>
    <row r="28" spans="1:6" ht="16.5" thickBot="1">
      <c r="A28" s="133"/>
      <c r="B28" s="137" t="s">
        <v>86</v>
      </c>
      <c r="C28" s="168">
        <v>3.0000000000000001E-3</v>
      </c>
      <c r="D28" s="162" t="s">
        <v>85</v>
      </c>
      <c r="E28" s="163"/>
    </row>
    <row r="29" spans="1:6" ht="16.5" thickBot="1">
      <c r="A29" s="133"/>
      <c r="B29" s="144"/>
      <c r="C29" s="145"/>
      <c r="D29" s="134"/>
      <c r="E29" s="146"/>
    </row>
    <row r="30" spans="1:6">
      <c r="A30" s="387"/>
      <c r="B30" s="388" t="s">
        <v>87</v>
      </c>
      <c r="C30" s="390" t="s">
        <v>160</v>
      </c>
      <c r="D30" s="391"/>
      <c r="E30" s="392"/>
      <c r="F30" s="382"/>
    </row>
    <row r="31" spans="1:6" ht="16.5" thickBot="1">
      <c r="A31" s="387"/>
      <c r="B31" s="389"/>
      <c r="C31" s="383" t="s">
        <v>88</v>
      </c>
      <c r="D31" s="384"/>
      <c r="E31" s="392"/>
      <c r="F31" s="382"/>
    </row>
    <row r="32" spans="1:6" thickBot="1">
      <c r="A32" s="140"/>
      <c r="B32" s="147"/>
      <c r="C32" s="147"/>
      <c r="D32" s="147"/>
      <c r="E32" s="141"/>
      <c r="F32" s="127"/>
    </row>
    <row r="33" spans="2:3">
      <c r="B33" s="149" t="s">
        <v>155</v>
      </c>
    </row>
    <row r="34" spans="2:3">
      <c r="C34" s="167"/>
    </row>
  </sheetData>
  <customSheetViews>
    <customSheetView guid="{0D27272C-8AE0-4052-801F-A315617EF63A}" fitToPage="1">
      <selection activeCell="H23" sqref="H23"/>
      <pageMargins left="0.7" right="0.7" top="0.75" bottom="0.75" header="0.3" footer="0.3"/>
      <pageSetup scale="63" orientation="landscape" horizontalDpi="4294967295" verticalDpi="4294967295" r:id="rId1"/>
    </customSheetView>
    <customSheetView guid="{FAFEC9F5-BF18-4E84-806B-6B835B574CEB}" fitToPage="1">
      <selection activeCell="H23" sqref="H23"/>
      <pageMargins left="0.7" right="0.7" top="0.75" bottom="0.75" header="0.3" footer="0.3"/>
      <pageSetup scale="63" orientation="landscape" horizontalDpi="4294967295" verticalDpi="4294967295" r:id="rId2"/>
    </customSheetView>
  </customSheetViews>
  <mergeCells count="27">
    <mergeCell ref="E6:E9"/>
    <mergeCell ref="C18:D18"/>
    <mergeCell ref="B25:D25"/>
    <mergeCell ref="C8:D8"/>
    <mergeCell ref="C7:D7"/>
    <mergeCell ref="C9:D9"/>
    <mergeCell ref="C10:D10"/>
    <mergeCell ref="C11:D11"/>
    <mergeCell ref="C17:D17"/>
    <mergeCell ref="C12:D12"/>
    <mergeCell ref="C13:D13"/>
    <mergeCell ref="C14:D14"/>
    <mergeCell ref="C15:D15"/>
    <mergeCell ref="C16:D16"/>
    <mergeCell ref="E18:E19"/>
    <mergeCell ref="A1:D1"/>
    <mergeCell ref="B2:D2"/>
    <mergeCell ref="B3:D3"/>
    <mergeCell ref="C5:D5"/>
    <mergeCell ref="C6:D6"/>
    <mergeCell ref="F30:F31"/>
    <mergeCell ref="C31:D31"/>
    <mergeCell ref="B26:D26"/>
    <mergeCell ref="A30:A31"/>
    <mergeCell ref="B30:B31"/>
    <mergeCell ref="C30:D30"/>
    <mergeCell ref="E30:E31"/>
  </mergeCells>
  <pageMargins left="0.7" right="0.7" top="0.75" bottom="0.75" header="0.3" footer="0.3"/>
  <pageSetup scale="63" orientation="landscape" horizontalDpi="4294967295" verticalDpi="4294967295"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VG184"/>
  <sheetViews>
    <sheetView zoomScale="80" zoomScaleNormal="80" workbookViewId="0">
      <selection activeCell="A25" sqref="A25"/>
    </sheetView>
  </sheetViews>
  <sheetFormatPr baseColWidth="10" defaultRowHeight="15"/>
  <cols>
    <col min="1" max="1" width="3.140625" style="9" bestFit="1" customWidth="1"/>
    <col min="2" max="2" width="102.7109375" style="9" bestFit="1" customWidth="1"/>
    <col min="3" max="3" width="31.140625" style="9" customWidth="1"/>
    <col min="4" max="4" width="62.42578125" style="9" bestFit="1" customWidth="1"/>
    <col min="5" max="5" width="25" style="9" customWidth="1"/>
    <col min="6" max="6" width="43.5703125" style="9" customWidth="1"/>
    <col min="7" max="7" width="52.85546875" style="9" bestFit="1" customWidth="1"/>
    <col min="8" max="8" width="24.5703125" style="9" customWidth="1"/>
    <col min="9" max="9" width="24" style="9" customWidth="1"/>
    <col min="10" max="10" width="100.140625" style="9" bestFit="1" customWidth="1"/>
    <col min="11" max="11" width="26.42578125" style="9" bestFit="1" customWidth="1"/>
    <col min="12" max="12" width="158.42578125" style="9" customWidth="1"/>
    <col min="13" max="13" width="34.140625" style="9" bestFit="1" customWidth="1"/>
    <col min="14" max="14" width="22.140625" style="9" customWidth="1"/>
    <col min="15" max="15" width="26.140625" style="9" customWidth="1"/>
    <col min="16" max="16" width="145.28515625" style="9" bestFit="1" customWidth="1"/>
    <col min="17" max="17" width="126.7109375" style="9" customWidth="1"/>
    <col min="18" max="18" width="27.28515625" style="9" customWidth="1"/>
    <col min="19" max="22" width="6.42578125" style="9" customWidth="1"/>
    <col min="23" max="251" width="11.42578125" style="9"/>
    <col min="252" max="252" width="1" style="9" customWidth="1"/>
    <col min="253" max="253" width="4.28515625" style="9" customWidth="1"/>
    <col min="254" max="254" width="34.7109375" style="9" customWidth="1"/>
    <col min="255" max="255" width="11.42578125"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11.42578125"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11.42578125"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11.42578125"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11.42578125"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11.42578125"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11.42578125"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11.42578125"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11.42578125"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11.42578125"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11.42578125"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11.42578125"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11.42578125"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11.42578125"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11.42578125"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11.42578125"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11.42578125"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11.42578125"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11.42578125"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11.42578125"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11.42578125"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11.42578125"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11.42578125"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11.42578125"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11.42578125"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11.42578125"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11.42578125"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11.42578125"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11.42578125"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11.42578125"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11.42578125"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11.42578125"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11.42578125"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11.42578125"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11.42578125"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11.42578125"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11.42578125"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11.42578125"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11.42578125"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11.42578125"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11.42578125"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11.42578125"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11.42578125"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11.42578125"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11.42578125"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11.42578125"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11.42578125"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11.42578125"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11.42578125"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11.42578125"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11.42578125"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11.42578125"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11.42578125"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11.42578125"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11.42578125"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11.42578125"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11.42578125"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11.42578125"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11.42578125"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11.42578125"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11.42578125"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11.42578125"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11.42578125"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c r="B2" s="354" t="s">
        <v>62</v>
      </c>
      <c r="C2" s="355"/>
      <c r="D2" s="355"/>
      <c r="E2" s="355"/>
      <c r="F2" s="355"/>
      <c r="G2" s="355"/>
      <c r="H2" s="355"/>
      <c r="I2" s="355"/>
      <c r="J2" s="355"/>
      <c r="K2" s="355"/>
      <c r="L2" s="355"/>
      <c r="M2" s="355"/>
      <c r="N2" s="355"/>
      <c r="O2" s="355"/>
      <c r="P2" s="355"/>
    </row>
    <row r="4" spans="2:16" ht="26.25">
      <c r="B4" s="354" t="s">
        <v>48</v>
      </c>
      <c r="C4" s="355"/>
      <c r="D4" s="355"/>
      <c r="E4" s="355"/>
      <c r="F4" s="355"/>
      <c r="G4" s="355"/>
      <c r="H4" s="355"/>
      <c r="I4" s="355"/>
      <c r="J4" s="355"/>
      <c r="K4" s="355"/>
      <c r="L4" s="355"/>
      <c r="M4" s="355"/>
      <c r="N4" s="355"/>
      <c r="O4" s="355"/>
      <c r="P4" s="355"/>
    </row>
    <row r="5" spans="2:16" ht="15.75" thickBot="1"/>
    <row r="6" spans="2:16" ht="21.75" thickBot="1">
      <c r="B6" s="11" t="s">
        <v>4</v>
      </c>
      <c r="C6" s="375" t="s">
        <v>594</v>
      </c>
      <c r="D6" s="375"/>
      <c r="E6" s="375"/>
      <c r="F6" s="375"/>
      <c r="G6" s="375"/>
      <c r="H6" s="375"/>
      <c r="I6" s="375"/>
      <c r="J6" s="375"/>
      <c r="K6" s="375"/>
      <c r="L6" s="375"/>
      <c r="M6" s="375"/>
      <c r="N6" s="376"/>
    </row>
    <row r="7" spans="2:16" ht="16.5" thickBot="1">
      <c r="B7" s="12" t="s">
        <v>5</v>
      </c>
      <c r="C7" s="375"/>
      <c r="D7" s="375"/>
      <c r="E7" s="375"/>
      <c r="F7" s="375"/>
      <c r="G7" s="375"/>
      <c r="H7" s="375"/>
      <c r="I7" s="375"/>
      <c r="J7" s="375"/>
      <c r="K7" s="375"/>
      <c r="L7" s="375"/>
      <c r="M7" s="375"/>
      <c r="N7" s="376"/>
    </row>
    <row r="8" spans="2:16" ht="16.5" thickBot="1">
      <c r="B8" s="12" t="s">
        <v>6</v>
      </c>
      <c r="C8" s="375"/>
      <c r="D8" s="375"/>
      <c r="E8" s="375"/>
      <c r="F8" s="375"/>
      <c r="G8" s="375"/>
      <c r="H8" s="375"/>
      <c r="I8" s="375"/>
      <c r="J8" s="375"/>
      <c r="K8" s="375"/>
      <c r="L8" s="375"/>
      <c r="M8" s="375"/>
      <c r="N8" s="376"/>
    </row>
    <row r="9" spans="2:16" ht="16.5" thickBot="1">
      <c r="B9" s="12" t="s">
        <v>7</v>
      </c>
      <c r="C9" s="375"/>
      <c r="D9" s="375"/>
      <c r="E9" s="375"/>
      <c r="F9" s="375"/>
      <c r="G9" s="375"/>
      <c r="H9" s="375"/>
      <c r="I9" s="375"/>
      <c r="J9" s="375"/>
      <c r="K9" s="375"/>
      <c r="L9" s="375"/>
      <c r="M9" s="375"/>
      <c r="N9" s="376"/>
    </row>
    <row r="10" spans="2:16" ht="16.5" thickBot="1">
      <c r="B10" s="12" t="s">
        <v>8</v>
      </c>
      <c r="C10" s="377"/>
      <c r="D10" s="377"/>
      <c r="E10" s="378"/>
      <c r="F10" s="34"/>
      <c r="G10" s="34"/>
      <c r="H10" s="34"/>
      <c r="I10" s="34"/>
      <c r="J10" s="34"/>
      <c r="K10" s="34"/>
      <c r="L10" s="34"/>
      <c r="M10" s="34"/>
      <c r="N10" s="35"/>
    </row>
    <row r="11" spans="2:16" ht="16.5" thickBot="1">
      <c r="B11" s="14" t="s">
        <v>9</v>
      </c>
      <c r="C11" s="15">
        <v>41976</v>
      </c>
      <c r="D11" s="16"/>
      <c r="E11" s="16"/>
      <c r="F11" s="16"/>
      <c r="G11" s="16"/>
      <c r="H11" s="16"/>
      <c r="I11" s="16"/>
      <c r="J11" s="16"/>
      <c r="K11" s="16"/>
      <c r="L11" s="16"/>
      <c r="M11" s="16"/>
      <c r="N11" s="17"/>
    </row>
    <row r="12" spans="2:16" ht="15.75">
      <c r="B12" s="13"/>
      <c r="C12" s="18"/>
      <c r="D12" s="19"/>
      <c r="E12" s="19"/>
      <c r="F12" s="19"/>
      <c r="G12" s="19"/>
      <c r="H12" s="19"/>
      <c r="I12" s="8"/>
      <c r="J12" s="8"/>
      <c r="K12" s="8"/>
      <c r="L12" s="8"/>
      <c r="M12" s="8"/>
      <c r="N12" s="19"/>
    </row>
    <row r="13" spans="2:16">
      <c r="I13" s="8"/>
      <c r="J13" s="8"/>
      <c r="K13" s="8"/>
      <c r="L13" s="8"/>
      <c r="M13" s="8"/>
      <c r="N13" s="21"/>
    </row>
    <row r="14" spans="2:16" ht="45.75" customHeight="1">
      <c r="B14" s="379" t="s">
        <v>101</v>
      </c>
      <c r="C14" s="379"/>
      <c r="D14" s="52" t="s">
        <v>12</v>
      </c>
      <c r="E14" s="52" t="s">
        <v>13</v>
      </c>
      <c r="F14" s="52" t="s">
        <v>29</v>
      </c>
      <c r="G14" s="93"/>
      <c r="I14" s="38"/>
      <c r="J14" s="38"/>
      <c r="K14" s="38"/>
      <c r="L14" s="38"/>
      <c r="M14" s="38"/>
      <c r="N14" s="21"/>
    </row>
    <row r="15" spans="2:16">
      <c r="B15" s="379"/>
      <c r="C15" s="379"/>
      <c r="D15" s="52">
        <v>23</v>
      </c>
      <c r="E15" s="36">
        <v>2522605373</v>
      </c>
      <c r="F15" s="265">
        <f>985+36+126</f>
        <v>1147</v>
      </c>
      <c r="G15" s="94"/>
      <c r="I15" s="39"/>
      <c r="J15" s="39"/>
      <c r="K15" s="39"/>
      <c r="L15" s="39"/>
      <c r="M15" s="39"/>
      <c r="N15" s="21"/>
    </row>
    <row r="16" spans="2:16">
      <c r="B16" s="379"/>
      <c r="C16" s="379"/>
      <c r="D16" s="52"/>
      <c r="E16" s="36"/>
      <c r="F16" s="36"/>
      <c r="G16" s="94"/>
      <c r="I16" s="39"/>
      <c r="J16" s="39"/>
      <c r="K16" s="39"/>
      <c r="L16" s="39"/>
      <c r="M16" s="39"/>
      <c r="N16" s="21"/>
    </row>
    <row r="17" spans="1:14">
      <c r="B17" s="379"/>
      <c r="C17" s="379"/>
      <c r="D17" s="52"/>
      <c r="E17" s="36"/>
      <c r="F17" s="36"/>
      <c r="G17" s="94"/>
      <c r="I17" s="39"/>
      <c r="J17" s="39"/>
      <c r="K17" s="39"/>
      <c r="L17" s="39"/>
      <c r="M17" s="39"/>
      <c r="N17" s="21"/>
    </row>
    <row r="18" spans="1:14">
      <c r="B18" s="379"/>
      <c r="C18" s="379"/>
      <c r="D18" s="52"/>
      <c r="E18" s="37"/>
      <c r="F18" s="36"/>
      <c r="G18" s="94"/>
      <c r="H18" s="22"/>
      <c r="I18" s="39"/>
      <c r="J18" s="39"/>
      <c r="K18" s="39"/>
      <c r="L18" s="39"/>
      <c r="M18" s="39"/>
      <c r="N18" s="20"/>
    </row>
    <row r="19" spans="1:14">
      <c r="B19" s="379"/>
      <c r="C19" s="379"/>
      <c r="D19" s="52"/>
      <c r="E19" s="37"/>
      <c r="F19" s="36"/>
      <c r="G19" s="94"/>
      <c r="H19" s="22"/>
      <c r="I19" s="41"/>
      <c r="J19" s="41"/>
      <c r="K19" s="41"/>
      <c r="L19" s="41"/>
      <c r="M19" s="41"/>
      <c r="N19" s="20"/>
    </row>
    <row r="20" spans="1:14">
      <c r="B20" s="379"/>
      <c r="C20" s="379"/>
      <c r="D20" s="52"/>
      <c r="E20" s="37"/>
      <c r="F20" s="36"/>
      <c r="G20" s="94"/>
      <c r="H20" s="22"/>
      <c r="I20" s="8"/>
      <c r="J20" s="8"/>
      <c r="K20" s="8"/>
      <c r="L20" s="8"/>
      <c r="M20" s="8"/>
      <c r="N20" s="20"/>
    </row>
    <row r="21" spans="1:14">
      <c r="B21" s="379"/>
      <c r="C21" s="379"/>
      <c r="D21" s="52"/>
      <c r="E21" s="37"/>
      <c r="F21" s="36"/>
      <c r="G21" s="94"/>
      <c r="H21" s="22"/>
      <c r="I21" s="8"/>
      <c r="J21" s="8"/>
      <c r="K21" s="8"/>
      <c r="L21" s="8"/>
      <c r="M21" s="8"/>
      <c r="N21" s="20"/>
    </row>
    <row r="22" spans="1:14" ht="15.75" thickBot="1">
      <c r="B22" s="373" t="s">
        <v>14</v>
      </c>
      <c r="C22" s="374"/>
      <c r="D22" s="52"/>
      <c r="E22" s="64"/>
      <c r="F22" s="36"/>
      <c r="G22" s="94"/>
      <c r="H22" s="22"/>
      <c r="I22" s="8"/>
      <c r="J22" s="8"/>
      <c r="K22" s="8"/>
      <c r="L22" s="8"/>
      <c r="M22" s="8"/>
      <c r="N22" s="20"/>
    </row>
    <row r="23" spans="1:14" ht="45.75" thickBot="1">
      <c r="A23" s="43"/>
      <c r="B23" s="53" t="s">
        <v>15</v>
      </c>
      <c r="C23" s="53" t="s">
        <v>102</v>
      </c>
      <c r="E23" s="38"/>
      <c r="F23" s="38"/>
      <c r="G23" s="38"/>
      <c r="H23" s="38"/>
      <c r="I23" s="10"/>
      <c r="J23" s="10"/>
      <c r="K23" s="10"/>
      <c r="L23" s="10"/>
      <c r="M23" s="10"/>
    </row>
    <row r="24" spans="1:14" ht="15.75" thickBot="1">
      <c r="A24" s="44">
        <v>1</v>
      </c>
      <c r="C24" s="46">
        <f>F15*80%</f>
        <v>917.6</v>
      </c>
      <c r="D24" s="42"/>
      <c r="E24" s="45">
        <f>E15</f>
        <v>2522605373</v>
      </c>
      <c r="F24" s="40"/>
      <c r="G24" s="40"/>
      <c r="H24" s="40"/>
      <c r="I24" s="23"/>
      <c r="J24" s="23"/>
      <c r="K24" s="23"/>
      <c r="L24" s="23"/>
      <c r="M24" s="23"/>
    </row>
    <row r="25" spans="1:14">
      <c r="A25" s="100"/>
      <c r="C25" s="101"/>
      <c r="D25" s="39"/>
      <c r="E25" s="102"/>
      <c r="F25" s="40"/>
      <c r="G25" s="40"/>
      <c r="H25" s="40"/>
      <c r="I25" s="23"/>
      <c r="J25" s="23"/>
      <c r="K25" s="23"/>
      <c r="L25" s="23"/>
      <c r="M25" s="23"/>
    </row>
    <row r="26" spans="1:14">
      <c r="A26" s="100"/>
      <c r="C26" s="101"/>
      <c r="D26" s="39"/>
      <c r="E26" s="102"/>
      <c r="F26" s="40"/>
      <c r="G26" s="40"/>
      <c r="H26" s="40"/>
      <c r="I26" s="23"/>
      <c r="J26" s="23"/>
      <c r="K26" s="23"/>
      <c r="L26" s="23"/>
      <c r="M26" s="23"/>
    </row>
    <row r="27" spans="1:14">
      <c r="A27" s="100"/>
      <c r="B27" s="123" t="s">
        <v>133</v>
      </c>
      <c r="C27" s="105"/>
      <c r="D27" s="105"/>
      <c r="E27" s="105"/>
      <c r="F27" s="105"/>
      <c r="G27" s="105"/>
      <c r="H27" s="105"/>
      <c r="I27" s="108"/>
      <c r="J27" s="108"/>
      <c r="K27" s="108"/>
      <c r="L27" s="108"/>
      <c r="M27" s="108"/>
      <c r="N27" s="109"/>
    </row>
    <row r="28" spans="1:14">
      <c r="A28" s="100"/>
      <c r="B28" s="105"/>
      <c r="C28" s="105"/>
      <c r="D28" s="105"/>
      <c r="E28" s="105"/>
      <c r="F28" s="105"/>
      <c r="G28" s="105"/>
      <c r="H28" s="105"/>
      <c r="I28" s="108"/>
      <c r="J28" s="108"/>
      <c r="K28" s="108"/>
      <c r="L28" s="108"/>
      <c r="M28" s="108"/>
      <c r="N28" s="109"/>
    </row>
    <row r="29" spans="1:14">
      <c r="A29" s="100"/>
      <c r="B29" s="126" t="s">
        <v>33</v>
      </c>
      <c r="C29" s="126" t="s">
        <v>134</v>
      </c>
      <c r="D29" s="126" t="s">
        <v>135</v>
      </c>
      <c r="E29" s="105"/>
      <c r="F29" s="105"/>
      <c r="G29" s="105"/>
      <c r="H29" s="105"/>
      <c r="I29" s="108"/>
      <c r="J29" s="108"/>
      <c r="K29" s="108"/>
      <c r="L29" s="108"/>
      <c r="M29" s="108"/>
      <c r="N29" s="109"/>
    </row>
    <row r="30" spans="1:14">
      <c r="A30" s="100"/>
      <c r="B30" s="122" t="s">
        <v>136</v>
      </c>
      <c r="C30" s="205" t="s">
        <v>284</v>
      </c>
      <c r="D30" s="205"/>
      <c r="E30" s="105"/>
      <c r="F30" s="105"/>
      <c r="G30" s="105"/>
      <c r="H30" s="105"/>
      <c r="I30" s="108"/>
      <c r="J30" s="108"/>
      <c r="K30" s="108"/>
      <c r="L30" s="108"/>
      <c r="M30" s="108"/>
      <c r="N30" s="109"/>
    </row>
    <row r="31" spans="1:14">
      <c r="A31" s="100"/>
      <c r="B31" s="122" t="s">
        <v>137</v>
      </c>
      <c r="C31" s="205"/>
      <c r="D31" s="205" t="s">
        <v>284</v>
      </c>
      <c r="E31" s="105"/>
      <c r="F31" s="105"/>
      <c r="G31" s="105"/>
      <c r="H31" s="105"/>
      <c r="I31" s="108"/>
      <c r="J31" s="108"/>
      <c r="K31" s="108"/>
      <c r="L31" s="108"/>
      <c r="M31" s="108"/>
      <c r="N31" s="109"/>
    </row>
    <row r="32" spans="1:14">
      <c r="A32" s="100"/>
      <c r="B32" s="122" t="s">
        <v>138</v>
      </c>
      <c r="C32" s="122" t="s">
        <v>284</v>
      </c>
      <c r="D32" s="122"/>
      <c r="E32" s="105"/>
      <c r="F32" s="105"/>
      <c r="G32" s="105"/>
      <c r="H32" s="105"/>
      <c r="I32" s="108"/>
      <c r="J32" s="108"/>
      <c r="K32" s="108"/>
      <c r="L32" s="108"/>
      <c r="M32" s="108"/>
      <c r="N32" s="109"/>
    </row>
    <row r="33" spans="1:17">
      <c r="A33" s="100"/>
      <c r="B33" s="122" t="s">
        <v>139</v>
      </c>
      <c r="C33" s="122"/>
      <c r="D33" s="122" t="s">
        <v>284</v>
      </c>
      <c r="E33" s="105"/>
      <c r="F33" s="105"/>
      <c r="G33" s="105"/>
      <c r="H33" s="105"/>
      <c r="I33" s="108"/>
      <c r="J33" s="108"/>
      <c r="K33" s="108"/>
      <c r="L33" s="108"/>
      <c r="M33" s="108"/>
      <c r="N33" s="109"/>
    </row>
    <row r="34" spans="1:17">
      <c r="A34" s="100"/>
      <c r="B34" s="105"/>
      <c r="C34" s="105"/>
      <c r="D34" s="105"/>
      <c r="E34" s="105"/>
      <c r="F34" s="105"/>
      <c r="G34" s="105"/>
      <c r="H34" s="105"/>
      <c r="I34" s="108"/>
      <c r="J34" s="108"/>
      <c r="K34" s="108"/>
      <c r="L34" s="108"/>
      <c r="M34" s="108"/>
      <c r="N34" s="109"/>
    </row>
    <row r="35" spans="1:17">
      <c r="A35" s="100"/>
      <c r="B35" s="105"/>
      <c r="C35" s="105"/>
      <c r="D35" s="105"/>
      <c r="E35" s="105"/>
      <c r="F35" s="105"/>
      <c r="G35" s="105"/>
      <c r="H35" s="105"/>
      <c r="I35" s="108"/>
      <c r="J35" s="108"/>
      <c r="K35" s="108"/>
      <c r="L35" s="108"/>
      <c r="M35" s="108"/>
      <c r="N35" s="109"/>
    </row>
    <row r="36" spans="1:17">
      <c r="A36" s="100"/>
      <c r="B36" s="123" t="s">
        <v>140</v>
      </c>
      <c r="C36" s="105"/>
      <c r="D36" s="105"/>
      <c r="E36" s="105"/>
      <c r="F36" s="105"/>
      <c r="G36" s="105"/>
      <c r="H36" s="105"/>
      <c r="I36" s="108"/>
      <c r="J36" s="108"/>
      <c r="K36" s="108"/>
      <c r="L36" s="108"/>
      <c r="M36" s="108"/>
      <c r="N36" s="109"/>
    </row>
    <row r="37" spans="1:17">
      <c r="A37" s="100"/>
      <c r="B37" s="105"/>
      <c r="C37" s="105"/>
      <c r="D37" s="105"/>
      <c r="E37" s="105"/>
      <c r="F37" s="105"/>
      <c r="G37" s="105"/>
      <c r="H37" s="105"/>
      <c r="I37" s="108"/>
      <c r="J37" s="108"/>
      <c r="K37" s="108"/>
      <c r="L37" s="108"/>
      <c r="M37" s="108"/>
      <c r="N37" s="109"/>
    </row>
    <row r="38" spans="1:17">
      <c r="A38" s="100"/>
      <c r="B38" s="105"/>
      <c r="C38" s="105"/>
      <c r="D38" s="105"/>
      <c r="E38" s="105"/>
      <c r="F38" s="105"/>
      <c r="G38" s="105"/>
      <c r="H38" s="105"/>
      <c r="I38" s="108"/>
      <c r="J38" s="108"/>
      <c r="K38" s="108"/>
      <c r="L38" s="108"/>
      <c r="M38" s="108"/>
      <c r="N38" s="109"/>
    </row>
    <row r="39" spans="1:17">
      <c r="A39" s="100"/>
      <c r="B39" s="126" t="s">
        <v>33</v>
      </c>
      <c r="C39" s="126" t="s">
        <v>57</v>
      </c>
      <c r="D39" s="125" t="s">
        <v>51</v>
      </c>
      <c r="E39" s="125" t="s">
        <v>16</v>
      </c>
      <c r="F39" s="105"/>
      <c r="G39" s="105"/>
      <c r="H39" s="105"/>
      <c r="I39" s="108"/>
      <c r="J39" s="108"/>
      <c r="K39" s="108"/>
      <c r="L39" s="108"/>
      <c r="M39" s="108"/>
      <c r="N39" s="109"/>
    </row>
    <row r="40" spans="1:17" ht="28.5">
      <c r="A40" s="100"/>
      <c r="B40" s="106" t="s">
        <v>141</v>
      </c>
      <c r="C40" s="107">
        <v>40</v>
      </c>
      <c r="D40" s="300">
        <f>+E13</f>
        <v>0</v>
      </c>
      <c r="E40" s="352">
        <f>+D40+D41</f>
        <v>0</v>
      </c>
      <c r="F40" s="105"/>
      <c r="G40" s="105"/>
      <c r="H40" s="105"/>
      <c r="I40" s="108"/>
      <c r="J40" s="108"/>
      <c r="K40" s="108"/>
      <c r="L40" s="108"/>
      <c r="M40" s="108"/>
      <c r="N40" s="109"/>
    </row>
    <row r="41" spans="1:17" ht="42.75">
      <c r="A41" s="100"/>
      <c r="B41" s="106" t="s">
        <v>142</v>
      </c>
      <c r="C41" s="107">
        <v>60</v>
      </c>
      <c r="D41" s="300">
        <f>+F30</f>
        <v>0</v>
      </c>
      <c r="E41" s="353"/>
      <c r="F41" s="105"/>
      <c r="G41" s="105"/>
      <c r="H41" s="105"/>
      <c r="I41" s="108"/>
      <c r="J41" s="108"/>
      <c r="K41" s="108"/>
      <c r="L41" s="108"/>
      <c r="M41" s="108"/>
      <c r="N41" s="109"/>
    </row>
    <row r="42" spans="1:17">
      <c r="A42" s="100"/>
      <c r="C42" s="101"/>
      <c r="D42" s="39"/>
      <c r="E42" s="102"/>
      <c r="F42" s="40"/>
      <c r="G42" s="40"/>
      <c r="H42" s="40"/>
      <c r="I42" s="23"/>
      <c r="J42" s="23"/>
      <c r="K42" s="23"/>
      <c r="L42" s="23"/>
      <c r="M42" s="23"/>
    </row>
    <row r="43" spans="1:17">
      <c r="A43" s="100"/>
      <c r="C43" s="101"/>
      <c r="D43" s="39"/>
      <c r="E43" s="102"/>
      <c r="F43" s="40"/>
      <c r="G43" s="40"/>
      <c r="H43" s="40"/>
      <c r="I43" s="23"/>
      <c r="J43" s="23"/>
      <c r="K43" s="23"/>
      <c r="L43" s="23"/>
      <c r="M43" s="23"/>
    </row>
    <row r="44" spans="1:17">
      <c r="A44" s="100"/>
      <c r="C44" s="101"/>
      <c r="D44" s="39"/>
      <c r="E44" s="102"/>
      <c r="F44" s="40"/>
      <c r="G44" s="40"/>
      <c r="H44" s="40"/>
      <c r="I44" s="23"/>
      <c r="J44" s="23"/>
      <c r="K44" s="23"/>
      <c r="L44" s="23"/>
      <c r="M44" s="23"/>
    </row>
    <row r="45" spans="1:17" ht="15.75" thickBot="1">
      <c r="M45" s="368" t="s">
        <v>35</v>
      </c>
      <c r="N45" s="368"/>
    </row>
    <row r="46" spans="1:17">
      <c r="B46" s="66" t="s">
        <v>30</v>
      </c>
      <c r="L46" s="270"/>
      <c r="M46" s="65"/>
      <c r="N46" s="65"/>
    </row>
    <row r="47" spans="1:17" ht="15.75" thickBot="1">
      <c r="M47" s="65"/>
      <c r="N47" s="65"/>
    </row>
    <row r="48" spans="1:17" s="8" customFormat="1" ht="109.5" customHeight="1">
      <c r="B48" s="119" t="s">
        <v>143</v>
      </c>
      <c r="C48" s="119" t="s">
        <v>144</v>
      </c>
      <c r="D48" s="119" t="s">
        <v>145</v>
      </c>
      <c r="E48" s="54" t="s">
        <v>45</v>
      </c>
      <c r="F48" s="54" t="s">
        <v>22</v>
      </c>
      <c r="G48" s="54" t="s">
        <v>103</v>
      </c>
      <c r="H48" s="54" t="s">
        <v>17</v>
      </c>
      <c r="I48" s="54" t="s">
        <v>10</v>
      </c>
      <c r="J48" s="54" t="s">
        <v>31</v>
      </c>
      <c r="K48" s="54" t="s">
        <v>60</v>
      </c>
      <c r="L48" s="54" t="s">
        <v>20</v>
      </c>
      <c r="M48" s="104" t="s">
        <v>26</v>
      </c>
      <c r="N48" s="119" t="s">
        <v>146</v>
      </c>
      <c r="O48" s="54" t="s">
        <v>36</v>
      </c>
      <c r="P48" s="55" t="s">
        <v>11</v>
      </c>
      <c r="Q48" s="55" t="s">
        <v>19</v>
      </c>
    </row>
    <row r="49" spans="1:26" s="314" customFormat="1" ht="30">
      <c r="A49" s="302">
        <v>1</v>
      </c>
      <c r="B49" s="303" t="s">
        <v>594</v>
      </c>
      <c r="C49" s="304" t="s">
        <v>594</v>
      </c>
      <c r="D49" s="303" t="s">
        <v>307</v>
      </c>
      <c r="E49" s="305" t="s">
        <v>595</v>
      </c>
      <c r="F49" s="306" t="s">
        <v>134</v>
      </c>
      <c r="G49" s="307"/>
      <c r="H49" s="308">
        <v>39834</v>
      </c>
      <c r="I49" s="309">
        <v>40178</v>
      </c>
      <c r="J49" s="309"/>
      <c r="K49" s="309" t="s">
        <v>596</v>
      </c>
      <c r="L49" s="309" t="s">
        <v>597</v>
      </c>
      <c r="M49" s="310">
        <v>628</v>
      </c>
      <c r="N49" s="310">
        <v>108</v>
      </c>
      <c r="O49" s="311"/>
      <c r="P49" s="311">
        <v>12</v>
      </c>
      <c r="Q49" s="312"/>
      <c r="R49" s="313" t="s">
        <v>598</v>
      </c>
      <c r="S49" s="313"/>
      <c r="T49" s="313"/>
      <c r="U49" s="313"/>
      <c r="V49" s="313"/>
      <c r="W49" s="313"/>
      <c r="X49" s="313"/>
      <c r="Y49" s="313"/>
      <c r="Z49" s="313"/>
    </row>
    <row r="50" spans="1:26" s="314" customFormat="1" ht="30">
      <c r="A50" s="302">
        <f>+A49+1</f>
        <v>2</v>
      </c>
      <c r="B50" s="303" t="s">
        <v>594</v>
      </c>
      <c r="C50" s="304" t="s">
        <v>594</v>
      </c>
      <c r="D50" s="303" t="s">
        <v>307</v>
      </c>
      <c r="E50" s="305" t="s">
        <v>599</v>
      </c>
      <c r="F50" s="306" t="s">
        <v>134</v>
      </c>
      <c r="G50" s="306"/>
      <c r="H50" s="308">
        <v>40207</v>
      </c>
      <c r="I50" s="309">
        <v>40543</v>
      </c>
      <c r="J50" s="309"/>
      <c r="K50" s="309" t="s">
        <v>600</v>
      </c>
      <c r="L50" s="309" t="s">
        <v>597</v>
      </c>
      <c r="M50" s="310">
        <v>103</v>
      </c>
      <c r="N50" s="310">
        <v>50</v>
      </c>
      <c r="O50" s="311"/>
      <c r="P50" s="311">
        <v>13</v>
      </c>
      <c r="Q50" s="312"/>
      <c r="R50" s="313" t="s">
        <v>598</v>
      </c>
      <c r="S50" s="313"/>
      <c r="T50" s="313"/>
      <c r="U50" s="313"/>
      <c r="V50" s="313"/>
      <c r="W50" s="313"/>
      <c r="X50" s="313"/>
      <c r="Y50" s="313"/>
      <c r="Z50" s="313"/>
    </row>
    <row r="51" spans="1:26" s="314" customFormat="1" ht="30">
      <c r="A51" s="302">
        <f t="shared" ref="A51:A56" si="0">+A50+1</f>
        <v>3</v>
      </c>
      <c r="B51" s="303" t="s">
        <v>594</v>
      </c>
      <c r="C51" s="304" t="s">
        <v>594</v>
      </c>
      <c r="D51" s="303" t="s">
        <v>307</v>
      </c>
      <c r="E51" s="305" t="s">
        <v>601</v>
      </c>
      <c r="F51" s="306" t="s">
        <v>134</v>
      </c>
      <c r="G51" s="306"/>
      <c r="H51" s="308">
        <v>40940</v>
      </c>
      <c r="I51" s="309">
        <v>41273</v>
      </c>
      <c r="J51" s="309"/>
      <c r="K51" s="309" t="s">
        <v>602</v>
      </c>
      <c r="L51" s="309" t="s">
        <v>597</v>
      </c>
      <c r="M51" s="310">
        <v>1400</v>
      </c>
      <c r="N51" s="310">
        <v>426</v>
      </c>
      <c r="O51" s="311"/>
      <c r="P51" s="311">
        <v>13</v>
      </c>
      <c r="Q51" s="312"/>
      <c r="R51" s="313" t="s">
        <v>598</v>
      </c>
      <c r="S51" s="313"/>
      <c r="T51" s="313"/>
      <c r="U51" s="313"/>
      <c r="V51" s="313"/>
      <c r="W51" s="313"/>
      <c r="X51" s="313"/>
      <c r="Y51" s="313"/>
      <c r="Z51" s="313"/>
    </row>
    <row r="52" spans="1:26" s="314" customFormat="1" ht="30">
      <c r="A52" s="302">
        <f t="shared" si="0"/>
        <v>4</v>
      </c>
      <c r="B52" s="303" t="s">
        <v>594</v>
      </c>
      <c r="C52" s="304" t="s">
        <v>594</v>
      </c>
      <c r="D52" s="303" t="s">
        <v>307</v>
      </c>
      <c r="E52" s="305" t="s">
        <v>603</v>
      </c>
      <c r="F52" s="306" t="s">
        <v>134</v>
      </c>
      <c r="G52" s="306"/>
      <c r="H52" s="308">
        <v>40922</v>
      </c>
      <c r="I52" s="309">
        <v>41273</v>
      </c>
      <c r="J52" s="309"/>
      <c r="K52" s="309" t="s">
        <v>606</v>
      </c>
      <c r="L52" s="309" t="s">
        <v>602</v>
      </c>
      <c r="M52" s="310">
        <v>596</v>
      </c>
      <c r="N52" s="310">
        <v>171</v>
      </c>
      <c r="O52" s="311"/>
      <c r="P52" s="311">
        <v>14</v>
      </c>
      <c r="Q52" s="312"/>
      <c r="R52" s="313" t="s">
        <v>598</v>
      </c>
      <c r="S52" s="313"/>
      <c r="T52" s="313"/>
      <c r="U52" s="313"/>
      <c r="V52" s="313"/>
      <c r="W52" s="313"/>
      <c r="X52" s="313"/>
      <c r="Y52" s="313"/>
      <c r="Z52" s="313"/>
    </row>
    <row r="53" spans="1:26" s="314" customFormat="1" ht="30">
      <c r="A53" s="302">
        <f t="shared" si="0"/>
        <v>5</v>
      </c>
      <c r="B53" s="303" t="s">
        <v>594</v>
      </c>
      <c r="C53" s="304" t="s">
        <v>594</v>
      </c>
      <c r="D53" s="303" t="s">
        <v>307</v>
      </c>
      <c r="E53" s="305" t="s">
        <v>604</v>
      </c>
      <c r="F53" s="306" t="s">
        <v>134</v>
      </c>
      <c r="G53" s="306"/>
      <c r="H53" s="308">
        <v>40932</v>
      </c>
      <c r="I53" s="309">
        <v>41274</v>
      </c>
      <c r="J53" s="309"/>
      <c r="K53" s="309" t="s">
        <v>597</v>
      </c>
      <c r="L53" s="309" t="s">
        <v>607</v>
      </c>
      <c r="M53" s="310">
        <v>162</v>
      </c>
      <c r="N53" s="310">
        <v>145</v>
      </c>
      <c r="O53" s="311"/>
      <c r="P53" s="311">
        <v>14</v>
      </c>
      <c r="Q53" s="312"/>
      <c r="R53" s="313" t="s">
        <v>598</v>
      </c>
      <c r="S53" s="313"/>
      <c r="T53" s="313"/>
      <c r="U53" s="313"/>
      <c r="V53" s="313"/>
      <c r="W53" s="313"/>
      <c r="X53" s="313"/>
      <c r="Y53" s="313"/>
      <c r="Z53" s="313"/>
    </row>
    <row r="54" spans="1:26" s="314" customFormat="1" ht="30">
      <c r="A54" s="302">
        <f t="shared" si="0"/>
        <v>6</v>
      </c>
      <c r="B54" s="303" t="s">
        <v>594</v>
      </c>
      <c r="C54" s="304" t="s">
        <v>594</v>
      </c>
      <c r="D54" s="303" t="s">
        <v>307</v>
      </c>
      <c r="E54" s="305" t="s">
        <v>605</v>
      </c>
      <c r="F54" s="306" t="s">
        <v>134</v>
      </c>
      <c r="G54" s="306"/>
      <c r="H54" s="308">
        <v>41576</v>
      </c>
      <c r="I54" s="309">
        <v>41850</v>
      </c>
      <c r="J54" s="309"/>
      <c r="K54" s="309" t="s">
        <v>608</v>
      </c>
      <c r="L54" s="309" t="s">
        <v>597</v>
      </c>
      <c r="M54" s="310">
        <v>141</v>
      </c>
      <c r="N54" s="310">
        <v>18</v>
      </c>
      <c r="O54" s="311"/>
      <c r="P54" s="311">
        <v>15</v>
      </c>
      <c r="Q54" s="312"/>
      <c r="R54" s="313" t="s">
        <v>598</v>
      </c>
      <c r="S54" s="313"/>
      <c r="T54" s="313"/>
      <c r="U54" s="313"/>
      <c r="V54" s="313"/>
      <c r="W54" s="313"/>
      <c r="X54" s="313"/>
      <c r="Y54" s="313"/>
      <c r="Z54" s="313"/>
    </row>
    <row r="55" spans="1:26" s="29" customFormat="1">
      <c r="A55" s="47">
        <f t="shared" si="0"/>
        <v>7</v>
      </c>
      <c r="B55" s="48"/>
      <c r="C55" s="49"/>
      <c r="D55" s="48"/>
      <c r="E55" s="24"/>
      <c r="F55" s="25"/>
      <c r="G55" s="25"/>
      <c r="H55" s="25"/>
      <c r="I55" s="26"/>
      <c r="J55" s="26"/>
      <c r="K55" s="26"/>
      <c r="L55" s="26"/>
      <c r="M55" s="103"/>
      <c r="N55" s="103"/>
      <c r="O55" s="27"/>
      <c r="P55" s="27"/>
      <c r="Q55" s="152"/>
      <c r="R55" s="28"/>
      <c r="S55" s="28"/>
      <c r="T55" s="28"/>
      <c r="U55" s="28"/>
      <c r="V55" s="28"/>
      <c r="W55" s="28"/>
      <c r="X55" s="28"/>
      <c r="Y55" s="28"/>
      <c r="Z55" s="28"/>
    </row>
    <row r="56" spans="1:26" s="29" customFormat="1">
      <c r="A56" s="47">
        <f t="shared" si="0"/>
        <v>8</v>
      </c>
      <c r="B56" s="48"/>
      <c r="C56" s="49"/>
      <c r="D56" s="48"/>
      <c r="E56" s="24"/>
      <c r="F56" s="25"/>
      <c r="G56" s="25"/>
      <c r="H56" s="25"/>
      <c r="I56" s="26"/>
      <c r="J56" s="26"/>
      <c r="K56" s="26"/>
      <c r="L56" s="26"/>
      <c r="M56" s="103"/>
      <c r="N56" s="103"/>
      <c r="O56" s="27"/>
      <c r="P56" s="27"/>
      <c r="Q56" s="152"/>
      <c r="R56" s="28"/>
      <c r="S56" s="28"/>
      <c r="T56" s="28"/>
      <c r="U56" s="28"/>
      <c r="V56" s="28"/>
      <c r="W56" s="28"/>
      <c r="X56" s="28"/>
      <c r="Y56" s="28"/>
      <c r="Z56" s="28"/>
    </row>
    <row r="57" spans="1:26" s="29" customFormat="1">
      <c r="A57" s="47"/>
      <c r="B57" s="50" t="s">
        <v>16</v>
      </c>
      <c r="C57" s="49"/>
      <c r="D57" s="48"/>
      <c r="E57" s="24"/>
      <c r="F57" s="25"/>
      <c r="G57" s="25"/>
      <c r="H57" s="25"/>
      <c r="I57" s="26"/>
      <c r="J57" s="26"/>
      <c r="K57" s="51" t="s">
        <v>609</v>
      </c>
      <c r="L57" s="51">
        <f t="shared" ref="L57" si="1">SUM(L49:L56)</f>
        <v>0</v>
      </c>
      <c r="M57" s="150">
        <v>742</v>
      </c>
      <c r="N57" s="51" t="s">
        <v>774</v>
      </c>
      <c r="O57" s="27"/>
      <c r="P57" s="27"/>
      <c r="Q57" s="153"/>
    </row>
    <row r="58" spans="1:26" s="30" customFormat="1">
      <c r="E58" s="31"/>
    </row>
    <row r="59" spans="1:26" s="30" customFormat="1">
      <c r="B59" s="369" t="s">
        <v>28</v>
      </c>
      <c r="C59" s="369" t="s">
        <v>27</v>
      </c>
      <c r="D59" s="367" t="s">
        <v>34</v>
      </c>
      <c r="E59" s="367"/>
    </row>
    <row r="60" spans="1:26" s="30" customFormat="1">
      <c r="B60" s="370"/>
      <c r="C60" s="370"/>
      <c r="D60" s="61" t="s">
        <v>23</v>
      </c>
      <c r="E60" s="62" t="s">
        <v>24</v>
      </c>
    </row>
    <row r="61" spans="1:26" s="30" customFormat="1" ht="30.6" customHeight="1">
      <c r="B61" s="59" t="s">
        <v>21</v>
      </c>
      <c r="C61" s="60" t="str">
        <f>+K57</f>
        <v>43 meses y 2 días</v>
      </c>
      <c r="D61" s="57" t="s">
        <v>284</v>
      </c>
      <c r="E61" s="57"/>
      <c r="F61" s="32"/>
      <c r="G61" s="32"/>
      <c r="H61" s="32"/>
      <c r="I61" s="32"/>
      <c r="J61" s="32"/>
      <c r="K61" s="32"/>
      <c r="L61" s="32"/>
      <c r="M61" s="32"/>
    </row>
    <row r="62" spans="1:26" s="30" customFormat="1" ht="30" customHeight="1">
      <c r="B62" s="59" t="s">
        <v>25</v>
      </c>
      <c r="C62" s="60">
        <f>+M57</f>
        <v>742</v>
      </c>
      <c r="D62" s="57"/>
      <c r="E62" s="57" t="s">
        <v>284</v>
      </c>
    </row>
    <row r="63" spans="1:26" s="30" customFormat="1">
      <c r="B63" s="33"/>
      <c r="C63" s="366"/>
      <c r="D63" s="366"/>
      <c r="E63" s="366"/>
      <c r="F63" s="366"/>
      <c r="G63" s="366"/>
      <c r="H63" s="366"/>
      <c r="I63" s="366"/>
      <c r="J63" s="366"/>
      <c r="K63" s="366"/>
      <c r="L63" s="366"/>
      <c r="M63" s="366"/>
      <c r="N63" s="366"/>
    </row>
    <row r="64" spans="1:26" ht="28.15" customHeight="1" thickBot="1"/>
    <row r="65" spans="2:17" ht="27" thickBot="1">
      <c r="B65" s="365" t="s">
        <v>104</v>
      </c>
      <c r="C65" s="365"/>
      <c r="D65" s="365"/>
      <c r="E65" s="365"/>
      <c r="F65" s="365"/>
      <c r="G65" s="365"/>
      <c r="H65" s="365"/>
      <c r="I65" s="365"/>
      <c r="J65" s="365"/>
      <c r="K65" s="365"/>
      <c r="L65" s="365"/>
      <c r="M65" s="365"/>
      <c r="N65" s="365"/>
    </row>
    <row r="68" spans="2:17" ht="109.5" customHeight="1">
      <c r="B68" s="121" t="s">
        <v>147</v>
      </c>
      <c r="C68" s="68" t="s">
        <v>2</v>
      </c>
      <c r="D68" s="68" t="s">
        <v>106</v>
      </c>
      <c r="E68" s="68" t="s">
        <v>105</v>
      </c>
      <c r="F68" s="68" t="s">
        <v>107</v>
      </c>
      <c r="G68" s="68" t="s">
        <v>108</v>
      </c>
      <c r="H68" s="68" t="s">
        <v>109</v>
      </c>
      <c r="I68" s="68" t="s">
        <v>110</v>
      </c>
      <c r="J68" s="68" t="s">
        <v>111</v>
      </c>
      <c r="K68" s="68" t="s">
        <v>112</v>
      </c>
      <c r="L68" s="68" t="s">
        <v>113</v>
      </c>
      <c r="M68" s="97" t="s">
        <v>114</v>
      </c>
      <c r="N68" s="97" t="s">
        <v>115</v>
      </c>
      <c r="O68" s="362" t="s">
        <v>3</v>
      </c>
      <c r="P68" s="363"/>
      <c r="Q68" s="68" t="s">
        <v>18</v>
      </c>
    </row>
    <row r="69" spans="2:17">
      <c r="B69" s="261" t="s">
        <v>454</v>
      </c>
      <c r="C69" s="261" t="s">
        <v>500</v>
      </c>
      <c r="D69" s="261" t="s">
        <v>498</v>
      </c>
      <c r="E69" s="262">
        <v>40</v>
      </c>
      <c r="F69" s="4"/>
      <c r="G69" s="4" t="s">
        <v>134</v>
      </c>
      <c r="H69" s="4"/>
      <c r="I69" s="98"/>
      <c r="J69" s="4" t="s">
        <v>134</v>
      </c>
      <c r="K69" s="4" t="s">
        <v>134</v>
      </c>
      <c r="L69" s="4" t="s">
        <v>134</v>
      </c>
      <c r="M69" s="4" t="s">
        <v>134</v>
      </c>
      <c r="N69" s="4" t="s">
        <v>134</v>
      </c>
      <c r="O69" s="371"/>
      <c r="P69" s="372"/>
      <c r="Q69" s="63" t="s">
        <v>134</v>
      </c>
    </row>
    <row r="70" spans="2:17">
      <c r="B70" s="261" t="s">
        <v>454</v>
      </c>
      <c r="C70" s="261" t="s">
        <v>501</v>
      </c>
      <c r="D70" s="261" t="s">
        <v>490</v>
      </c>
      <c r="E70" s="262">
        <v>50</v>
      </c>
      <c r="F70" s="4"/>
      <c r="G70" s="4" t="s">
        <v>134</v>
      </c>
      <c r="H70" s="4"/>
      <c r="I70" s="98"/>
      <c r="J70" s="4" t="s">
        <v>134</v>
      </c>
      <c r="K70" s="4" t="s">
        <v>134</v>
      </c>
      <c r="L70" s="4" t="s">
        <v>134</v>
      </c>
      <c r="M70" s="4" t="s">
        <v>134</v>
      </c>
      <c r="N70" s="4" t="s">
        <v>134</v>
      </c>
      <c r="O70" s="244"/>
      <c r="P70" s="245"/>
      <c r="Q70" s="122" t="s">
        <v>134</v>
      </c>
    </row>
    <row r="71" spans="2:17">
      <c r="B71" s="261" t="s">
        <v>454</v>
      </c>
      <c r="C71" s="261" t="s">
        <v>502</v>
      </c>
      <c r="D71" s="261" t="s">
        <v>499</v>
      </c>
      <c r="E71" s="262">
        <v>36</v>
      </c>
      <c r="F71" s="4"/>
      <c r="G71" s="4" t="s">
        <v>134</v>
      </c>
      <c r="H71" s="4"/>
      <c r="I71" s="98"/>
      <c r="J71" s="4" t="s">
        <v>134</v>
      </c>
      <c r="K71" s="4" t="s">
        <v>134</v>
      </c>
      <c r="L71" s="4" t="s">
        <v>134</v>
      </c>
      <c r="M71" s="4" t="s">
        <v>134</v>
      </c>
      <c r="N71" s="4" t="s">
        <v>134</v>
      </c>
      <c r="O71" s="244"/>
      <c r="P71" s="245"/>
      <c r="Q71" s="122" t="s">
        <v>134</v>
      </c>
    </row>
    <row r="72" spans="2:17">
      <c r="B72" s="261" t="s">
        <v>448</v>
      </c>
      <c r="C72" s="261" t="s">
        <v>503</v>
      </c>
      <c r="D72" s="261" t="s">
        <v>504</v>
      </c>
      <c r="E72" s="5">
        <v>36</v>
      </c>
      <c r="F72" s="4"/>
      <c r="G72" s="4"/>
      <c r="H72" s="4" t="s">
        <v>134</v>
      </c>
      <c r="I72" s="98"/>
      <c r="J72" s="4" t="s">
        <v>134</v>
      </c>
      <c r="K72" s="4" t="s">
        <v>134</v>
      </c>
      <c r="L72" s="4" t="s">
        <v>134</v>
      </c>
      <c r="M72" s="4" t="s">
        <v>134</v>
      </c>
      <c r="N72" s="4" t="s">
        <v>134</v>
      </c>
      <c r="O72" s="244"/>
      <c r="P72" s="245"/>
      <c r="Q72" s="122" t="s">
        <v>134</v>
      </c>
    </row>
    <row r="73" spans="2:17">
      <c r="B73" s="261" t="s">
        <v>431</v>
      </c>
      <c r="C73" s="261" t="s">
        <v>505</v>
      </c>
      <c r="D73" s="261" t="s">
        <v>508</v>
      </c>
      <c r="E73" s="262">
        <v>350</v>
      </c>
      <c r="F73" s="4"/>
      <c r="G73" s="4"/>
      <c r="H73" s="4"/>
      <c r="I73" s="98" t="s">
        <v>134</v>
      </c>
      <c r="J73" s="98" t="s">
        <v>134</v>
      </c>
      <c r="K73" s="98" t="s">
        <v>134</v>
      </c>
      <c r="L73" s="98" t="s">
        <v>134</v>
      </c>
      <c r="M73" s="98" t="s">
        <v>134</v>
      </c>
      <c r="N73" s="98" t="s">
        <v>134</v>
      </c>
      <c r="O73" s="244"/>
      <c r="P73" s="245"/>
      <c r="Q73" s="98" t="s">
        <v>134</v>
      </c>
    </row>
    <row r="74" spans="2:17">
      <c r="B74" s="261" t="s">
        <v>431</v>
      </c>
      <c r="C74" s="261" t="s">
        <v>506</v>
      </c>
      <c r="D74" s="261" t="s">
        <v>509</v>
      </c>
      <c r="E74" s="262">
        <v>435</v>
      </c>
      <c r="F74" s="4"/>
      <c r="G74" s="4"/>
      <c r="H74" s="4"/>
      <c r="I74" s="98" t="s">
        <v>134</v>
      </c>
      <c r="J74" s="98" t="s">
        <v>134</v>
      </c>
      <c r="K74" s="98" t="s">
        <v>134</v>
      </c>
      <c r="L74" s="98" t="s">
        <v>134</v>
      </c>
      <c r="M74" s="98" t="s">
        <v>134</v>
      </c>
      <c r="N74" s="98" t="s">
        <v>134</v>
      </c>
      <c r="O74" s="371"/>
      <c r="P74" s="372"/>
      <c r="Q74" s="98" t="s">
        <v>134</v>
      </c>
    </row>
    <row r="75" spans="2:17">
      <c r="B75" s="261" t="s">
        <v>431</v>
      </c>
      <c r="C75" s="261" t="s">
        <v>507</v>
      </c>
      <c r="D75" s="261" t="s">
        <v>510</v>
      </c>
      <c r="E75" s="262">
        <v>200</v>
      </c>
      <c r="F75" s="4"/>
      <c r="G75" s="4"/>
      <c r="H75" s="4"/>
      <c r="I75" s="98" t="s">
        <v>134</v>
      </c>
      <c r="J75" s="98" t="s">
        <v>134</v>
      </c>
      <c r="K75" s="98" t="s">
        <v>134</v>
      </c>
      <c r="L75" s="98" t="s">
        <v>134</v>
      </c>
      <c r="M75" s="98" t="s">
        <v>134</v>
      </c>
      <c r="N75" s="98" t="s">
        <v>134</v>
      </c>
      <c r="O75" s="371"/>
      <c r="P75" s="372"/>
      <c r="Q75" s="98" t="s">
        <v>134</v>
      </c>
    </row>
    <row r="76" spans="2:17">
      <c r="B76" s="3"/>
      <c r="C76" s="3"/>
      <c r="D76" s="5"/>
      <c r="E76" s="5"/>
      <c r="F76" s="4"/>
      <c r="G76" s="4"/>
      <c r="H76" s="4"/>
      <c r="I76" s="98"/>
      <c r="J76" s="98"/>
      <c r="K76" s="63"/>
      <c r="L76" s="63"/>
      <c r="M76" s="63"/>
      <c r="N76" s="63"/>
      <c r="O76" s="371"/>
      <c r="P76" s="372"/>
      <c r="Q76" s="63"/>
    </row>
    <row r="77" spans="2:17">
      <c r="B77" s="3"/>
      <c r="C77" s="3"/>
      <c r="D77" s="5"/>
      <c r="E77" s="5"/>
      <c r="F77" s="4"/>
      <c r="G77" s="4"/>
      <c r="H77" s="4"/>
      <c r="I77" s="98"/>
      <c r="J77" s="98"/>
      <c r="K77" s="63"/>
      <c r="L77" s="63"/>
      <c r="M77" s="63"/>
      <c r="N77" s="63"/>
      <c r="O77" s="371"/>
      <c r="P77" s="372"/>
      <c r="Q77" s="63"/>
    </row>
    <row r="78" spans="2:17">
      <c r="B78" s="3"/>
      <c r="C78" s="3"/>
      <c r="D78" s="5"/>
      <c r="E78" s="5"/>
      <c r="F78" s="4"/>
      <c r="G78" s="4"/>
      <c r="H78" s="4"/>
      <c r="I78" s="98"/>
      <c r="J78" s="98"/>
      <c r="K78" s="63"/>
      <c r="L78" s="63"/>
      <c r="M78" s="63"/>
      <c r="N78" s="63"/>
      <c r="O78" s="371"/>
      <c r="P78" s="372"/>
      <c r="Q78" s="63"/>
    </row>
    <row r="79" spans="2:17">
      <c r="B79" s="63"/>
      <c r="C79" s="63"/>
      <c r="D79" s="63"/>
      <c r="E79" s="63"/>
      <c r="F79" s="63"/>
      <c r="G79" s="63"/>
      <c r="H79" s="63"/>
      <c r="I79" s="63"/>
      <c r="J79" s="63"/>
      <c r="K79" s="63"/>
      <c r="L79" s="63"/>
      <c r="M79" s="63"/>
      <c r="N79" s="63"/>
      <c r="O79" s="371"/>
      <c r="P79" s="372"/>
      <c r="Q79" s="63"/>
    </row>
    <row r="80" spans="2:17">
      <c r="B80" s="9" t="s">
        <v>1</v>
      </c>
    </row>
    <row r="81" spans="2:17">
      <c r="B81" s="9" t="s">
        <v>37</v>
      </c>
    </row>
    <row r="82" spans="2:17">
      <c r="B82" s="9" t="s">
        <v>61</v>
      </c>
    </row>
    <row r="84" spans="2:17" ht="15.75" thickBot="1"/>
    <row r="85" spans="2:17" ht="27" thickBot="1">
      <c r="B85" s="356" t="s">
        <v>38</v>
      </c>
      <c r="C85" s="357"/>
      <c r="D85" s="357"/>
      <c r="E85" s="357"/>
      <c r="F85" s="357"/>
      <c r="G85" s="357"/>
      <c r="H85" s="357"/>
      <c r="I85" s="357"/>
      <c r="J85" s="357"/>
      <c r="K85" s="357"/>
      <c r="L85" s="357"/>
      <c r="M85" s="357"/>
      <c r="N85" s="358"/>
    </row>
    <row r="90" spans="2:17" ht="76.5" customHeight="1">
      <c r="B90" s="56" t="s">
        <v>0</v>
      </c>
      <c r="C90" s="56" t="s">
        <v>39</v>
      </c>
      <c r="D90" s="56" t="s">
        <v>40</v>
      </c>
      <c r="E90" s="56" t="s">
        <v>116</v>
      </c>
      <c r="F90" s="56" t="s">
        <v>118</v>
      </c>
      <c r="G90" s="56" t="s">
        <v>119</v>
      </c>
      <c r="H90" s="56" t="s">
        <v>120</v>
      </c>
      <c r="I90" s="56" t="s">
        <v>117</v>
      </c>
      <c r="J90" s="362" t="s">
        <v>121</v>
      </c>
      <c r="K90" s="380"/>
      <c r="L90" s="363"/>
      <c r="M90" s="56" t="s">
        <v>122</v>
      </c>
      <c r="N90" s="56" t="s">
        <v>41</v>
      </c>
      <c r="O90" s="56" t="s">
        <v>42</v>
      </c>
      <c r="P90" s="362" t="s">
        <v>3</v>
      </c>
      <c r="Q90" s="363"/>
    </row>
    <row r="91" spans="2:17" ht="60.75" customHeight="1">
      <c r="B91" s="92" t="s">
        <v>43</v>
      </c>
      <c r="C91" s="175">
        <f>(126+36)/200+985/300</f>
        <v>4.0933333333333337</v>
      </c>
      <c r="D91" s="3" t="s">
        <v>161</v>
      </c>
      <c r="E91" s="3">
        <v>59875772</v>
      </c>
      <c r="F91" s="3" t="s">
        <v>162</v>
      </c>
      <c r="G91" s="3" t="s">
        <v>163</v>
      </c>
      <c r="H91" s="3" t="s">
        <v>135</v>
      </c>
      <c r="I91" s="5" t="s">
        <v>135</v>
      </c>
      <c r="J91" s="1" t="s">
        <v>164</v>
      </c>
      <c r="K91" s="99" t="s">
        <v>165</v>
      </c>
      <c r="L91" s="98" t="s">
        <v>166</v>
      </c>
      <c r="M91" s="63" t="s">
        <v>134</v>
      </c>
      <c r="N91" s="63" t="s">
        <v>134</v>
      </c>
      <c r="O91" s="122" t="s">
        <v>134</v>
      </c>
      <c r="P91" s="364" t="s">
        <v>167</v>
      </c>
      <c r="Q91" s="364"/>
    </row>
    <row r="92" spans="2:17" ht="60.75" customHeight="1">
      <c r="B92" s="169" t="s">
        <v>43</v>
      </c>
      <c r="C92" s="175">
        <f>(126+36)/200+985/300</f>
        <v>4.0933333333333337</v>
      </c>
      <c r="D92" s="3" t="s">
        <v>168</v>
      </c>
      <c r="E92" s="3">
        <v>1084846367</v>
      </c>
      <c r="F92" s="3" t="s">
        <v>162</v>
      </c>
      <c r="G92" s="3" t="s">
        <v>169</v>
      </c>
      <c r="H92" s="176">
        <v>40446</v>
      </c>
      <c r="I92" s="5" t="s">
        <v>134</v>
      </c>
      <c r="J92" s="1" t="s">
        <v>170</v>
      </c>
      <c r="K92" s="99" t="s">
        <v>171</v>
      </c>
      <c r="L92" s="98" t="s">
        <v>172</v>
      </c>
      <c r="M92" s="122" t="s">
        <v>134</v>
      </c>
      <c r="N92" s="122" t="s">
        <v>135</v>
      </c>
      <c r="O92" s="122" t="s">
        <v>134</v>
      </c>
      <c r="P92" s="170"/>
      <c r="Q92" s="171"/>
    </row>
    <row r="93" spans="2:17" ht="60.75" customHeight="1">
      <c r="B93" s="169" t="s">
        <v>43</v>
      </c>
      <c r="C93" s="175">
        <f t="shared" ref="C93:C100" si="2">(126+36)/200+985/300</f>
        <v>4.0933333333333337</v>
      </c>
      <c r="D93" s="3" t="s">
        <v>168</v>
      </c>
      <c r="E93" s="3">
        <v>1084846367</v>
      </c>
      <c r="F93" s="3" t="s">
        <v>162</v>
      </c>
      <c r="G93" s="3" t="s">
        <v>169</v>
      </c>
      <c r="H93" s="176">
        <v>40446</v>
      </c>
      <c r="I93" s="5" t="s">
        <v>134</v>
      </c>
      <c r="J93" s="1" t="s">
        <v>173</v>
      </c>
      <c r="K93" s="99" t="s">
        <v>174</v>
      </c>
      <c r="L93" s="98" t="s">
        <v>175</v>
      </c>
      <c r="M93" s="122" t="s">
        <v>134</v>
      </c>
      <c r="N93" s="122" t="s">
        <v>135</v>
      </c>
      <c r="O93" s="122" t="s">
        <v>134</v>
      </c>
      <c r="P93" s="170"/>
      <c r="Q93" s="171"/>
    </row>
    <row r="94" spans="2:17" ht="60.75" customHeight="1">
      <c r="B94" s="169" t="s">
        <v>43</v>
      </c>
      <c r="C94" s="175">
        <f t="shared" si="2"/>
        <v>4.0933333333333337</v>
      </c>
      <c r="D94" s="3" t="s">
        <v>168</v>
      </c>
      <c r="E94" s="3">
        <v>1084846367</v>
      </c>
      <c r="F94" s="3" t="s">
        <v>162</v>
      </c>
      <c r="G94" s="3" t="s">
        <v>169</v>
      </c>
      <c r="H94" s="176">
        <v>40446</v>
      </c>
      <c r="I94" s="5" t="s">
        <v>134</v>
      </c>
      <c r="J94" s="1" t="s">
        <v>176</v>
      </c>
      <c r="K94" s="177" t="s">
        <v>177</v>
      </c>
      <c r="L94" s="98" t="s">
        <v>178</v>
      </c>
      <c r="M94" s="122" t="s">
        <v>134</v>
      </c>
      <c r="N94" s="122" t="s">
        <v>135</v>
      </c>
      <c r="O94" s="122" t="s">
        <v>134</v>
      </c>
      <c r="P94" s="170"/>
      <c r="Q94" s="171"/>
    </row>
    <row r="95" spans="2:17" ht="60.75" customHeight="1">
      <c r="B95" s="169" t="s">
        <v>43</v>
      </c>
      <c r="C95" s="175">
        <f t="shared" si="2"/>
        <v>4.0933333333333337</v>
      </c>
      <c r="D95" s="3" t="s">
        <v>179</v>
      </c>
      <c r="E95" s="3">
        <v>36751433</v>
      </c>
      <c r="F95" s="3" t="s">
        <v>162</v>
      </c>
      <c r="G95" s="3" t="s">
        <v>169</v>
      </c>
      <c r="H95" s="176">
        <v>37499</v>
      </c>
      <c r="I95" s="5" t="s">
        <v>135</v>
      </c>
      <c r="J95" s="1" t="s">
        <v>180</v>
      </c>
      <c r="K95" s="99" t="s">
        <v>181</v>
      </c>
      <c r="L95" s="98" t="s">
        <v>182</v>
      </c>
      <c r="M95" s="122" t="s">
        <v>134</v>
      </c>
      <c r="N95" s="122" t="s">
        <v>135</v>
      </c>
      <c r="O95" s="122" t="s">
        <v>134</v>
      </c>
      <c r="P95" s="170" t="s">
        <v>190</v>
      </c>
      <c r="Q95" s="171"/>
    </row>
    <row r="96" spans="2:17" ht="60.75" customHeight="1">
      <c r="B96" s="169" t="s">
        <v>43</v>
      </c>
      <c r="C96" s="175">
        <f t="shared" si="2"/>
        <v>4.0933333333333337</v>
      </c>
      <c r="D96" s="3" t="s">
        <v>179</v>
      </c>
      <c r="E96" s="3">
        <v>36751433</v>
      </c>
      <c r="F96" s="3" t="s">
        <v>162</v>
      </c>
      <c r="G96" s="3" t="s">
        <v>169</v>
      </c>
      <c r="H96" s="176">
        <v>37499</v>
      </c>
      <c r="I96" s="5" t="s">
        <v>135</v>
      </c>
      <c r="J96" s="1" t="s">
        <v>183</v>
      </c>
      <c r="K96" s="99" t="s">
        <v>184</v>
      </c>
      <c r="L96" s="98" t="s">
        <v>186</v>
      </c>
      <c r="M96" s="122" t="s">
        <v>134</v>
      </c>
      <c r="N96" s="122" t="s">
        <v>135</v>
      </c>
      <c r="O96" s="122" t="s">
        <v>134</v>
      </c>
      <c r="P96" s="170" t="s">
        <v>190</v>
      </c>
      <c r="Q96" s="171"/>
    </row>
    <row r="97" spans="1:17" ht="60.75" customHeight="1">
      <c r="B97" s="169" t="s">
        <v>43</v>
      </c>
      <c r="C97" s="175">
        <f t="shared" si="2"/>
        <v>4.0933333333333337</v>
      </c>
      <c r="D97" s="3" t="s">
        <v>179</v>
      </c>
      <c r="E97" s="3">
        <v>36751433</v>
      </c>
      <c r="F97" s="3" t="s">
        <v>162</v>
      </c>
      <c r="G97" s="3" t="s">
        <v>169</v>
      </c>
      <c r="H97" s="176">
        <v>37499</v>
      </c>
      <c r="I97" s="5" t="s">
        <v>135</v>
      </c>
      <c r="J97" s="1" t="s">
        <v>183</v>
      </c>
      <c r="K97" s="99" t="s">
        <v>185</v>
      </c>
      <c r="L97" s="98" t="s">
        <v>186</v>
      </c>
      <c r="M97" s="122" t="s">
        <v>134</v>
      </c>
      <c r="N97" s="122" t="s">
        <v>135</v>
      </c>
      <c r="O97" s="122" t="s">
        <v>134</v>
      </c>
      <c r="P97" s="170" t="s">
        <v>190</v>
      </c>
      <c r="Q97" s="171"/>
    </row>
    <row r="98" spans="1:17" ht="60.75" customHeight="1">
      <c r="B98" s="169" t="s">
        <v>43</v>
      </c>
      <c r="C98" s="175">
        <f t="shared" si="2"/>
        <v>4.0933333333333337</v>
      </c>
      <c r="D98" s="3" t="s">
        <v>179</v>
      </c>
      <c r="E98" s="3">
        <v>36751433</v>
      </c>
      <c r="F98" s="3" t="s">
        <v>162</v>
      </c>
      <c r="G98" s="3" t="s">
        <v>169</v>
      </c>
      <c r="H98" s="176">
        <v>37499</v>
      </c>
      <c r="I98" s="5" t="s">
        <v>135</v>
      </c>
      <c r="J98" s="1" t="s">
        <v>169</v>
      </c>
      <c r="K98" s="99" t="s">
        <v>187</v>
      </c>
      <c r="L98" s="98" t="s">
        <v>189</v>
      </c>
      <c r="M98" s="122" t="s">
        <v>134</v>
      </c>
      <c r="N98" s="122" t="s">
        <v>135</v>
      </c>
      <c r="O98" s="122" t="s">
        <v>134</v>
      </c>
      <c r="P98" s="170" t="s">
        <v>190</v>
      </c>
      <c r="Q98" s="171"/>
    </row>
    <row r="99" spans="1:17" ht="60.75" customHeight="1">
      <c r="B99" s="169" t="s">
        <v>43</v>
      </c>
      <c r="C99" s="175">
        <f t="shared" si="2"/>
        <v>4.0933333333333337</v>
      </c>
      <c r="D99" s="3" t="s">
        <v>179</v>
      </c>
      <c r="E99" s="3">
        <v>36751433</v>
      </c>
      <c r="F99" s="3" t="s">
        <v>162</v>
      </c>
      <c r="G99" s="3" t="s">
        <v>169</v>
      </c>
      <c r="H99" s="176">
        <v>37499</v>
      </c>
      <c r="I99" s="5" t="s">
        <v>135</v>
      </c>
      <c r="J99" s="1" t="s">
        <v>169</v>
      </c>
      <c r="K99" s="99" t="s">
        <v>188</v>
      </c>
      <c r="L99" s="98" t="s">
        <v>189</v>
      </c>
      <c r="M99" s="122" t="s">
        <v>134</v>
      </c>
      <c r="N99" s="122" t="s">
        <v>135</v>
      </c>
      <c r="O99" s="122" t="s">
        <v>134</v>
      </c>
      <c r="P99" s="170" t="s">
        <v>190</v>
      </c>
      <c r="Q99" s="171"/>
    </row>
    <row r="100" spans="1:17" ht="60.75" customHeight="1">
      <c r="B100" s="169"/>
      <c r="C100" s="175">
        <f t="shared" si="2"/>
        <v>4.0933333333333337</v>
      </c>
      <c r="D100" s="3" t="s">
        <v>191</v>
      </c>
      <c r="E100" s="3">
        <v>27456025</v>
      </c>
      <c r="F100" s="3" t="s">
        <v>135</v>
      </c>
      <c r="G100" s="3" t="s">
        <v>135</v>
      </c>
      <c r="H100" s="176" t="s">
        <v>135</v>
      </c>
      <c r="I100" s="5" t="s">
        <v>135</v>
      </c>
      <c r="J100" s="1" t="s">
        <v>135</v>
      </c>
      <c r="K100" s="99" t="s">
        <v>135</v>
      </c>
      <c r="L100" s="98" t="s">
        <v>135</v>
      </c>
      <c r="M100" s="122" t="s">
        <v>135</v>
      </c>
      <c r="N100" s="122" t="s">
        <v>135</v>
      </c>
      <c r="O100" s="122" t="s">
        <v>134</v>
      </c>
      <c r="P100" s="170" t="s">
        <v>192</v>
      </c>
      <c r="Q100" s="171"/>
    </row>
    <row r="101" spans="1:17" s="30" customFormat="1" ht="60.75" customHeight="1">
      <c r="B101" s="99" t="s">
        <v>43</v>
      </c>
      <c r="C101" s="292">
        <f>(126+36)/200+985/300</f>
        <v>4.0933333333333337</v>
      </c>
      <c r="D101" s="98" t="s">
        <v>224</v>
      </c>
      <c r="E101" s="98">
        <v>37010157</v>
      </c>
      <c r="F101" s="98" t="s">
        <v>225</v>
      </c>
      <c r="G101" s="98" t="s">
        <v>226</v>
      </c>
      <c r="H101" s="293">
        <v>40816</v>
      </c>
      <c r="I101" s="5" t="s">
        <v>135</v>
      </c>
      <c r="J101" s="5" t="s">
        <v>227</v>
      </c>
      <c r="K101" s="58" t="s">
        <v>228</v>
      </c>
      <c r="L101" s="98" t="s">
        <v>229</v>
      </c>
      <c r="M101" s="58" t="s">
        <v>134</v>
      </c>
      <c r="N101" s="58" t="s">
        <v>134</v>
      </c>
      <c r="O101" s="58" t="s">
        <v>134</v>
      </c>
      <c r="P101" s="294"/>
      <c r="Q101" s="295"/>
    </row>
    <row r="102" spans="1:17" s="30" customFormat="1" ht="60.75" customHeight="1">
      <c r="B102" s="99" t="s">
        <v>43</v>
      </c>
      <c r="C102" s="292">
        <f>(126+36)/200+985/300</f>
        <v>4.0933333333333337</v>
      </c>
      <c r="D102" s="98" t="s">
        <v>224</v>
      </c>
      <c r="E102" s="98">
        <v>37010157</v>
      </c>
      <c r="F102" s="98" t="s">
        <v>225</v>
      </c>
      <c r="G102" s="98" t="s">
        <v>226</v>
      </c>
      <c r="H102" s="293">
        <v>40816</v>
      </c>
      <c r="I102" s="5" t="s">
        <v>135</v>
      </c>
      <c r="J102" s="5" t="s">
        <v>230</v>
      </c>
      <c r="K102" s="58" t="s">
        <v>232</v>
      </c>
      <c r="L102" s="98" t="s">
        <v>231</v>
      </c>
      <c r="M102" s="58" t="s">
        <v>134</v>
      </c>
      <c r="N102" s="58" t="s">
        <v>134</v>
      </c>
      <c r="O102" s="58" t="s">
        <v>134</v>
      </c>
      <c r="P102" s="294"/>
      <c r="Q102" s="295"/>
    </row>
    <row r="103" spans="1:17" s="30" customFormat="1" ht="60.75" customHeight="1">
      <c r="B103" s="99" t="s">
        <v>43</v>
      </c>
      <c r="C103" s="292">
        <f>(126+36)/200+985/300</f>
        <v>4.0933333333333337</v>
      </c>
      <c r="D103" s="98" t="s">
        <v>254</v>
      </c>
      <c r="E103" s="98">
        <v>41948998</v>
      </c>
      <c r="F103" s="98" t="s">
        <v>162</v>
      </c>
      <c r="G103" s="98" t="s">
        <v>169</v>
      </c>
      <c r="H103" s="296">
        <v>39627</v>
      </c>
      <c r="I103" s="5" t="s">
        <v>135</v>
      </c>
      <c r="J103" s="5" t="s">
        <v>257</v>
      </c>
      <c r="K103" s="58" t="s">
        <v>256</v>
      </c>
      <c r="L103" s="98" t="s">
        <v>255</v>
      </c>
      <c r="M103" s="58" t="s">
        <v>134</v>
      </c>
      <c r="N103" s="58" t="s">
        <v>134</v>
      </c>
      <c r="O103" s="58" t="s">
        <v>134</v>
      </c>
      <c r="P103" s="30" t="s">
        <v>215</v>
      </c>
      <c r="Q103" s="295"/>
    </row>
    <row r="104" spans="1:17" s="30" customFormat="1" ht="60.75" customHeight="1">
      <c r="B104" s="99" t="s">
        <v>43</v>
      </c>
      <c r="C104" s="292">
        <f t="shared" ref="C104:C105" si="3">(126+36)/200+985/300</f>
        <v>4.0933333333333337</v>
      </c>
      <c r="D104" s="98" t="s">
        <v>254</v>
      </c>
      <c r="E104" s="98">
        <v>41948998</v>
      </c>
      <c r="F104" s="98" t="s">
        <v>162</v>
      </c>
      <c r="G104" s="98" t="s">
        <v>169</v>
      </c>
      <c r="H104" s="296">
        <v>39627</v>
      </c>
      <c r="I104" s="5" t="s">
        <v>135</v>
      </c>
      <c r="J104" s="5" t="s">
        <v>258</v>
      </c>
      <c r="K104" s="58" t="s">
        <v>259</v>
      </c>
      <c r="L104" s="98" t="s">
        <v>260</v>
      </c>
      <c r="M104" s="58" t="s">
        <v>134</v>
      </c>
      <c r="N104" s="58" t="s">
        <v>134</v>
      </c>
      <c r="O104" s="58" t="s">
        <v>134</v>
      </c>
      <c r="P104" s="58" t="s">
        <v>215</v>
      </c>
      <c r="Q104" s="295"/>
    </row>
    <row r="105" spans="1:17" s="30" customFormat="1" ht="60.75" customHeight="1">
      <c r="B105" s="99" t="s">
        <v>43</v>
      </c>
      <c r="C105" s="292">
        <f t="shared" si="3"/>
        <v>4.0933333333333337</v>
      </c>
      <c r="D105" s="98" t="s">
        <v>254</v>
      </c>
      <c r="E105" s="98">
        <v>41948998</v>
      </c>
      <c r="F105" s="98" t="s">
        <v>162</v>
      </c>
      <c r="G105" s="98" t="s">
        <v>169</v>
      </c>
      <c r="H105" s="296">
        <v>39627</v>
      </c>
      <c r="I105" s="5" t="s">
        <v>135</v>
      </c>
      <c r="J105" s="5" t="s">
        <v>261</v>
      </c>
      <c r="K105" s="58" t="s">
        <v>262</v>
      </c>
      <c r="L105" s="98" t="s">
        <v>263</v>
      </c>
      <c r="M105" s="58" t="s">
        <v>134</v>
      </c>
      <c r="N105" s="58" t="s">
        <v>134</v>
      </c>
      <c r="O105" s="58" t="s">
        <v>134</v>
      </c>
      <c r="P105" s="58" t="s">
        <v>215</v>
      </c>
      <c r="Q105" s="295"/>
    </row>
    <row r="106" spans="1:17" ht="60.75" customHeight="1">
      <c r="B106" s="169" t="s">
        <v>193</v>
      </c>
      <c r="C106" s="175">
        <f t="shared" ref="C106:C116" si="4">(126+36)/200+985/300*2</f>
        <v>7.3766666666666669</v>
      </c>
      <c r="D106" s="3" t="s">
        <v>194</v>
      </c>
      <c r="E106" s="3">
        <v>30745594</v>
      </c>
      <c r="F106" s="3" t="s">
        <v>162</v>
      </c>
      <c r="G106" s="3" t="s">
        <v>163</v>
      </c>
      <c r="H106" s="176">
        <v>37491</v>
      </c>
      <c r="I106" s="5" t="s">
        <v>135</v>
      </c>
      <c r="J106" s="1" t="s">
        <v>195</v>
      </c>
      <c r="K106" s="99" t="s">
        <v>196</v>
      </c>
      <c r="L106" s="98" t="s">
        <v>162</v>
      </c>
      <c r="M106" s="122" t="s">
        <v>134</v>
      </c>
      <c r="N106" s="122" t="s">
        <v>134</v>
      </c>
      <c r="O106" s="122" t="s">
        <v>134</v>
      </c>
      <c r="P106" s="173" t="s">
        <v>190</v>
      </c>
      <c r="Q106" s="171"/>
    </row>
    <row r="107" spans="1:17" ht="60.75" customHeight="1">
      <c r="B107" s="169" t="s">
        <v>193</v>
      </c>
      <c r="C107" s="175">
        <f t="shared" si="4"/>
        <v>7.3766666666666669</v>
      </c>
      <c r="D107" s="3" t="s">
        <v>194</v>
      </c>
      <c r="E107" s="3">
        <v>30745594</v>
      </c>
      <c r="F107" s="3" t="s">
        <v>162</v>
      </c>
      <c r="G107" s="3" t="s">
        <v>163</v>
      </c>
      <c r="H107" s="176">
        <v>37491</v>
      </c>
      <c r="I107" s="5" t="s">
        <v>135</v>
      </c>
      <c r="J107" s="1" t="s">
        <v>195</v>
      </c>
      <c r="K107" s="99" t="s">
        <v>197</v>
      </c>
      <c r="L107" s="98" t="s">
        <v>162</v>
      </c>
      <c r="M107" s="122" t="s">
        <v>134</v>
      </c>
      <c r="N107" s="122" t="s">
        <v>134</v>
      </c>
      <c r="O107" s="122" t="s">
        <v>134</v>
      </c>
      <c r="P107" s="173" t="s">
        <v>190</v>
      </c>
      <c r="Q107" s="171"/>
    </row>
    <row r="108" spans="1:17" ht="60.75" customHeight="1">
      <c r="B108" s="169" t="s">
        <v>193</v>
      </c>
      <c r="C108" s="175">
        <f t="shared" si="4"/>
        <v>7.3766666666666669</v>
      </c>
      <c r="D108" s="3" t="s">
        <v>194</v>
      </c>
      <c r="E108" s="3">
        <v>30745594</v>
      </c>
      <c r="F108" s="3" t="s">
        <v>162</v>
      </c>
      <c r="G108" s="3" t="s">
        <v>163</v>
      </c>
      <c r="H108" s="176">
        <v>37491</v>
      </c>
      <c r="I108" s="5" t="s">
        <v>135</v>
      </c>
      <c r="J108" s="1" t="s">
        <v>195</v>
      </c>
      <c r="K108" s="99" t="s">
        <v>198</v>
      </c>
      <c r="L108" s="98" t="s">
        <v>162</v>
      </c>
      <c r="M108" s="122" t="s">
        <v>134</v>
      </c>
      <c r="N108" s="122" t="s">
        <v>134</v>
      </c>
      <c r="O108" s="122" t="s">
        <v>134</v>
      </c>
      <c r="P108" s="173" t="s">
        <v>190</v>
      </c>
      <c r="Q108" s="171"/>
    </row>
    <row r="109" spans="1:17" ht="60.75" customHeight="1">
      <c r="B109" s="169" t="s">
        <v>193</v>
      </c>
      <c r="C109" s="175">
        <f t="shared" si="4"/>
        <v>7.3766666666666669</v>
      </c>
      <c r="D109" s="3" t="s">
        <v>194</v>
      </c>
      <c r="E109" s="3">
        <v>30745594</v>
      </c>
      <c r="F109" s="3" t="s">
        <v>162</v>
      </c>
      <c r="G109" s="3" t="s">
        <v>163</v>
      </c>
      <c r="H109" s="176">
        <v>37491</v>
      </c>
      <c r="I109" s="5" t="s">
        <v>135</v>
      </c>
      <c r="J109" s="1" t="s">
        <v>195</v>
      </c>
      <c r="K109" s="99" t="s">
        <v>199</v>
      </c>
      <c r="L109" s="98" t="s">
        <v>162</v>
      </c>
      <c r="M109" s="122" t="s">
        <v>134</v>
      </c>
      <c r="N109" s="122" t="s">
        <v>134</v>
      </c>
      <c r="O109" s="122" t="s">
        <v>134</v>
      </c>
      <c r="P109" s="173" t="s">
        <v>190</v>
      </c>
      <c r="Q109" s="171"/>
    </row>
    <row r="110" spans="1:17" ht="60.75" customHeight="1">
      <c r="B110" s="172" t="s">
        <v>193</v>
      </c>
      <c r="C110" s="175">
        <f t="shared" si="4"/>
        <v>7.3766666666666669</v>
      </c>
      <c r="D110" s="3" t="s">
        <v>200</v>
      </c>
      <c r="E110" s="3">
        <v>1085259250</v>
      </c>
      <c r="F110" s="3" t="s">
        <v>162</v>
      </c>
      <c r="G110" s="3" t="s">
        <v>163</v>
      </c>
      <c r="H110" s="176">
        <v>40417</v>
      </c>
      <c r="I110" s="5" t="s">
        <v>134</v>
      </c>
      <c r="J110" s="1" t="s">
        <v>201</v>
      </c>
      <c r="K110" s="177" t="s">
        <v>202</v>
      </c>
      <c r="L110" s="183" t="s">
        <v>203</v>
      </c>
      <c r="M110" s="122" t="s">
        <v>134</v>
      </c>
      <c r="N110" s="122" t="s">
        <v>134</v>
      </c>
      <c r="O110" s="122" t="s">
        <v>134</v>
      </c>
      <c r="P110" s="181"/>
      <c r="Q110" s="171"/>
    </row>
    <row r="111" spans="1:17" ht="60.75" customHeight="1">
      <c r="B111" s="184" t="s">
        <v>193</v>
      </c>
      <c r="C111" s="185">
        <f t="shared" si="4"/>
        <v>7.3766666666666669</v>
      </c>
      <c r="D111" s="186" t="s">
        <v>200</v>
      </c>
      <c r="E111" s="186">
        <v>1085259250</v>
      </c>
      <c r="F111" s="186" t="s">
        <v>162</v>
      </c>
      <c r="G111" s="186" t="s">
        <v>163</v>
      </c>
      <c r="H111" s="187">
        <v>40417</v>
      </c>
      <c r="I111" s="188" t="s">
        <v>134</v>
      </c>
      <c r="J111" s="189" t="s">
        <v>204</v>
      </c>
      <c r="K111" s="190" t="s">
        <v>205</v>
      </c>
      <c r="L111" s="191" t="s">
        <v>206</v>
      </c>
      <c r="M111" s="122" t="s">
        <v>134</v>
      </c>
      <c r="N111" s="122" t="s">
        <v>134</v>
      </c>
      <c r="O111" s="122" t="s">
        <v>134</v>
      </c>
      <c r="P111" s="181"/>
      <c r="Q111" s="171"/>
    </row>
    <row r="112" spans="1:17" ht="60.75" customHeight="1">
      <c r="A112" s="122"/>
      <c r="B112" s="178" t="s">
        <v>193</v>
      </c>
      <c r="C112" s="175">
        <f t="shared" si="4"/>
        <v>7.3766666666666669</v>
      </c>
      <c r="D112" s="3" t="s">
        <v>207</v>
      </c>
      <c r="E112" s="3">
        <v>36757467</v>
      </c>
      <c r="F112" s="3" t="s">
        <v>162</v>
      </c>
      <c r="G112" s="3" t="s">
        <v>163</v>
      </c>
      <c r="H112" s="176">
        <v>38576</v>
      </c>
      <c r="I112" s="5" t="s">
        <v>135</v>
      </c>
      <c r="J112" s="122" t="s">
        <v>213</v>
      </c>
      <c r="K112" s="122" t="s">
        <v>214</v>
      </c>
      <c r="L112" s="122" t="s">
        <v>162</v>
      </c>
      <c r="M112" s="122" t="s">
        <v>134</v>
      </c>
      <c r="N112" s="122" t="s">
        <v>134</v>
      </c>
      <c r="O112" s="122" t="s">
        <v>134</v>
      </c>
      <c r="P112" s="122" t="s">
        <v>215</v>
      </c>
      <c r="Q112" s="171"/>
    </row>
    <row r="113" spans="2:17" ht="60.75" customHeight="1">
      <c r="B113" s="192" t="s">
        <v>193</v>
      </c>
      <c r="C113" s="193">
        <f t="shared" si="4"/>
        <v>7.3766666666666669</v>
      </c>
      <c r="D113" s="194" t="s">
        <v>207</v>
      </c>
      <c r="E113" s="194">
        <v>36757467</v>
      </c>
      <c r="F113" s="194" t="s">
        <v>162</v>
      </c>
      <c r="G113" s="194" t="s">
        <v>163</v>
      </c>
      <c r="H113" s="195">
        <v>38576</v>
      </c>
      <c r="I113" s="196" t="s">
        <v>135</v>
      </c>
      <c r="J113" s="197" t="s">
        <v>211</v>
      </c>
      <c r="K113" s="9" t="s">
        <v>212</v>
      </c>
      <c r="L113" s="198" t="s">
        <v>162</v>
      </c>
      <c r="M113" s="122" t="s">
        <v>134</v>
      </c>
      <c r="N113" s="122" t="s">
        <v>134</v>
      </c>
      <c r="O113" s="122" t="s">
        <v>134</v>
      </c>
      <c r="P113" s="122" t="s">
        <v>215</v>
      </c>
      <c r="Q113" s="171"/>
    </row>
    <row r="114" spans="2:17" ht="60.75" customHeight="1">
      <c r="B114" s="172" t="s">
        <v>193</v>
      </c>
      <c r="C114" s="175">
        <f t="shared" si="4"/>
        <v>7.3766666666666669</v>
      </c>
      <c r="D114" s="3" t="s">
        <v>207</v>
      </c>
      <c r="E114" s="3">
        <v>36757467</v>
      </c>
      <c r="F114" s="3" t="s">
        <v>162</v>
      </c>
      <c r="G114" s="3" t="s">
        <v>163</v>
      </c>
      <c r="H114" s="176">
        <v>38576</v>
      </c>
      <c r="I114" s="5" t="s">
        <v>135</v>
      </c>
      <c r="J114" s="1" t="s">
        <v>208</v>
      </c>
      <c r="K114" s="99" t="s">
        <v>209</v>
      </c>
      <c r="L114" s="183" t="s">
        <v>210</v>
      </c>
      <c r="M114" s="122" t="s">
        <v>134</v>
      </c>
      <c r="N114" s="122" t="s">
        <v>134</v>
      </c>
      <c r="O114" s="122" t="s">
        <v>134</v>
      </c>
      <c r="P114" s="122" t="s">
        <v>215</v>
      </c>
      <c r="Q114" s="174"/>
    </row>
    <row r="115" spans="2:17" ht="60.75" customHeight="1">
      <c r="B115" s="172" t="s">
        <v>193</v>
      </c>
      <c r="C115" s="175">
        <f t="shared" si="4"/>
        <v>7.3766666666666669</v>
      </c>
      <c r="D115" s="3" t="s">
        <v>216</v>
      </c>
      <c r="E115" s="3">
        <v>1085263211</v>
      </c>
      <c r="F115" s="3" t="s">
        <v>135</v>
      </c>
      <c r="G115" s="3" t="s">
        <v>135</v>
      </c>
      <c r="H115" s="176" t="s">
        <v>135</v>
      </c>
      <c r="I115" s="5" t="s">
        <v>134</v>
      </c>
      <c r="J115" s="1" t="s">
        <v>218</v>
      </c>
      <c r="K115" s="122" t="s">
        <v>219</v>
      </c>
      <c r="L115" s="183" t="s">
        <v>220</v>
      </c>
      <c r="M115" s="122" t="s">
        <v>134</v>
      </c>
      <c r="N115" s="122" t="s">
        <v>135</v>
      </c>
      <c r="O115" s="122" t="s">
        <v>134</v>
      </c>
      <c r="P115" s="181" t="s">
        <v>217</v>
      </c>
      <c r="Q115" s="174"/>
    </row>
    <row r="116" spans="2:17" ht="60.75" customHeight="1">
      <c r="B116" s="172" t="s">
        <v>193</v>
      </c>
      <c r="C116" s="175">
        <f t="shared" si="4"/>
        <v>7.3766666666666669</v>
      </c>
      <c r="D116" s="3" t="s">
        <v>221</v>
      </c>
      <c r="E116" s="3">
        <v>1085263001</v>
      </c>
      <c r="F116" s="3" t="s">
        <v>162</v>
      </c>
      <c r="G116" s="3" t="s">
        <v>222</v>
      </c>
      <c r="H116" s="176">
        <v>41355</v>
      </c>
      <c r="I116" s="5" t="s">
        <v>135</v>
      </c>
      <c r="J116" s="1" t="s">
        <v>135</v>
      </c>
      <c r="K116" s="122" t="s">
        <v>135</v>
      </c>
      <c r="L116" s="98" t="s">
        <v>135</v>
      </c>
      <c r="M116" s="122" t="s">
        <v>134</v>
      </c>
      <c r="N116" s="122" t="s">
        <v>135</v>
      </c>
      <c r="O116" s="122" t="s">
        <v>134</v>
      </c>
      <c r="P116" s="173" t="s">
        <v>223</v>
      </c>
      <c r="Q116" s="174"/>
    </row>
    <row r="117" spans="2:17" s="199" customFormat="1" ht="60.75" customHeight="1">
      <c r="B117" s="200" t="s">
        <v>44</v>
      </c>
      <c r="C117" s="201">
        <f t="shared" ref="C117:C124" si="5">(126+36)/200+985/300*2</f>
        <v>7.3766666666666669</v>
      </c>
      <c r="D117" s="202" t="s">
        <v>233</v>
      </c>
      <c r="E117" s="202">
        <v>27222274</v>
      </c>
      <c r="F117" s="202" t="s">
        <v>162</v>
      </c>
      <c r="G117" s="202" t="s">
        <v>234</v>
      </c>
      <c r="H117" s="207">
        <v>40166</v>
      </c>
      <c r="I117" s="204" t="s">
        <v>134</v>
      </c>
      <c r="J117" s="204" t="s">
        <v>235</v>
      </c>
      <c r="K117" s="205" t="s">
        <v>236</v>
      </c>
      <c r="L117" s="202" t="s">
        <v>238</v>
      </c>
      <c r="M117" s="205" t="s">
        <v>134</v>
      </c>
      <c r="N117" s="205" t="s">
        <v>134</v>
      </c>
      <c r="O117" s="122" t="s">
        <v>134</v>
      </c>
      <c r="P117" s="208"/>
      <c r="Q117" s="206"/>
    </row>
    <row r="118" spans="2:17" ht="60.75" customHeight="1">
      <c r="B118" s="178" t="s">
        <v>44</v>
      </c>
      <c r="C118" s="175">
        <f t="shared" si="5"/>
        <v>7.3766666666666669</v>
      </c>
      <c r="D118" s="3" t="s">
        <v>233</v>
      </c>
      <c r="E118" s="3">
        <v>27222274</v>
      </c>
      <c r="F118" s="3" t="s">
        <v>162</v>
      </c>
      <c r="G118" s="3" t="s">
        <v>234</v>
      </c>
      <c r="H118" s="176">
        <v>40166</v>
      </c>
      <c r="I118" s="5" t="s">
        <v>134</v>
      </c>
      <c r="J118" s="1" t="s">
        <v>235</v>
      </c>
      <c r="K118" s="98" t="s">
        <v>237</v>
      </c>
      <c r="L118" s="98" t="s">
        <v>238</v>
      </c>
      <c r="M118" s="122" t="s">
        <v>134</v>
      </c>
      <c r="N118" s="122" t="s">
        <v>134</v>
      </c>
      <c r="O118" s="122" t="s">
        <v>134</v>
      </c>
      <c r="P118" s="179"/>
      <c r="Q118" s="180"/>
    </row>
    <row r="119" spans="2:17" ht="60.75" customHeight="1">
      <c r="B119" s="184" t="s">
        <v>44</v>
      </c>
      <c r="C119" s="185">
        <f t="shared" si="5"/>
        <v>7.3766666666666669</v>
      </c>
      <c r="D119" s="186" t="s">
        <v>233</v>
      </c>
      <c r="E119" s="186">
        <v>27222274</v>
      </c>
      <c r="F119" s="186" t="s">
        <v>162</v>
      </c>
      <c r="G119" s="186" t="s">
        <v>234</v>
      </c>
      <c r="H119" s="187">
        <v>40166</v>
      </c>
      <c r="I119" s="188" t="s">
        <v>134</v>
      </c>
      <c r="J119" s="189" t="s">
        <v>239</v>
      </c>
      <c r="K119" s="209" t="s">
        <v>240</v>
      </c>
      <c r="L119" s="210" t="s">
        <v>162</v>
      </c>
      <c r="M119" s="209" t="s">
        <v>134</v>
      </c>
      <c r="N119" s="209" t="s">
        <v>134</v>
      </c>
      <c r="O119" s="122" t="s">
        <v>134</v>
      </c>
      <c r="P119" s="211"/>
      <c r="Q119" s="212"/>
    </row>
    <row r="120" spans="2:17" s="205" customFormat="1" ht="60.75" customHeight="1">
      <c r="B120" s="200" t="s">
        <v>44</v>
      </c>
      <c r="C120" s="201">
        <f t="shared" si="5"/>
        <v>7.3766666666666669</v>
      </c>
      <c r="D120" s="202" t="s">
        <v>241</v>
      </c>
      <c r="E120" s="202">
        <v>36756579</v>
      </c>
      <c r="F120" s="202" t="s">
        <v>242</v>
      </c>
      <c r="G120" s="202" t="s">
        <v>169</v>
      </c>
      <c r="H120" s="207">
        <v>40992</v>
      </c>
      <c r="I120" s="204" t="s">
        <v>135</v>
      </c>
      <c r="J120" s="204" t="s">
        <v>135</v>
      </c>
      <c r="K120" s="205" t="s">
        <v>135</v>
      </c>
      <c r="L120" s="202" t="s">
        <v>135</v>
      </c>
      <c r="M120" s="205" t="s">
        <v>134</v>
      </c>
      <c r="N120" s="205" t="s">
        <v>135</v>
      </c>
      <c r="O120" s="122" t="s">
        <v>134</v>
      </c>
      <c r="P120" s="218" t="s">
        <v>243</v>
      </c>
      <c r="Q120" s="218"/>
    </row>
    <row r="121" spans="2:17" s="205" customFormat="1" ht="60.75" customHeight="1">
      <c r="B121" s="200" t="s">
        <v>44</v>
      </c>
      <c r="C121" s="201">
        <f t="shared" si="5"/>
        <v>7.3766666666666669</v>
      </c>
      <c r="D121" s="202" t="s">
        <v>244</v>
      </c>
      <c r="E121" s="202">
        <v>30744566</v>
      </c>
      <c r="F121" s="202" t="s">
        <v>245</v>
      </c>
      <c r="G121" s="202" t="s">
        <v>234</v>
      </c>
      <c r="H121" s="203" t="s">
        <v>246</v>
      </c>
      <c r="I121" s="204" t="s">
        <v>134</v>
      </c>
      <c r="J121" s="204" t="s">
        <v>247</v>
      </c>
      <c r="K121" s="205" t="s">
        <v>250</v>
      </c>
      <c r="L121" s="202" t="s">
        <v>252</v>
      </c>
      <c r="M121" s="205" t="s">
        <v>134</v>
      </c>
      <c r="N121" s="205" t="s">
        <v>134</v>
      </c>
      <c r="O121" s="122" t="s">
        <v>134</v>
      </c>
      <c r="P121" s="218" t="s">
        <v>253</v>
      </c>
      <c r="Q121" s="218"/>
    </row>
    <row r="122" spans="2:17" ht="60.75" customHeight="1">
      <c r="B122" s="192" t="s">
        <v>44</v>
      </c>
      <c r="C122" s="193">
        <f t="shared" si="5"/>
        <v>7.3766666666666669</v>
      </c>
      <c r="D122" s="194" t="s">
        <v>244</v>
      </c>
      <c r="E122" s="194">
        <v>30744566</v>
      </c>
      <c r="F122" s="194" t="s">
        <v>245</v>
      </c>
      <c r="G122" s="194" t="s">
        <v>234</v>
      </c>
      <c r="H122" s="213" t="s">
        <v>246</v>
      </c>
      <c r="I122" s="196" t="s">
        <v>134</v>
      </c>
      <c r="J122" s="197" t="s">
        <v>247</v>
      </c>
      <c r="K122" s="214" t="s">
        <v>248</v>
      </c>
      <c r="L122" s="215" t="s">
        <v>252</v>
      </c>
      <c r="M122" s="214" t="s">
        <v>134</v>
      </c>
      <c r="N122" s="214" t="s">
        <v>134</v>
      </c>
      <c r="O122" s="122" t="s">
        <v>134</v>
      </c>
      <c r="P122" s="216" t="s">
        <v>253</v>
      </c>
      <c r="Q122" s="217"/>
    </row>
    <row r="123" spans="2:17" ht="60.75" customHeight="1">
      <c r="B123" s="178" t="s">
        <v>44</v>
      </c>
      <c r="C123" s="175">
        <f t="shared" si="5"/>
        <v>7.3766666666666669</v>
      </c>
      <c r="D123" s="3" t="s">
        <v>244</v>
      </c>
      <c r="E123" s="3">
        <v>30744566</v>
      </c>
      <c r="F123" s="3" t="s">
        <v>245</v>
      </c>
      <c r="G123" s="3" t="s">
        <v>234</v>
      </c>
      <c r="H123" s="182" t="s">
        <v>246</v>
      </c>
      <c r="I123" s="5" t="s">
        <v>134</v>
      </c>
      <c r="J123" s="1" t="s">
        <v>247</v>
      </c>
      <c r="K123" s="122" t="s">
        <v>249</v>
      </c>
      <c r="L123" s="98" t="s">
        <v>252</v>
      </c>
      <c r="M123" s="122" t="s">
        <v>134</v>
      </c>
      <c r="N123" s="122" t="s">
        <v>134</v>
      </c>
      <c r="O123" s="122" t="s">
        <v>134</v>
      </c>
      <c r="P123" s="179" t="s">
        <v>253</v>
      </c>
      <c r="Q123" s="180"/>
    </row>
    <row r="124" spans="2:17" ht="60.75" customHeight="1">
      <c r="B124" s="178" t="s">
        <v>44</v>
      </c>
      <c r="C124" s="175">
        <f t="shared" si="5"/>
        <v>7.3766666666666669</v>
      </c>
      <c r="D124" s="3" t="s">
        <v>244</v>
      </c>
      <c r="E124" s="3">
        <v>30744566</v>
      </c>
      <c r="F124" s="3" t="s">
        <v>245</v>
      </c>
      <c r="G124" s="3" t="s">
        <v>234</v>
      </c>
      <c r="H124" s="182" t="s">
        <v>246</v>
      </c>
      <c r="I124" s="5" t="s">
        <v>134</v>
      </c>
      <c r="J124" s="1" t="s">
        <v>247</v>
      </c>
      <c r="K124" s="122" t="s">
        <v>251</v>
      </c>
      <c r="L124" s="98" t="s">
        <v>252</v>
      </c>
      <c r="M124" s="122" t="s">
        <v>134</v>
      </c>
      <c r="N124" s="122" t="s">
        <v>134</v>
      </c>
      <c r="O124" s="122" t="s">
        <v>134</v>
      </c>
      <c r="P124" s="179" t="s">
        <v>253</v>
      </c>
      <c r="Q124" s="180"/>
    </row>
    <row r="125" spans="2:17" ht="60.75" customHeight="1">
      <c r="B125" s="178"/>
      <c r="C125" s="175"/>
      <c r="D125" s="3"/>
      <c r="E125" s="3"/>
      <c r="F125" s="3"/>
      <c r="G125" s="3"/>
      <c r="H125" s="182"/>
      <c r="I125" s="5"/>
      <c r="J125" s="1"/>
      <c r="K125" s="122"/>
      <c r="L125" s="98"/>
      <c r="M125" s="122"/>
      <c r="N125" s="122"/>
      <c r="O125" s="122"/>
      <c r="P125" s="205"/>
      <c r="Q125" s="180"/>
    </row>
    <row r="127" spans="2:17" ht="15.75" thickBot="1"/>
    <row r="128" spans="2:17" ht="27" thickBot="1">
      <c r="B128" s="356" t="s">
        <v>46</v>
      </c>
      <c r="C128" s="357"/>
      <c r="D128" s="357"/>
      <c r="E128" s="357"/>
      <c r="F128" s="357"/>
      <c r="G128" s="357"/>
      <c r="H128" s="357"/>
      <c r="I128" s="357"/>
      <c r="J128" s="357"/>
      <c r="K128" s="357"/>
      <c r="L128" s="357"/>
      <c r="M128" s="357"/>
      <c r="N128" s="358"/>
    </row>
    <row r="131" spans="1:26" ht="46.15" customHeight="1">
      <c r="B131" s="68" t="s">
        <v>33</v>
      </c>
      <c r="C131" s="68" t="s">
        <v>47</v>
      </c>
      <c r="D131" s="362" t="s">
        <v>3</v>
      </c>
      <c r="E131" s="363"/>
    </row>
    <row r="132" spans="1:26" ht="46.9" customHeight="1">
      <c r="B132" s="69" t="s">
        <v>123</v>
      </c>
      <c r="C132" s="124" t="s">
        <v>134</v>
      </c>
      <c r="D132" s="364"/>
      <c r="E132" s="364"/>
    </row>
    <row r="135" spans="1:26" ht="26.25">
      <c r="B135" s="354" t="s">
        <v>63</v>
      </c>
      <c r="C135" s="355"/>
      <c r="D135" s="355"/>
      <c r="E135" s="355"/>
      <c r="F135" s="355"/>
      <c r="G135" s="355"/>
      <c r="H135" s="355"/>
      <c r="I135" s="355"/>
      <c r="J135" s="355"/>
      <c r="K135" s="355"/>
      <c r="L135" s="355"/>
      <c r="M135" s="355"/>
      <c r="N135" s="355"/>
      <c r="O135" s="355"/>
      <c r="P135" s="355"/>
      <c r="Q135" s="355"/>
    </row>
    <row r="138" spans="1:26" ht="26.25">
      <c r="B138" s="354" t="s">
        <v>264</v>
      </c>
      <c r="C138" s="355"/>
      <c r="D138" s="355"/>
      <c r="E138" s="355"/>
      <c r="F138" s="355"/>
      <c r="G138" s="355"/>
      <c r="H138" s="355"/>
      <c r="I138" s="355"/>
      <c r="J138" s="355"/>
      <c r="K138" s="355"/>
      <c r="L138" s="355"/>
      <c r="M138" s="355"/>
      <c r="N138" s="355"/>
      <c r="O138" s="355"/>
      <c r="P138" s="355"/>
      <c r="Q138" s="355"/>
    </row>
    <row r="140" spans="1:26" ht="15.75" thickBot="1">
      <c r="M140" s="65"/>
      <c r="N140" s="65"/>
    </row>
    <row r="141" spans="1:26" s="108" customFormat="1" ht="109.5" customHeight="1">
      <c r="B141" s="119" t="s">
        <v>143</v>
      </c>
      <c r="C141" s="119" t="s">
        <v>144</v>
      </c>
      <c r="D141" s="119" t="s">
        <v>145</v>
      </c>
      <c r="E141" s="119" t="s">
        <v>45</v>
      </c>
      <c r="F141" s="119" t="s">
        <v>22</v>
      </c>
      <c r="G141" s="119" t="s">
        <v>103</v>
      </c>
      <c r="H141" s="119" t="s">
        <v>17</v>
      </c>
      <c r="I141" s="119" t="s">
        <v>10</v>
      </c>
      <c r="J141" s="119" t="s">
        <v>31</v>
      </c>
      <c r="K141" s="119" t="s">
        <v>60</v>
      </c>
      <c r="L141" s="119" t="s">
        <v>20</v>
      </c>
      <c r="M141" s="104" t="s">
        <v>26</v>
      </c>
      <c r="N141" s="119" t="s">
        <v>146</v>
      </c>
      <c r="O141" s="119" t="s">
        <v>36</v>
      </c>
      <c r="P141" s="120" t="s">
        <v>11</v>
      </c>
      <c r="Q141" s="120" t="s">
        <v>19</v>
      </c>
    </row>
    <row r="142" spans="1:26" s="314" customFormat="1" ht="30">
      <c r="A142" s="302">
        <v>1</v>
      </c>
      <c r="B142" s="303" t="s">
        <v>594</v>
      </c>
      <c r="C142" s="304" t="s">
        <v>594</v>
      </c>
      <c r="D142" s="303" t="s">
        <v>307</v>
      </c>
      <c r="E142" s="305" t="s">
        <v>595</v>
      </c>
      <c r="F142" s="306" t="s">
        <v>134</v>
      </c>
      <c r="G142" s="307"/>
      <c r="H142" s="308">
        <v>39834</v>
      </c>
      <c r="I142" s="309">
        <v>40178</v>
      </c>
      <c r="J142" s="309"/>
      <c r="K142" s="309" t="s">
        <v>597</v>
      </c>
      <c r="L142" s="309" t="s">
        <v>596</v>
      </c>
      <c r="M142" s="310">
        <v>628</v>
      </c>
      <c r="N142" s="310">
        <v>20</v>
      </c>
      <c r="O142" s="311"/>
      <c r="P142" s="311">
        <v>264</v>
      </c>
      <c r="Q142" s="312" t="s">
        <v>615</v>
      </c>
      <c r="R142" s="313"/>
      <c r="S142" s="313"/>
      <c r="T142" s="313"/>
      <c r="U142" s="313"/>
      <c r="V142" s="313"/>
      <c r="W142" s="313"/>
      <c r="X142" s="313"/>
      <c r="Y142" s="313"/>
      <c r="Z142" s="313"/>
    </row>
    <row r="143" spans="1:26" s="314" customFormat="1" ht="30">
      <c r="A143" s="302">
        <f>+A142+1</f>
        <v>2</v>
      </c>
      <c r="B143" s="303" t="s">
        <v>594</v>
      </c>
      <c r="C143" s="304" t="s">
        <v>594</v>
      </c>
      <c r="D143" s="303" t="s">
        <v>307</v>
      </c>
      <c r="E143" s="305" t="s">
        <v>613</v>
      </c>
      <c r="F143" s="306" t="s">
        <v>134</v>
      </c>
      <c r="G143" s="307"/>
      <c r="H143" s="308">
        <v>40210</v>
      </c>
      <c r="I143" s="309">
        <v>40543</v>
      </c>
      <c r="J143" s="309"/>
      <c r="K143" s="309" t="s">
        <v>597</v>
      </c>
      <c r="L143" s="309" t="s">
        <v>602</v>
      </c>
      <c r="M143" s="310"/>
      <c r="N143" s="310">
        <v>20</v>
      </c>
      <c r="O143" s="311"/>
      <c r="P143" s="311">
        <v>264</v>
      </c>
      <c r="Q143" s="312" t="s">
        <v>615</v>
      </c>
      <c r="R143" s="313"/>
      <c r="S143" s="313"/>
      <c r="T143" s="313"/>
      <c r="U143" s="313"/>
      <c r="V143" s="313"/>
      <c r="W143" s="313"/>
      <c r="X143" s="313"/>
      <c r="Y143" s="313"/>
      <c r="Z143" s="313"/>
    </row>
    <row r="144" spans="1:26" s="314" customFormat="1" ht="30">
      <c r="A144" s="302">
        <f t="shared" ref="A144:A149" si="6">+A143+1</f>
        <v>3</v>
      </c>
      <c r="B144" s="303" t="s">
        <v>594</v>
      </c>
      <c r="C144" s="304" t="s">
        <v>594</v>
      </c>
      <c r="D144" s="303" t="s">
        <v>307</v>
      </c>
      <c r="E144" s="305" t="s">
        <v>614</v>
      </c>
      <c r="F144" s="306" t="s">
        <v>134</v>
      </c>
      <c r="G144" s="307"/>
      <c r="H144" s="308">
        <v>40567</v>
      </c>
      <c r="I144" s="309">
        <v>40908</v>
      </c>
      <c r="J144" s="309"/>
      <c r="K144" s="309" t="s">
        <v>597</v>
      </c>
      <c r="L144" s="309" t="s">
        <v>607</v>
      </c>
      <c r="M144" s="310"/>
      <c r="N144" s="310">
        <v>40</v>
      </c>
      <c r="O144" s="311"/>
      <c r="P144" s="311">
        <v>265</v>
      </c>
      <c r="Q144" s="312" t="s">
        <v>615</v>
      </c>
      <c r="R144" s="313"/>
      <c r="S144" s="313"/>
      <c r="T144" s="313"/>
      <c r="U144" s="313"/>
      <c r="V144" s="313"/>
      <c r="W144" s="313"/>
      <c r="X144" s="313"/>
      <c r="Y144" s="313"/>
      <c r="Z144" s="313"/>
    </row>
    <row r="145" spans="1:26" s="314" customFormat="1" ht="30">
      <c r="A145" s="302">
        <f t="shared" si="6"/>
        <v>4</v>
      </c>
      <c r="B145" s="303" t="s">
        <v>594</v>
      </c>
      <c r="C145" s="304" t="s">
        <v>594</v>
      </c>
      <c r="D145" s="303" t="s">
        <v>307</v>
      </c>
      <c r="E145" s="305" t="s">
        <v>601</v>
      </c>
      <c r="F145" s="306" t="s">
        <v>134</v>
      </c>
      <c r="G145" s="306"/>
      <c r="H145" s="308">
        <v>40940</v>
      </c>
      <c r="I145" s="309">
        <v>41273</v>
      </c>
      <c r="J145" s="309"/>
      <c r="K145" s="309" t="s">
        <v>597</v>
      </c>
      <c r="L145" s="309" t="s">
        <v>602</v>
      </c>
      <c r="M145" s="310">
        <v>1400</v>
      </c>
      <c r="N145" s="310">
        <v>40</v>
      </c>
      <c r="O145" s="311"/>
      <c r="P145" s="311">
        <v>265</v>
      </c>
      <c r="Q145" s="312" t="s">
        <v>615</v>
      </c>
      <c r="R145" s="313"/>
      <c r="S145" s="313"/>
      <c r="T145" s="313"/>
      <c r="U145" s="313"/>
      <c r="V145" s="313"/>
      <c r="W145" s="313"/>
      <c r="X145" s="313"/>
      <c r="Y145" s="313"/>
      <c r="Z145" s="313"/>
    </row>
    <row r="146" spans="1:26" s="314" customFormat="1" ht="30">
      <c r="A146" s="302">
        <f t="shared" si="6"/>
        <v>5</v>
      </c>
      <c r="B146" s="303" t="s">
        <v>594</v>
      </c>
      <c r="C146" s="304" t="s">
        <v>594</v>
      </c>
      <c r="D146" s="303" t="s">
        <v>307</v>
      </c>
      <c r="E146" s="305" t="s">
        <v>603</v>
      </c>
      <c r="F146" s="306" t="s">
        <v>134</v>
      </c>
      <c r="G146" s="306"/>
      <c r="H146" s="308">
        <v>40922</v>
      </c>
      <c r="I146" s="309">
        <v>41273</v>
      </c>
      <c r="J146" s="309"/>
      <c r="K146" s="309" t="s">
        <v>597</v>
      </c>
      <c r="L146" s="309" t="s">
        <v>772</v>
      </c>
      <c r="M146" s="310">
        <v>596</v>
      </c>
      <c r="N146" s="310">
        <v>50</v>
      </c>
      <c r="O146" s="311"/>
      <c r="P146" s="311">
        <v>265</v>
      </c>
      <c r="Q146" s="312" t="s">
        <v>615</v>
      </c>
      <c r="R146" s="313"/>
      <c r="S146" s="313"/>
      <c r="T146" s="313"/>
      <c r="U146" s="313"/>
      <c r="V146" s="313"/>
      <c r="W146" s="313"/>
      <c r="X146" s="313"/>
      <c r="Y146" s="313"/>
      <c r="Z146" s="313"/>
    </row>
    <row r="147" spans="1:26" s="314" customFormat="1" ht="30">
      <c r="A147" s="302">
        <f t="shared" si="6"/>
        <v>6</v>
      </c>
      <c r="B147" s="303" t="s">
        <v>594</v>
      </c>
      <c r="C147" s="304" t="s">
        <v>594</v>
      </c>
      <c r="D147" s="303" t="s">
        <v>307</v>
      </c>
      <c r="E147" s="305" t="s">
        <v>604</v>
      </c>
      <c r="F147" s="306" t="s">
        <v>134</v>
      </c>
      <c r="G147" s="306"/>
      <c r="H147" s="308">
        <v>40932</v>
      </c>
      <c r="I147" s="309">
        <v>41274</v>
      </c>
      <c r="J147" s="309"/>
      <c r="K147" s="309" t="s">
        <v>597</v>
      </c>
      <c r="L147" s="309" t="s">
        <v>607</v>
      </c>
      <c r="M147" s="310">
        <v>162</v>
      </c>
      <c r="N147" s="310">
        <v>17</v>
      </c>
      <c r="O147" s="311"/>
      <c r="P147" s="311">
        <v>265</v>
      </c>
      <c r="Q147" s="312" t="s">
        <v>615</v>
      </c>
      <c r="R147" s="313"/>
      <c r="S147" s="313"/>
      <c r="T147" s="313"/>
      <c r="U147" s="313"/>
      <c r="V147" s="313"/>
      <c r="W147" s="313"/>
      <c r="X147" s="313"/>
      <c r="Y147" s="313"/>
      <c r="Z147" s="313"/>
    </row>
    <row r="148" spans="1:26" s="314" customFormat="1" ht="30">
      <c r="A148" s="302">
        <f t="shared" si="6"/>
        <v>7</v>
      </c>
      <c r="B148" s="303" t="s">
        <v>594</v>
      </c>
      <c r="C148" s="304" t="s">
        <v>594</v>
      </c>
      <c r="D148" s="303" t="s">
        <v>307</v>
      </c>
      <c r="E148" s="305" t="s">
        <v>605</v>
      </c>
      <c r="F148" s="306" t="s">
        <v>134</v>
      </c>
      <c r="G148" s="306"/>
      <c r="H148" s="308">
        <v>41576</v>
      </c>
      <c r="I148" s="309">
        <v>41850</v>
      </c>
      <c r="J148" s="309"/>
      <c r="K148" s="309" t="s">
        <v>597</v>
      </c>
      <c r="L148" s="309" t="s">
        <v>608</v>
      </c>
      <c r="M148" s="310">
        <v>141</v>
      </c>
      <c r="N148" s="310">
        <v>123</v>
      </c>
      <c r="O148" s="311"/>
      <c r="P148" s="311">
        <v>266</v>
      </c>
      <c r="Q148" s="312" t="s">
        <v>615</v>
      </c>
      <c r="R148" s="313"/>
      <c r="S148" s="313"/>
      <c r="T148" s="313"/>
      <c r="U148" s="313"/>
      <c r="V148" s="313"/>
      <c r="W148" s="313"/>
      <c r="X148" s="313"/>
      <c r="Y148" s="313"/>
      <c r="Z148" s="313"/>
    </row>
    <row r="149" spans="1:26" s="114" customFormat="1">
      <c r="A149" s="47">
        <f t="shared" si="6"/>
        <v>8</v>
      </c>
      <c r="B149" s="115"/>
      <c r="C149" s="116"/>
      <c r="D149" s="115"/>
      <c r="E149" s="110"/>
      <c r="F149" s="111"/>
      <c r="G149" s="111"/>
      <c r="H149" s="111"/>
      <c r="I149" s="112"/>
      <c r="J149" s="112"/>
      <c r="K149" s="112"/>
      <c r="L149" s="112"/>
      <c r="M149" s="103"/>
      <c r="N149" s="103"/>
      <c r="O149" s="27"/>
      <c r="P149" s="27"/>
      <c r="Q149" s="152"/>
      <c r="R149" s="113"/>
      <c r="S149" s="113"/>
      <c r="T149" s="113"/>
      <c r="U149" s="113"/>
      <c r="V149" s="113"/>
      <c r="W149" s="113"/>
      <c r="X149" s="113"/>
      <c r="Y149" s="113"/>
      <c r="Z149" s="113"/>
    </row>
    <row r="150" spans="1:26" s="114" customFormat="1">
      <c r="A150" s="47"/>
      <c r="B150" s="50" t="s">
        <v>16</v>
      </c>
      <c r="C150" s="116"/>
      <c r="D150" s="115"/>
      <c r="E150" s="110"/>
      <c r="F150" s="111"/>
      <c r="G150" s="111"/>
      <c r="H150" s="111"/>
      <c r="I150" s="112"/>
      <c r="J150" s="112"/>
      <c r="K150" s="117">
        <f t="shared" ref="K150" si="7">SUM(K142:K149)</f>
        <v>0</v>
      </c>
      <c r="L150" s="117">
        <f t="shared" ref="L150:N150" si="8">SUM(L142:L149)</f>
        <v>0</v>
      </c>
      <c r="M150" s="150">
        <f t="shared" si="8"/>
        <v>2927</v>
      </c>
      <c r="N150" s="117">
        <f t="shared" si="8"/>
        <v>310</v>
      </c>
      <c r="O150" s="27"/>
      <c r="P150" s="27"/>
      <c r="Q150" s="153"/>
    </row>
    <row r="151" spans="1:26">
      <c r="B151" s="30"/>
      <c r="C151" s="30"/>
      <c r="D151" s="30"/>
      <c r="E151" s="31"/>
      <c r="F151" s="30"/>
      <c r="G151" s="30"/>
      <c r="H151" s="30"/>
      <c r="I151" s="30"/>
      <c r="J151" s="30"/>
      <c r="K151" s="30"/>
      <c r="L151" s="30"/>
      <c r="M151" s="30"/>
      <c r="N151" s="30"/>
      <c r="O151" s="30"/>
      <c r="P151" s="30"/>
    </row>
    <row r="152" spans="1:26" ht="18.75">
      <c r="B152" s="59" t="s">
        <v>32</v>
      </c>
      <c r="C152" s="73">
        <f>+K150</f>
        <v>0</v>
      </c>
      <c r="H152" s="32"/>
      <c r="I152" s="32"/>
      <c r="J152" s="32"/>
      <c r="K152" s="32"/>
      <c r="L152" s="32"/>
      <c r="M152" s="32"/>
      <c r="N152" s="30"/>
      <c r="O152" s="30"/>
      <c r="P152" s="30"/>
    </row>
    <row r="154" spans="1:26" ht="15.75" thickBot="1"/>
    <row r="155" spans="1:26" ht="37.15" customHeight="1" thickBot="1">
      <c r="B155" s="76" t="s">
        <v>49</v>
      </c>
      <c r="C155" s="77" t="s">
        <v>50</v>
      </c>
      <c r="D155" s="76" t="s">
        <v>51</v>
      </c>
      <c r="E155" s="77" t="s">
        <v>54</v>
      </c>
    </row>
    <row r="156" spans="1:26" ht="41.45" customHeight="1">
      <c r="B156" s="67" t="s">
        <v>124</v>
      </c>
      <c r="C156" s="70">
        <v>20</v>
      </c>
      <c r="D156" s="70">
        <v>0</v>
      </c>
      <c r="E156" s="359">
        <f>+D156+D157+D158</f>
        <v>0</v>
      </c>
    </row>
    <row r="157" spans="1:26">
      <c r="B157" s="67" t="s">
        <v>125</v>
      </c>
      <c r="C157" s="57">
        <v>30</v>
      </c>
      <c r="D157" s="71">
        <v>0</v>
      </c>
      <c r="E157" s="360"/>
    </row>
    <row r="158" spans="1:26" ht="15.75" thickBot="1">
      <c r="B158" s="67" t="s">
        <v>126</v>
      </c>
      <c r="C158" s="72">
        <v>40</v>
      </c>
      <c r="D158" s="72">
        <v>0</v>
      </c>
      <c r="E158" s="361"/>
    </row>
    <row r="160" spans="1:26" ht="15.75" thickBot="1"/>
    <row r="161" spans="2:17" ht="27" thickBot="1">
      <c r="B161" s="356" t="s">
        <v>52</v>
      </c>
      <c r="C161" s="357"/>
      <c r="D161" s="357"/>
      <c r="E161" s="357"/>
      <c r="F161" s="357"/>
      <c r="G161" s="357"/>
      <c r="H161" s="357"/>
      <c r="I161" s="357"/>
      <c r="J161" s="357"/>
      <c r="K161" s="357"/>
      <c r="L161" s="357"/>
      <c r="M161" s="357"/>
      <c r="N161" s="358"/>
    </row>
    <row r="163" spans="2:17" ht="76.5" customHeight="1">
      <c r="B163" s="56" t="s">
        <v>0</v>
      </c>
      <c r="C163" s="56" t="s">
        <v>39</v>
      </c>
      <c r="D163" s="56" t="s">
        <v>40</v>
      </c>
      <c r="E163" s="56" t="s">
        <v>116</v>
      </c>
      <c r="F163" s="56" t="s">
        <v>118</v>
      </c>
      <c r="G163" s="56" t="s">
        <v>119</v>
      </c>
      <c r="H163" s="56" t="s">
        <v>120</v>
      </c>
      <c r="I163" s="56" t="s">
        <v>117</v>
      </c>
      <c r="J163" s="362" t="s">
        <v>121</v>
      </c>
      <c r="K163" s="380"/>
      <c r="L163" s="363"/>
      <c r="M163" s="56" t="s">
        <v>122</v>
      </c>
      <c r="N163" s="56" t="s">
        <v>41</v>
      </c>
      <c r="O163" s="56" t="s">
        <v>42</v>
      </c>
      <c r="P163" s="362" t="s">
        <v>3</v>
      </c>
      <c r="Q163" s="363"/>
    </row>
    <row r="164" spans="2:17" ht="60.75" customHeight="1">
      <c r="B164" s="92" t="s">
        <v>585</v>
      </c>
      <c r="C164" s="92">
        <f>(126+36+985)/1000</f>
        <v>1.147</v>
      </c>
      <c r="D164" s="3" t="s">
        <v>265</v>
      </c>
      <c r="E164" s="3">
        <v>36952049</v>
      </c>
      <c r="F164" s="3" t="s">
        <v>270</v>
      </c>
      <c r="G164" s="3" t="s">
        <v>169</v>
      </c>
      <c r="H164" s="176">
        <v>37997</v>
      </c>
      <c r="I164" s="5" t="s">
        <v>135</v>
      </c>
      <c r="J164" s="122" t="s">
        <v>271</v>
      </c>
      <c r="K164" s="122" t="s">
        <v>272</v>
      </c>
      <c r="L164" s="122" t="s">
        <v>273</v>
      </c>
      <c r="M164" s="122" t="s">
        <v>134</v>
      </c>
      <c r="N164" s="122" t="s">
        <v>135</v>
      </c>
      <c r="O164" s="63" t="s">
        <v>134</v>
      </c>
      <c r="P164" s="364" t="s">
        <v>266</v>
      </c>
      <c r="Q164" s="364"/>
    </row>
    <row r="165" spans="2:17" ht="60.75" customHeight="1">
      <c r="B165" s="266" t="s">
        <v>585</v>
      </c>
      <c r="C165" s="219">
        <f>(126+36+985)/1000</f>
        <v>1.147</v>
      </c>
      <c r="D165" s="3" t="s">
        <v>265</v>
      </c>
      <c r="E165" s="3">
        <v>36952049</v>
      </c>
      <c r="F165" s="3" t="s">
        <v>270</v>
      </c>
      <c r="G165" s="3" t="s">
        <v>169</v>
      </c>
      <c r="H165" s="176">
        <v>37997</v>
      </c>
      <c r="I165" s="5" t="s">
        <v>135</v>
      </c>
      <c r="J165" s="1" t="s">
        <v>267</v>
      </c>
      <c r="K165" s="99" t="s">
        <v>268</v>
      </c>
      <c r="L165" s="98" t="s">
        <v>269</v>
      </c>
      <c r="M165" s="63" t="s">
        <v>134</v>
      </c>
      <c r="N165" s="122" t="s">
        <v>135</v>
      </c>
      <c r="O165" s="63" t="s">
        <v>134</v>
      </c>
      <c r="P165" s="364" t="s">
        <v>266</v>
      </c>
      <c r="Q165" s="364"/>
    </row>
    <row r="166" spans="2:17" ht="60.75" customHeight="1">
      <c r="B166" s="219" t="s">
        <v>274</v>
      </c>
      <c r="C166" s="219">
        <f>(126+36+985)/5000</f>
        <v>0.22939999999999999</v>
      </c>
      <c r="D166" s="3" t="s">
        <v>275</v>
      </c>
      <c r="E166" s="3">
        <v>12745341</v>
      </c>
      <c r="F166" s="3" t="s">
        <v>276</v>
      </c>
      <c r="G166" s="3" t="s">
        <v>163</v>
      </c>
      <c r="H166" s="176">
        <v>37596</v>
      </c>
      <c r="I166" s="5" t="s">
        <v>135</v>
      </c>
      <c r="J166" s="1" t="s">
        <v>135</v>
      </c>
      <c r="K166" s="99" t="s">
        <v>135</v>
      </c>
      <c r="L166" s="98" t="s">
        <v>135</v>
      </c>
      <c r="M166" s="122" t="s">
        <v>134</v>
      </c>
      <c r="N166" s="122" t="s">
        <v>135</v>
      </c>
      <c r="O166" s="122" t="s">
        <v>134</v>
      </c>
      <c r="P166" s="222" t="s">
        <v>283</v>
      </c>
      <c r="Q166" s="222"/>
    </row>
    <row r="167" spans="2:17" ht="60.75" customHeight="1">
      <c r="B167" s="219" t="s">
        <v>277</v>
      </c>
      <c r="C167" s="219">
        <f>(126+36+985)/1000</f>
        <v>1.147</v>
      </c>
      <c r="D167" s="3" t="s">
        <v>278</v>
      </c>
      <c r="E167" s="3">
        <v>30730326</v>
      </c>
      <c r="F167" s="3" t="s">
        <v>279</v>
      </c>
      <c r="G167" s="3" t="s">
        <v>280</v>
      </c>
      <c r="H167" s="176">
        <v>35546</v>
      </c>
      <c r="I167" s="5" t="s">
        <v>135</v>
      </c>
      <c r="J167" s="1" t="s">
        <v>281</v>
      </c>
      <c r="K167" s="99" t="s">
        <v>282</v>
      </c>
      <c r="L167" s="98" t="s">
        <v>252</v>
      </c>
      <c r="M167" s="122" t="s">
        <v>134</v>
      </c>
      <c r="N167" s="122" t="s">
        <v>134</v>
      </c>
      <c r="O167" s="122" t="s">
        <v>134</v>
      </c>
      <c r="P167" s="222"/>
      <c r="Q167" s="222"/>
    </row>
    <row r="168" spans="2:17" ht="60.75" customHeight="1">
      <c r="B168" s="219"/>
      <c r="C168" s="219"/>
      <c r="D168" s="3"/>
      <c r="E168" s="3"/>
      <c r="F168" s="3"/>
      <c r="G168" s="3"/>
      <c r="H168" s="176"/>
      <c r="I168" s="5"/>
      <c r="J168" s="1"/>
      <c r="K168" s="99"/>
      <c r="L168" s="98"/>
      <c r="M168" s="122"/>
      <c r="N168" s="122"/>
      <c r="O168" s="122"/>
      <c r="P168" s="222"/>
      <c r="Q168" s="222"/>
    </row>
    <row r="171" spans="2:17" ht="15.75" thickBot="1"/>
    <row r="172" spans="2:17" ht="54" customHeight="1">
      <c r="B172" s="75" t="s">
        <v>33</v>
      </c>
      <c r="C172" s="75" t="s">
        <v>49</v>
      </c>
      <c r="D172" s="56" t="s">
        <v>50</v>
      </c>
      <c r="E172" s="75" t="s">
        <v>51</v>
      </c>
      <c r="F172" s="77" t="s">
        <v>55</v>
      </c>
      <c r="G172" s="95"/>
    </row>
    <row r="173" spans="2:17" ht="120.75" customHeight="1">
      <c r="B173" s="348" t="s">
        <v>53</v>
      </c>
      <c r="C173" s="6" t="s">
        <v>127</v>
      </c>
      <c r="D173" s="71">
        <v>25</v>
      </c>
      <c r="E173" s="71">
        <v>0</v>
      </c>
      <c r="F173" s="349">
        <f>+E173+E174+E175</f>
        <v>25</v>
      </c>
      <c r="G173" s="96"/>
    </row>
    <row r="174" spans="2:17" ht="76.150000000000006" customHeight="1">
      <c r="B174" s="348"/>
      <c r="C174" s="6" t="s">
        <v>128</v>
      </c>
      <c r="D174" s="74">
        <v>25</v>
      </c>
      <c r="E174" s="71">
        <v>25</v>
      </c>
      <c r="F174" s="350"/>
      <c r="G174" s="96"/>
    </row>
    <row r="175" spans="2:17" ht="69" customHeight="1">
      <c r="B175" s="348"/>
      <c r="C175" s="6" t="s">
        <v>129</v>
      </c>
      <c r="D175" s="71">
        <v>10</v>
      </c>
      <c r="E175" s="71">
        <v>0</v>
      </c>
      <c r="F175" s="351"/>
      <c r="G175" s="96"/>
    </row>
    <row r="176" spans="2:17">
      <c r="C176"/>
    </row>
    <row r="179" spans="2:5">
      <c r="B179" s="66" t="s">
        <v>56</v>
      </c>
    </row>
    <row r="182" spans="2:5">
      <c r="B182" s="78" t="s">
        <v>33</v>
      </c>
      <c r="C182" s="78" t="s">
        <v>57</v>
      </c>
      <c r="D182" s="75" t="s">
        <v>51</v>
      </c>
      <c r="E182" s="75" t="s">
        <v>16</v>
      </c>
    </row>
    <row r="183" spans="2:5" ht="28.5">
      <c r="B183" s="2" t="s">
        <v>58</v>
      </c>
      <c r="C183" s="7">
        <v>40</v>
      </c>
      <c r="D183" s="71">
        <f>+E156</f>
        <v>0</v>
      </c>
      <c r="E183" s="352">
        <f>+D183+D184</f>
        <v>25</v>
      </c>
    </row>
    <row r="184" spans="2:5" ht="42.75">
      <c r="B184" s="2" t="s">
        <v>59</v>
      </c>
      <c r="C184" s="7">
        <v>60</v>
      </c>
      <c r="D184" s="71">
        <f>+F173</f>
        <v>25</v>
      </c>
      <c r="E184" s="353"/>
    </row>
  </sheetData>
  <customSheetViews>
    <customSheetView guid="{0D27272C-8AE0-4052-801F-A315617EF63A}" scale="70" hiddenColumns="1">
      <selection sqref="A1:XFD1048576"/>
      <pageMargins left="0.7" right="0.7" top="0.75" bottom="0.75" header="0.3" footer="0.3"/>
      <pageSetup orientation="portrait" horizontalDpi="4294967295" verticalDpi="4294967295" r:id="rId1"/>
    </customSheetView>
    <customSheetView guid="{FAFEC9F5-BF18-4E84-806B-6B835B574CEB}" scale="70" hiddenColumns="1" topLeftCell="A55">
      <selection activeCell="F24" sqref="F24"/>
      <pageMargins left="0.7" right="0.7" top="0.75" bottom="0.75" header="0.3" footer="0.3"/>
      <pageSetup orientation="portrait" horizontalDpi="4294967295" verticalDpi="4294967295" r:id="rId2"/>
    </customSheetView>
  </customSheetViews>
  <mergeCells count="42">
    <mergeCell ref="P165:Q165"/>
    <mergeCell ref="J163:L163"/>
    <mergeCell ref="P163:Q163"/>
    <mergeCell ref="P164:Q164"/>
    <mergeCell ref="J90:L90"/>
    <mergeCell ref="P91:Q91"/>
    <mergeCell ref="B135:Q135"/>
    <mergeCell ref="B138:Q138"/>
    <mergeCell ref="O79:P79"/>
    <mergeCell ref="O74:P74"/>
    <mergeCell ref="O75:P75"/>
    <mergeCell ref="O76:P76"/>
    <mergeCell ref="O77:P77"/>
    <mergeCell ref="O78:P78"/>
    <mergeCell ref="M45:N45"/>
    <mergeCell ref="B59:B60"/>
    <mergeCell ref="C59:C60"/>
    <mergeCell ref="O69:P69"/>
    <mergeCell ref="B4:P4"/>
    <mergeCell ref="B22:C22"/>
    <mergeCell ref="C6:N6"/>
    <mergeCell ref="C7:N7"/>
    <mergeCell ref="C8:N8"/>
    <mergeCell ref="C9:N9"/>
    <mergeCell ref="C10:E10"/>
    <mergeCell ref="B14:C21"/>
    <mergeCell ref="B173:B175"/>
    <mergeCell ref="F173:F175"/>
    <mergeCell ref="E183:E184"/>
    <mergeCell ref="B2:P2"/>
    <mergeCell ref="B161:N161"/>
    <mergeCell ref="E156:E158"/>
    <mergeCell ref="B128:N128"/>
    <mergeCell ref="D131:E131"/>
    <mergeCell ref="D132:E132"/>
    <mergeCell ref="P90:Q90"/>
    <mergeCell ref="B85:N85"/>
    <mergeCell ref="E40:E41"/>
    <mergeCell ref="O68:P68"/>
    <mergeCell ref="B65:N65"/>
    <mergeCell ref="C63:N63"/>
    <mergeCell ref="D59:E59"/>
  </mergeCells>
  <conditionalFormatting sqref="C69:C71">
    <cfRule type="duplicateValues" dxfId="2" priority="3"/>
  </conditionalFormatting>
  <conditionalFormatting sqref="C72">
    <cfRule type="duplicateValues" dxfId="1" priority="2"/>
  </conditionalFormatting>
  <conditionalFormatting sqref="C73:C75">
    <cfRule type="duplicateValues" dxfId="0" priority="1"/>
  </conditionalFormatting>
  <dataValidations count="2">
    <dataValidation type="decimal" allowBlank="1" showInputMessage="1" showErrorMessage="1" sqref="WVH983100 WLL983100 C65596 IV65596 SR65596 ACN65596 AMJ65596 AWF65596 BGB65596 BPX65596 BZT65596 CJP65596 CTL65596 DDH65596 DND65596 DWZ65596 EGV65596 EQR65596 FAN65596 FKJ65596 FUF65596 GEB65596 GNX65596 GXT65596 HHP65596 HRL65596 IBH65596 ILD65596 IUZ65596 JEV65596 JOR65596 JYN65596 KIJ65596 KSF65596 LCB65596 LLX65596 LVT65596 MFP65596 MPL65596 MZH65596 NJD65596 NSZ65596 OCV65596 OMR65596 OWN65596 PGJ65596 PQF65596 QAB65596 QJX65596 QTT65596 RDP65596 RNL65596 RXH65596 SHD65596 SQZ65596 TAV65596 TKR65596 TUN65596 UEJ65596 UOF65596 UYB65596 VHX65596 VRT65596 WBP65596 WLL65596 WVH65596 C131132 IV131132 SR131132 ACN131132 AMJ131132 AWF131132 BGB131132 BPX131132 BZT131132 CJP131132 CTL131132 DDH131132 DND131132 DWZ131132 EGV131132 EQR131132 FAN131132 FKJ131132 FUF131132 GEB131132 GNX131132 GXT131132 HHP131132 HRL131132 IBH131132 ILD131132 IUZ131132 JEV131132 JOR131132 JYN131132 KIJ131132 KSF131132 LCB131132 LLX131132 LVT131132 MFP131132 MPL131132 MZH131132 NJD131132 NSZ131132 OCV131132 OMR131132 OWN131132 PGJ131132 PQF131132 QAB131132 QJX131132 QTT131132 RDP131132 RNL131132 RXH131132 SHD131132 SQZ131132 TAV131132 TKR131132 TUN131132 UEJ131132 UOF131132 UYB131132 VHX131132 VRT131132 WBP131132 WLL131132 WVH131132 C196668 IV196668 SR196668 ACN196668 AMJ196668 AWF196668 BGB196668 BPX196668 BZT196668 CJP196668 CTL196668 DDH196668 DND196668 DWZ196668 EGV196668 EQR196668 FAN196668 FKJ196668 FUF196668 GEB196668 GNX196668 GXT196668 HHP196668 HRL196668 IBH196668 ILD196668 IUZ196668 JEV196668 JOR196668 JYN196668 KIJ196668 KSF196668 LCB196668 LLX196668 LVT196668 MFP196668 MPL196668 MZH196668 NJD196668 NSZ196668 OCV196668 OMR196668 OWN196668 PGJ196668 PQF196668 QAB196668 QJX196668 QTT196668 RDP196668 RNL196668 RXH196668 SHD196668 SQZ196668 TAV196668 TKR196668 TUN196668 UEJ196668 UOF196668 UYB196668 VHX196668 VRT196668 WBP196668 WLL196668 WVH196668 C262204 IV262204 SR262204 ACN262204 AMJ262204 AWF262204 BGB262204 BPX262204 BZT262204 CJP262204 CTL262204 DDH262204 DND262204 DWZ262204 EGV262204 EQR262204 FAN262204 FKJ262204 FUF262204 GEB262204 GNX262204 GXT262204 HHP262204 HRL262204 IBH262204 ILD262204 IUZ262204 JEV262204 JOR262204 JYN262204 KIJ262204 KSF262204 LCB262204 LLX262204 LVT262204 MFP262204 MPL262204 MZH262204 NJD262204 NSZ262204 OCV262204 OMR262204 OWN262204 PGJ262204 PQF262204 QAB262204 QJX262204 QTT262204 RDP262204 RNL262204 RXH262204 SHD262204 SQZ262204 TAV262204 TKR262204 TUN262204 UEJ262204 UOF262204 UYB262204 VHX262204 VRT262204 WBP262204 WLL262204 WVH262204 C327740 IV327740 SR327740 ACN327740 AMJ327740 AWF327740 BGB327740 BPX327740 BZT327740 CJP327740 CTL327740 DDH327740 DND327740 DWZ327740 EGV327740 EQR327740 FAN327740 FKJ327740 FUF327740 GEB327740 GNX327740 GXT327740 HHP327740 HRL327740 IBH327740 ILD327740 IUZ327740 JEV327740 JOR327740 JYN327740 KIJ327740 KSF327740 LCB327740 LLX327740 LVT327740 MFP327740 MPL327740 MZH327740 NJD327740 NSZ327740 OCV327740 OMR327740 OWN327740 PGJ327740 PQF327740 QAB327740 QJX327740 QTT327740 RDP327740 RNL327740 RXH327740 SHD327740 SQZ327740 TAV327740 TKR327740 TUN327740 UEJ327740 UOF327740 UYB327740 VHX327740 VRT327740 WBP327740 WLL327740 WVH327740 C393276 IV393276 SR393276 ACN393276 AMJ393276 AWF393276 BGB393276 BPX393276 BZT393276 CJP393276 CTL393276 DDH393276 DND393276 DWZ393276 EGV393276 EQR393276 FAN393276 FKJ393276 FUF393276 GEB393276 GNX393276 GXT393276 HHP393276 HRL393276 IBH393276 ILD393276 IUZ393276 JEV393276 JOR393276 JYN393276 KIJ393276 KSF393276 LCB393276 LLX393276 LVT393276 MFP393276 MPL393276 MZH393276 NJD393276 NSZ393276 OCV393276 OMR393276 OWN393276 PGJ393276 PQF393276 QAB393276 QJX393276 QTT393276 RDP393276 RNL393276 RXH393276 SHD393276 SQZ393276 TAV393276 TKR393276 TUN393276 UEJ393276 UOF393276 UYB393276 VHX393276 VRT393276 WBP393276 WLL393276 WVH393276 C458812 IV458812 SR458812 ACN458812 AMJ458812 AWF458812 BGB458812 BPX458812 BZT458812 CJP458812 CTL458812 DDH458812 DND458812 DWZ458812 EGV458812 EQR458812 FAN458812 FKJ458812 FUF458812 GEB458812 GNX458812 GXT458812 HHP458812 HRL458812 IBH458812 ILD458812 IUZ458812 JEV458812 JOR458812 JYN458812 KIJ458812 KSF458812 LCB458812 LLX458812 LVT458812 MFP458812 MPL458812 MZH458812 NJD458812 NSZ458812 OCV458812 OMR458812 OWN458812 PGJ458812 PQF458812 QAB458812 QJX458812 QTT458812 RDP458812 RNL458812 RXH458812 SHD458812 SQZ458812 TAV458812 TKR458812 TUN458812 UEJ458812 UOF458812 UYB458812 VHX458812 VRT458812 WBP458812 WLL458812 WVH458812 C524348 IV524348 SR524348 ACN524348 AMJ524348 AWF524348 BGB524348 BPX524348 BZT524348 CJP524348 CTL524348 DDH524348 DND524348 DWZ524348 EGV524348 EQR524348 FAN524348 FKJ524348 FUF524348 GEB524348 GNX524348 GXT524348 HHP524348 HRL524348 IBH524348 ILD524348 IUZ524348 JEV524348 JOR524348 JYN524348 KIJ524348 KSF524348 LCB524348 LLX524348 LVT524348 MFP524348 MPL524348 MZH524348 NJD524348 NSZ524348 OCV524348 OMR524348 OWN524348 PGJ524348 PQF524348 QAB524348 QJX524348 QTT524348 RDP524348 RNL524348 RXH524348 SHD524348 SQZ524348 TAV524348 TKR524348 TUN524348 UEJ524348 UOF524348 UYB524348 VHX524348 VRT524348 WBP524348 WLL524348 WVH524348 C589884 IV589884 SR589884 ACN589884 AMJ589884 AWF589884 BGB589884 BPX589884 BZT589884 CJP589884 CTL589884 DDH589884 DND589884 DWZ589884 EGV589884 EQR589884 FAN589884 FKJ589884 FUF589884 GEB589884 GNX589884 GXT589884 HHP589884 HRL589884 IBH589884 ILD589884 IUZ589884 JEV589884 JOR589884 JYN589884 KIJ589884 KSF589884 LCB589884 LLX589884 LVT589884 MFP589884 MPL589884 MZH589884 NJD589884 NSZ589884 OCV589884 OMR589884 OWN589884 PGJ589884 PQF589884 QAB589884 QJX589884 QTT589884 RDP589884 RNL589884 RXH589884 SHD589884 SQZ589884 TAV589884 TKR589884 TUN589884 UEJ589884 UOF589884 UYB589884 VHX589884 VRT589884 WBP589884 WLL589884 WVH589884 C655420 IV655420 SR655420 ACN655420 AMJ655420 AWF655420 BGB655420 BPX655420 BZT655420 CJP655420 CTL655420 DDH655420 DND655420 DWZ655420 EGV655420 EQR655420 FAN655420 FKJ655420 FUF655420 GEB655420 GNX655420 GXT655420 HHP655420 HRL655420 IBH655420 ILD655420 IUZ655420 JEV655420 JOR655420 JYN655420 KIJ655420 KSF655420 LCB655420 LLX655420 LVT655420 MFP655420 MPL655420 MZH655420 NJD655420 NSZ655420 OCV655420 OMR655420 OWN655420 PGJ655420 PQF655420 QAB655420 QJX655420 QTT655420 RDP655420 RNL655420 RXH655420 SHD655420 SQZ655420 TAV655420 TKR655420 TUN655420 UEJ655420 UOF655420 UYB655420 VHX655420 VRT655420 WBP655420 WLL655420 WVH655420 C720956 IV720956 SR720956 ACN720956 AMJ720956 AWF720956 BGB720956 BPX720956 BZT720956 CJP720956 CTL720956 DDH720956 DND720956 DWZ720956 EGV720956 EQR720956 FAN720956 FKJ720956 FUF720956 GEB720956 GNX720956 GXT720956 HHP720956 HRL720956 IBH720956 ILD720956 IUZ720956 JEV720956 JOR720956 JYN720956 KIJ720956 KSF720956 LCB720956 LLX720956 LVT720956 MFP720956 MPL720956 MZH720956 NJD720956 NSZ720956 OCV720956 OMR720956 OWN720956 PGJ720956 PQF720956 QAB720956 QJX720956 QTT720956 RDP720956 RNL720956 RXH720956 SHD720956 SQZ720956 TAV720956 TKR720956 TUN720956 UEJ720956 UOF720956 UYB720956 VHX720956 VRT720956 WBP720956 WLL720956 WVH720956 C786492 IV786492 SR786492 ACN786492 AMJ786492 AWF786492 BGB786492 BPX786492 BZT786492 CJP786492 CTL786492 DDH786492 DND786492 DWZ786492 EGV786492 EQR786492 FAN786492 FKJ786492 FUF786492 GEB786492 GNX786492 GXT786492 HHP786492 HRL786492 IBH786492 ILD786492 IUZ786492 JEV786492 JOR786492 JYN786492 KIJ786492 KSF786492 LCB786492 LLX786492 LVT786492 MFP786492 MPL786492 MZH786492 NJD786492 NSZ786492 OCV786492 OMR786492 OWN786492 PGJ786492 PQF786492 QAB786492 QJX786492 QTT786492 RDP786492 RNL786492 RXH786492 SHD786492 SQZ786492 TAV786492 TKR786492 TUN786492 UEJ786492 UOF786492 UYB786492 VHX786492 VRT786492 WBP786492 WLL786492 WVH786492 C852028 IV852028 SR852028 ACN852028 AMJ852028 AWF852028 BGB852028 BPX852028 BZT852028 CJP852028 CTL852028 DDH852028 DND852028 DWZ852028 EGV852028 EQR852028 FAN852028 FKJ852028 FUF852028 GEB852028 GNX852028 GXT852028 HHP852028 HRL852028 IBH852028 ILD852028 IUZ852028 JEV852028 JOR852028 JYN852028 KIJ852028 KSF852028 LCB852028 LLX852028 LVT852028 MFP852028 MPL852028 MZH852028 NJD852028 NSZ852028 OCV852028 OMR852028 OWN852028 PGJ852028 PQF852028 QAB852028 QJX852028 QTT852028 RDP852028 RNL852028 RXH852028 SHD852028 SQZ852028 TAV852028 TKR852028 TUN852028 UEJ852028 UOF852028 UYB852028 VHX852028 VRT852028 WBP852028 WLL852028 WVH852028 C917564 IV917564 SR917564 ACN917564 AMJ917564 AWF917564 BGB917564 BPX917564 BZT917564 CJP917564 CTL917564 DDH917564 DND917564 DWZ917564 EGV917564 EQR917564 FAN917564 FKJ917564 FUF917564 GEB917564 GNX917564 GXT917564 HHP917564 HRL917564 IBH917564 ILD917564 IUZ917564 JEV917564 JOR917564 JYN917564 KIJ917564 KSF917564 LCB917564 LLX917564 LVT917564 MFP917564 MPL917564 MZH917564 NJD917564 NSZ917564 OCV917564 OMR917564 OWN917564 PGJ917564 PQF917564 QAB917564 QJX917564 QTT917564 RDP917564 RNL917564 RXH917564 SHD917564 SQZ917564 TAV917564 TKR917564 TUN917564 UEJ917564 UOF917564 UYB917564 VHX917564 VRT917564 WBP917564 WLL917564 WVH917564 C983100 IV983100 SR983100 ACN983100 AMJ983100 AWF983100 BGB983100 BPX983100 BZT983100 CJP983100 CTL983100 DDH983100 DND983100 DWZ983100 EGV983100 EQR983100 FAN983100 FKJ983100 FUF983100 GEB983100 GNX983100 GXT983100 HHP983100 HRL983100 IBH983100 ILD983100 IUZ983100 JEV983100 JOR983100 JYN983100 KIJ983100 KSF983100 LCB983100 LLX983100 LVT983100 MFP983100 MPL983100 MZH983100 NJD983100 NSZ983100 OCV983100 OMR983100 OWN983100 PGJ983100 PQF983100 QAB983100 QJX983100 QTT983100 RDP983100 RNL983100 RXH983100 SHD983100 SQZ983100 TAV983100 TKR983100 TUN983100 UEJ983100 UOF983100 UYB983100 VHX983100 VRT983100 WBP983100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100 A65596 IS65596 SO65596 ACK65596 AMG65596 AWC65596 BFY65596 BPU65596 BZQ65596 CJM65596 CTI65596 DDE65596 DNA65596 DWW65596 EGS65596 EQO65596 FAK65596 FKG65596 FUC65596 GDY65596 GNU65596 GXQ65596 HHM65596 HRI65596 IBE65596 ILA65596 IUW65596 JES65596 JOO65596 JYK65596 KIG65596 KSC65596 LBY65596 LLU65596 LVQ65596 MFM65596 MPI65596 MZE65596 NJA65596 NSW65596 OCS65596 OMO65596 OWK65596 PGG65596 PQC65596 PZY65596 QJU65596 QTQ65596 RDM65596 RNI65596 RXE65596 SHA65596 SQW65596 TAS65596 TKO65596 TUK65596 UEG65596 UOC65596 UXY65596 VHU65596 VRQ65596 WBM65596 WLI65596 WVE65596 A131132 IS131132 SO131132 ACK131132 AMG131132 AWC131132 BFY131132 BPU131132 BZQ131132 CJM131132 CTI131132 DDE131132 DNA131132 DWW131132 EGS131132 EQO131132 FAK131132 FKG131132 FUC131132 GDY131132 GNU131132 GXQ131132 HHM131132 HRI131132 IBE131132 ILA131132 IUW131132 JES131132 JOO131132 JYK131132 KIG131132 KSC131132 LBY131132 LLU131132 LVQ131132 MFM131132 MPI131132 MZE131132 NJA131132 NSW131132 OCS131132 OMO131132 OWK131132 PGG131132 PQC131132 PZY131132 QJU131132 QTQ131132 RDM131132 RNI131132 RXE131132 SHA131132 SQW131132 TAS131132 TKO131132 TUK131132 UEG131132 UOC131132 UXY131132 VHU131132 VRQ131132 WBM131132 WLI131132 WVE131132 A196668 IS196668 SO196668 ACK196668 AMG196668 AWC196668 BFY196668 BPU196668 BZQ196668 CJM196668 CTI196668 DDE196668 DNA196668 DWW196668 EGS196668 EQO196668 FAK196668 FKG196668 FUC196668 GDY196668 GNU196668 GXQ196668 HHM196668 HRI196668 IBE196668 ILA196668 IUW196668 JES196668 JOO196668 JYK196668 KIG196668 KSC196668 LBY196668 LLU196668 LVQ196668 MFM196668 MPI196668 MZE196668 NJA196668 NSW196668 OCS196668 OMO196668 OWK196668 PGG196668 PQC196668 PZY196668 QJU196668 QTQ196668 RDM196668 RNI196668 RXE196668 SHA196668 SQW196668 TAS196668 TKO196668 TUK196668 UEG196668 UOC196668 UXY196668 VHU196668 VRQ196668 WBM196668 WLI196668 WVE196668 A262204 IS262204 SO262204 ACK262204 AMG262204 AWC262204 BFY262204 BPU262204 BZQ262204 CJM262204 CTI262204 DDE262204 DNA262204 DWW262204 EGS262204 EQO262204 FAK262204 FKG262204 FUC262204 GDY262204 GNU262204 GXQ262204 HHM262204 HRI262204 IBE262204 ILA262204 IUW262204 JES262204 JOO262204 JYK262204 KIG262204 KSC262204 LBY262204 LLU262204 LVQ262204 MFM262204 MPI262204 MZE262204 NJA262204 NSW262204 OCS262204 OMO262204 OWK262204 PGG262204 PQC262204 PZY262204 QJU262204 QTQ262204 RDM262204 RNI262204 RXE262204 SHA262204 SQW262204 TAS262204 TKO262204 TUK262204 UEG262204 UOC262204 UXY262204 VHU262204 VRQ262204 WBM262204 WLI262204 WVE262204 A327740 IS327740 SO327740 ACK327740 AMG327740 AWC327740 BFY327740 BPU327740 BZQ327740 CJM327740 CTI327740 DDE327740 DNA327740 DWW327740 EGS327740 EQO327740 FAK327740 FKG327740 FUC327740 GDY327740 GNU327740 GXQ327740 HHM327740 HRI327740 IBE327740 ILA327740 IUW327740 JES327740 JOO327740 JYK327740 KIG327740 KSC327740 LBY327740 LLU327740 LVQ327740 MFM327740 MPI327740 MZE327740 NJA327740 NSW327740 OCS327740 OMO327740 OWK327740 PGG327740 PQC327740 PZY327740 QJU327740 QTQ327740 RDM327740 RNI327740 RXE327740 SHA327740 SQW327740 TAS327740 TKO327740 TUK327740 UEG327740 UOC327740 UXY327740 VHU327740 VRQ327740 WBM327740 WLI327740 WVE327740 A393276 IS393276 SO393276 ACK393276 AMG393276 AWC393276 BFY393276 BPU393276 BZQ393276 CJM393276 CTI393276 DDE393276 DNA393276 DWW393276 EGS393276 EQO393276 FAK393276 FKG393276 FUC393276 GDY393276 GNU393276 GXQ393276 HHM393276 HRI393276 IBE393276 ILA393276 IUW393276 JES393276 JOO393276 JYK393276 KIG393276 KSC393276 LBY393276 LLU393276 LVQ393276 MFM393276 MPI393276 MZE393276 NJA393276 NSW393276 OCS393276 OMO393276 OWK393276 PGG393276 PQC393276 PZY393276 QJU393276 QTQ393276 RDM393276 RNI393276 RXE393276 SHA393276 SQW393276 TAS393276 TKO393276 TUK393276 UEG393276 UOC393276 UXY393276 VHU393276 VRQ393276 WBM393276 WLI393276 WVE393276 A458812 IS458812 SO458812 ACK458812 AMG458812 AWC458812 BFY458812 BPU458812 BZQ458812 CJM458812 CTI458812 DDE458812 DNA458812 DWW458812 EGS458812 EQO458812 FAK458812 FKG458812 FUC458812 GDY458812 GNU458812 GXQ458812 HHM458812 HRI458812 IBE458812 ILA458812 IUW458812 JES458812 JOO458812 JYK458812 KIG458812 KSC458812 LBY458812 LLU458812 LVQ458812 MFM458812 MPI458812 MZE458812 NJA458812 NSW458812 OCS458812 OMO458812 OWK458812 PGG458812 PQC458812 PZY458812 QJU458812 QTQ458812 RDM458812 RNI458812 RXE458812 SHA458812 SQW458812 TAS458812 TKO458812 TUK458812 UEG458812 UOC458812 UXY458812 VHU458812 VRQ458812 WBM458812 WLI458812 WVE458812 A524348 IS524348 SO524348 ACK524348 AMG524348 AWC524348 BFY524348 BPU524348 BZQ524348 CJM524348 CTI524348 DDE524348 DNA524348 DWW524348 EGS524348 EQO524348 FAK524348 FKG524348 FUC524348 GDY524348 GNU524348 GXQ524348 HHM524348 HRI524348 IBE524348 ILA524348 IUW524348 JES524348 JOO524348 JYK524348 KIG524348 KSC524348 LBY524348 LLU524348 LVQ524348 MFM524348 MPI524348 MZE524348 NJA524348 NSW524348 OCS524348 OMO524348 OWK524348 PGG524348 PQC524348 PZY524348 QJU524348 QTQ524348 RDM524348 RNI524348 RXE524348 SHA524348 SQW524348 TAS524348 TKO524348 TUK524348 UEG524348 UOC524348 UXY524348 VHU524348 VRQ524348 WBM524348 WLI524348 WVE524348 A589884 IS589884 SO589884 ACK589884 AMG589884 AWC589884 BFY589884 BPU589884 BZQ589884 CJM589884 CTI589884 DDE589884 DNA589884 DWW589884 EGS589884 EQO589884 FAK589884 FKG589884 FUC589884 GDY589884 GNU589884 GXQ589884 HHM589884 HRI589884 IBE589884 ILA589884 IUW589884 JES589884 JOO589884 JYK589884 KIG589884 KSC589884 LBY589884 LLU589884 LVQ589884 MFM589884 MPI589884 MZE589884 NJA589884 NSW589884 OCS589884 OMO589884 OWK589884 PGG589884 PQC589884 PZY589884 QJU589884 QTQ589884 RDM589884 RNI589884 RXE589884 SHA589884 SQW589884 TAS589884 TKO589884 TUK589884 UEG589884 UOC589884 UXY589884 VHU589884 VRQ589884 WBM589884 WLI589884 WVE589884 A655420 IS655420 SO655420 ACK655420 AMG655420 AWC655420 BFY655420 BPU655420 BZQ655420 CJM655420 CTI655420 DDE655420 DNA655420 DWW655420 EGS655420 EQO655420 FAK655420 FKG655420 FUC655420 GDY655420 GNU655420 GXQ655420 HHM655420 HRI655420 IBE655420 ILA655420 IUW655420 JES655420 JOO655420 JYK655420 KIG655420 KSC655420 LBY655420 LLU655420 LVQ655420 MFM655420 MPI655420 MZE655420 NJA655420 NSW655420 OCS655420 OMO655420 OWK655420 PGG655420 PQC655420 PZY655420 QJU655420 QTQ655420 RDM655420 RNI655420 RXE655420 SHA655420 SQW655420 TAS655420 TKO655420 TUK655420 UEG655420 UOC655420 UXY655420 VHU655420 VRQ655420 WBM655420 WLI655420 WVE655420 A720956 IS720956 SO720956 ACK720956 AMG720956 AWC720956 BFY720956 BPU720956 BZQ720956 CJM720956 CTI720956 DDE720956 DNA720956 DWW720956 EGS720956 EQO720956 FAK720956 FKG720956 FUC720956 GDY720956 GNU720956 GXQ720956 HHM720956 HRI720956 IBE720956 ILA720956 IUW720956 JES720956 JOO720956 JYK720956 KIG720956 KSC720956 LBY720956 LLU720956 LVQ720956 MFM720956 MPI720956 MZE720956 NJA720956 NSW720956 OCS720956 OMO720956 OWK720956 PGG720956 PQC720956 PZY720956 QJU720956 QTQ720956 RDM720956 RNI720956 RXE720956 SHA720956 SQW720956 TAS720956 TKO720956 TUK720956 UEG720956 UOC720956 UXY720956 VHU720956 VRQ720956 WBM720956 WLI720956 WVE720956 A786492 IS786492 SO786492 ACK786492 AMG786492 AWC786492 BFY786492 BPU786492 BZQ786492 CJM786492 CTI786492 DDE786492 DNA786492 DWW786492 EGS786492 EQO786492 FAK786492 FKG786492 FUC786492 GDY786492 GNU786492 GXQ786492 HHM786492 HRI786492 IBE786492 ILA786492 IUW786492 JES786492 JOO786492 JYK786492 KIG786492 KSC786492 LBY786492 LLU786492 LVQ786492 MFM786492 MPI786492 MZE786492 NJA786492 NSW786492 OCS786492 OMO786492 OWK786492 PGG786492 PQC786492 PZY786492 QJU786492 QTQ786492 RDM786492 RNI786492 RXE786492 SHA786492 SQW786492 TAS786492 TKO786492 TUK786492 UEG786492 UOC786492 UXY786492 VHU786492 VRQ786492 WBM786492 WLI786492 WVE786492 A852028 IS852028 SO852028 ACK852028 AMG852028 AWC852028 BFY852028 BPU852028 BZQ852028 CJM852028 CTI852028 DDE852028 DNA852028 DWW852028 EGS852028 EQO852028 FAK852028 FKG852028 FUC852028 GDY852028 GNU852028 GXQ852028 HHM852028 HRI852028 IBE852028 ILA852028 IUW852028 JES852028 JOO852028 JYK852028 KIG852028 KSC852028 LBY852028 LLU852028 LVQ852028 MFM852028 MPI852028 MZE852028 NJA852028 NSW852028 OCS852028 OMO852028 OWK852028 PGG852028 PQC852028 PZY852028 QJU852028 QTQ852028 RDM852028 RNI852028 RXE852028 SHA852028 SQW852028 TAS852028 TKO852028 TUK852028 UEG852028 UOC852028 UXY852028 VHU852028 VRQ852028 WBM852028 WLI852028 WVE852028 A917564 IS917564 SO917564 ACK917564 AMG917564 AWC917564 BFY917564 BPU917564 BZQ917564 CJM917564 CTI917564 DDE917564 DNA917564 DWW917564 EGS917564 EQO917564 FAK917564 FKG917564 FUC917564 GDY917564 GNU917564 GXQ917564 HHM917564 HRI917564 IBE917564 ILA917564 IUW917564 JES917564 JOO917564 JYK917564 KIG917564 KSC917564 LBY917564 LLU917564 LVQ917564 MFM917564 MPI917564 MZE917564 NJA917564 NSW917564 OCS917564 OMO917564 OWK917564 PGG917564 PQC917564 PZY917564 QJU917564 QTQ917564 RDM917564 RNI917564 RXE917564 SHA917564 SQW917564 TAS917564 TKO917564 TUK917564 UEG917564 UOC917564 UXY917564 VHU917564 VRQ917564 WBM917564 WLI917564 WVE917564 A983100 IS983100 SO983100 ACK983100 AMG983100 AWC983100 BFY983100 BPU983100 BZQ983100 CJM983100 CTI983100 DDE983100 DNA983100 DWW983100 EGS983100 EQO983100 FAK983100 FKG983100 FUC983100 GDY983100 GNU983100 GXQ983100 HHM983100 HRI983100 IBE983100 ILA983100 IUW983100 JES983100 JOO983100 JYK983100 KIG983100 KSC983100 LBY983100 LLU983100 LVQ983100 MFM983100 MPI983100 MZE983100 NJA983100 NSW983100 OCS983100 OMO983100 OWK983100 PGG983100 PQC983100 PZY983100 QJU983100 QTQ983100 RDM983100 RNI983100 RXE983100 SHA983100 SQW983100 TAS983100 TKO983100 TUK983100 UEG983100 UOC983100 UXY983100 VHU983100 VRQ983100 WBM983100 WLI983100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VG164"/>
  <sheetViews>
    <sheetView topLeftCell="A49" zoomScale="70" zoomScaleNormal="70" workbookViewId="0">
      <selection activeCell="D41" sqref="D41"/>
    </sheetView>
  </sheetViews>
  <sheetFormatPr baseColWidth="10" defaultRowHeight="15"/>
  <cols>
    <col min="1" max="1" width="3.140625" style="9" bestFit="1" customWidth="1"/>
    <col min="2" max="2" width="102.7109375" style="9" bestFit="1" customWidth="1"/>
    <col min="3" max="3" width="31.140625" style="9" customWidth="1"/>
    <col min="4" max="4" width="62.42578125" style="9" bestFit="1" customWidth="1"/>
    <col min="5" max="5" width="25" style="9" customWidth="1"/>
    <col min="6" max="6" width="94.85546875" style="9" bestFit="1" customWidth="1"/>
    <col min="7" max="7" width="52.85546875" style="9" bestFit="1" customWidth="1"/>
    <col min="8" max="8" width="24.5703125" style="9" customWidth="1"/>
    <col min="9" max="9" width="24" style="9" customWidth="1"/>
    <col min="10" max="10" width="100.140625" style="9" bestFit="1" customWidth="1"/>
    <col min="11" max="11" width="26.42578125" style="9" bestFit="1" customWidth="1"/>
    <col min="12" max="12" width="248" style="9" bestFit="1" customWidth="1"/>
    <col min="13" max="13" width="34.140625" style="9" bestFit="1" customWidth="1"/>
    <col min="14" max="14" width="22.140625" style="9" customWidth="1"/>
    <col min="15" max="15" width="26.140625" style="9" customWidth="1"/>
    <col min="16" max="16" width="167.28515625" style="9" bestFit="1" customWidth="1"/>
    <col min="17" max="17" width="126.7109375" style="9" customWidth="1"/>
    <col min="18" max="18" width="24.5703125" style="9" customWidth="1"/>
    <col min="19" max="22" width="6.42578125" style="9" customWidth="1"/>
    <col min="23" max="251" width="11.42578125" style="9"/>
    <col min="252" max="252" width="1" style="9" customWidth="1"/>
    <col min="253" max="253" width="4.28515625" style="9" customWidth="1"/>
    <col min="254" max="254" width="34.7109375" style="9" customWidth="1"/>
    <col min="255" max="255" width="11.42578125"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11.42578125"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11.42578125"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11.42578125"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11.42578125"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11.42578125"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11.42578125"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11.42578125"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11.42578125"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11.42578125"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11.42578125"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11.42578125"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11.42578125"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11.42578125"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11.42578125"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11.42578125"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11.42578125"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11.42578125"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11.42578125"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11.42578125"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11.42578125"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11.42578125"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11.42578125"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11.42578125"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11.42578125"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11.42578125"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11.42578125"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11.42578125"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11.42578125"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11.42578125"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11.42578125"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11.42578125"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11.42578125"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11.42578125"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11.42578125"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11.42578125"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11.42578125"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11.42578125"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11.42578125"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11.42578125"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11.42578125"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11.42578125"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11.42578125"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11.42578125"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11.42578125"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11.42578125"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11.42578125"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11.42578125"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11.42578125"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11.42578125"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11.42578125"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11.42578125"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11.42578125"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11.42578125"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11.42578125"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11.42578125"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11.42578125"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11.42578125"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11.42578125"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11.42578125"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11.42578125"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11.42578125"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11.42578125"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c r="B2" s="354" t="s">
        <v>62</v>
      </c>
      <c r="C2" s="355"/>
      <c r="D2" s="355"/>
      <c r="E2" s="355"/>
      <c r="F2" s="355"/>
      <c r="G2" s="355"/>
      <c r="H2" s="355"/>
      <c r="I2" s="355"/>
      <c r="J2" s="355"/>
      <c r="K2" s="355"/>
      <c r="L2" s="355"/>
      <c r="M2" s="355"/>
      <c r="N2" s="355"/>
      <c r="O2" s="355"/>
      <c r="P2" s="355"/>
    </row>
    <row r="4" spans="2:16" ht="26.25">
      <c r="B4" s="354" t="s">
        <v>48</v>
      </c>
      <c r="C4" s="355"/>
      <c r="D4" s="355"/>
      <c r="E4" s="355"/>
      <c r="F4" s="355"/>
      <c r="G4" s="355"/>
      <c r="H4" s="355"/>
      <c r="I4" s="355"/>
      <c r="J4" s="355"/>
      <c r="K4" s="355"/>
      <c r="L4" s="355"/>
      <c r="M4" s="355"/>
      <c r="N4" s="355"/>
      <c r="O4" s="355"/>
      <c r="P4" s="355"/>
    </row>
    <row r="5" spans="2:16" ht="15.75" thickBot="1"/>
    <row r="6" spans="2:16" ht="21.75" thickBot="1">
      <c r="B6" s="11" t="s">
        <v>4</v>
      </c>
      <c r="C6" s="375" t="s">
        <v>594</v>
      </c>
      <c r="D6" s="375"/>
      <c r="E6" s="375"/>
      <c r="F6" s="375"/>
      <c r="G6" s="375"/>
      <c r="H6" s="375"/>
      <c r="I6" s="375"/>
      <c r="J6" s="375"/>
      <c r="K6" s="375"/>
      <c r="L6" s="375"/>
      <c r="M6" s="375"/>
      <c r="N6" s="376"/>
    </row>
    <row r="7" spans="2:16" ht="16.5" thickBot="1">
      <c r="B7" s="12" t="s">
        <v>5</v>
      </c>
      <c r="C7" s="375"/>
      <c r="D7" s="375"/>
      <c r="E7" s="375"/>
      <c r="F7" s="375"/>
      <c r="G7" s="375"/>
      <c r="H7" s="375"/>
      <c r="I7" s="375"/>
      <c r="J7" s="375"/>
      <c r="K7" s="375"/>
      <c r="L7" s="375"/>
      <c r="M7" s="375"/>
      <c r="N7" s="376"/>
    </row>
    <row r="8" spans="2:16" ht="16.5" thickBot="1">
      <c r="B8" s="12" t="s">
        <v>6</v>
      </c>
      <c r="C8" s="375"/>
      <c r="D8" s="375"/>
      <c r="E8" s="375"/>
      <c r="F8" s="375"/>
      <c r="G8" s="375"/>
      <c r="H8" s="375"/>
      <c r="I8" s="375"/>
      <c r="J8" s="375"/>
      <c r="K8" s="375"/>
      <c r="L8" s="375"/>
      <c r="M8" s="375"/>
      <c r="N8" s="376"/>
    </row>
    <row r="9" spans="2:16" ht="16.5" thickBot="1">
      <c r="B9" s="12" t="s">
        <v>7</v>
      </c>
      <c r="C9" s="375"/>
      <c r="D9" s="375"/>
      <c r="E9" s="375"/>
      <c r="F9" s="375"/>
      <c r="G9" s="375"/>
      <c r="H9" s="375"/>
      <c r="I9" s="375"/>
      <c r="J9" s="375"/>
      <c r="K9" s="375"/>
      <c r="L9" s="375"/>
      <c r="M9" s="375"/>
      <c r="N9" s="376"/>
    </row>
    <row r="10" spans="2:16" ht="16.5" thickBot="1">
      <c r="B10" s="12" t="s">
        <v>8</v>
      </c>
      <c r="C10" s="377"/>
      <c r="D10" s="377"/>
      <c r="E10" s="378"/>
      <c r="F10" s="34"/>
      <c r="G10" s="34"/>
      <c r="H10" s="34"/>
      <c r="I10" s="34"/>
      <c r="J10" s="34"/>
      <c r="K10" s="34"/>
      <c r="L10" s="34"/>
      <c r="M10" s="34"/>
      <c r="N10" s="35"/>
    </row>
    <row r="11" spans="2:16" ht="16.5" thickBot="1">
      <c r="B11" s="14" t="s">
        <v>9</v>
      </c>
      <c r="C11" s="15">
        <v>41976</v>
      </c>
      <c r="D11" s="16"/>
      <c r="E11" s="16"/>
      <c r="F11" s="16"/>
      <c r="G11" s="16"/>
      <c r="H11" s="16"/>
      <c r="I11" s="16"/>
      <c r="J11" s="16"/>
      <c r="K11" s="16"/>
      <c r="L11" s="16"/>
      <c r="M11" s="16"/>
      <c r="N11" s="17"/>
    </row>
    <row r="12" spans="2:16" ht="15.75">
      <c r="B12" s="13"/>
      <c r="C12" s="18"/>
      <c r="D12" s="19"/>
      <c r="E12" s="19"/>
      <c r="F12" s="19"/>
      <c r="G12" s="19"/>
      <c r="H12" s="19"/>
      <c r="I12" s="108"/>
      <c r="J12" s="108"/>
      <c r="K12" s="108"/>
      <c r="L12" s="108"/>
      <c r="M12" s="108"/>
      <c r="N12" s="19"/>
    </row>
    <row r="13" spans="2:16">
      <c r="I13" s="108"/>
      <c r="J13" s="108"/>
      <c r="K13" s="108"/>
      <c r="L13" s="108"/>
      <c r="M13" s="108"/>
      <c r="N13" s="109"/>
    </row>
    <row r="14" spans="2:16">
      <c r="B14" s="379" t="s">
        <v>101</v>
      </c>
      <c r="C14" s="379"/>
      <c r="D14" s="223" t="s">
        <v>12</v>
      </c>
      <c r="E14" s="223" t="s">
        <v>13</v>
      </c>
      <c r="F14" s="223" t="s">
        <v>29</v>
      </c>
      <c r="G14" s="93"/>
      <c r="I14" s="38"/>
      <c r="J14" s="38"/>
      <c r="K14" s="38"/>
      <c r="L14" s="38"/>
      <c r="M14" s="38"/>
      <c r="N14" s="109"/>
    </row>
    <row r="15" spans="2:16">
      <c r="B15" s="379"/>
      <c r="C15" s="379"/>
      <c r="D15" s="223">
        <v>24</v>
      </c>
      <c r="E15" s="36">
        <f>1087256383</f>
        <v>1087256383</v>
      </c>
      <c r="F15" s="265">
        <f>135+296</f>
        <v>431</v>
      </c>
      <c r="G15" s="94"/>
      <c r="I15" s="39"/>
      <c r="J15" s="39"/>
      <c r="K15" s="39"/>
      <c r="L15" s="39"/>
      <c r="M15" s="39"/>
      <c r="N15" s="109"/>
    </row>
    <row r="16" spans="2:16">
      <c r="B16" s="379"/>
      <c r="C16" s="379"/>
      <c r="D16" s="223"/>
      <c r="E16" s="36"/>
      <c r="F16" s="36"/>
      <c r="G16" s="94"/>
      <c r="I16" s="39"/>
      <c r="J16" s="39"/>
      <c r="K16" s="39"/>
      <c r="L16" s="39"/>
      <c r="M16" s="39"/>
      <c r="N16" s="109"/>
    </row>
    <row r="17" spans="1:14">
      <c r="B17" s="379"/>
      <c r="C17" s="379"/>
      <c r="D17" s="223"/>
      <c r="E17" s="36"/>
      <c r="F17" s="36"/>
      <c r="G17" s="94"/>
      <c r="I17" s="39"/>
      <c r="J17" s="39"/>
      <c r="K17" s="39"/>
      <c r="L17" s="39"/>
      <c r="M17" s="39"/>
      <c r="N17" s="109"/>
    </row>
    <row r="18" spans="1:14">
      <c r="B18" s="379"/>
      <c r="C18" s="379"/>
      <c r="D18" s="223"/>
      <c r="E18" s="37"/>
      <c r="F18" s="36"/>
      <c r="G18" s="94"/>
      <c r="H18" s="22"/>
      <c r="I18" s="39"/>
      <c r="J18" s="39"/>
      <c r="K18" s="39"/>
      <c r="L18" s="39"/>
      <c r="M18" s="39"/>
      <c r="N18" s="20"/>
    </row>
    <row r="19" spans="1:14">
      <c r="B19" s="379"/>
      <c r="C19" s="379"/>
      <c r="D19" s="223"/>
      <c r="E19" s="37"/>
      <c r="F19" s="36"/>
      <c r="G19" s="94"/>
      <c r="H19" s="22"/>
      <c r="I19" s="41"/>
      <c r="J19" s="41"/>
      <c r="K19" s="41"/>
      <c r="L19" s="41"/>
      <c r="M19" s="41"/>
      <c r="N19" s="20"/>
    </row>
    <row r="20" spans="1:14">
      <c r="B20" s="379"/>
      <c r="C20" s="379"/>
      <c r="D20" s="223"/>
      <c r="E20" s="37"/>
      <c r="F20" s="36"/>
      <c r="G20" s="94"/>
      <c r="H20" s="22"/>
      <c r="I20" s="108"/>
      <c r="J20" s="108"/>
      <c r="K20" s="108"/>
      <c r="L20" s="108"/>
      <c r="M20" s="108"/>
      <c r="N20" s="20"/>
    </row>
    <row r="21" spans="1:14">
      <c r="B21" s="379"/>
      <c r="C21" s="379"/>
      <c r="D21" s="223"/>
      <c r="E21" s="37"/>
      <c r="F21" s="36"/>
      <c r="G21" s="94"/>
      <c r="H21" s="22"/>
      <c r="I21" s="108"/>
      <c r="J21" s="108"/>
      <c r="K21" s="108"/>
      <c r="L21" s="108"/>
      <c r="M21" s="108"/>
      <c r="N21" s="20"/>
    </row>
    <row r="22" spans="1:14" ht="15.75" thickBot="1">
      <c r="B22" s="373" t="s">
        <v>14</v>
      </c>
      <c r="C22" s="374"/>
      <c r="D22" s="223"/>
      <c r="E22" s="64"/>
      <c r="F22" s="36"/>
      <c r="G22" s="94"/>
      <c r="H22" s="22"/>
      <c r="I22" s="108"/>
      <c r="J22" s="108"/>
      <c r="K22" s="108"/>
      <c r="L22" s="108"/>
      <c r="M22" s="108"/>
      <c r="N22" s="20"/>
    </row>
    <row r="23" spans="1:14" ht="45.75" thickBot="1">
      <c r="A23" s="43"/>
      <c r="B23" s="53" t="s">
        <v>15</v>
      </c>
      <c r="C23" s="53" t="s">
        <v>102</v>
      </c>
      <c r="E23" s="38"/>
      <c r="F23" s="38"/>
      <c r="G23" s="38"/>
      <c r="H23" s="38"/>
      <c r="I23" s="10"/>
      <c r="J23" s="10"/>
      <c r="K23" s="10"/>
      <c r="L23" s="10"/>
      <c r="M23" s="10"/>
    </row>
    <row r="24" spans="1:14" ht="15.75" thickBot="1">
      <c r="A24" s="44">
        <v>1</v>
      </c>
      <c r="C24" s="46">
        <f>F15*80%</f>
        <v>344.8</v>
      </c>
      <c r="D24" s="42"/>
      <c r="E24" s="45">
        <f>E15</f>
        <v>1087256383</v>
      </c>
      <c r="F24" s="40"/>
      <c r="G24" s="40"/>
      <c r="H24" s="40"/>
      <c r="I24" s="23"/>
      <c r="J24" s="23"/>
      <c r="K24" s="23"/>
      <c r="L24" s="23"/>
      <c r="M24" s="23"/>
    </row>
    <row r="25" spans="1:14">
      <c r="A25" s="100"/>
      <c r="C25" s="101"/>
      <c r="D25" s="39"/>
      <c r="E25" s="102"/>
      <c r="F25" s="40"/>
      <c r="G25" s="40"/>
      <c r="H25" s="40"/>
      <c r="I25" s="23"/>
      <c r="J25" s="23"/>
      <c r="K25" s="23"/>
      <c r="L25" s="23"/>
      <c r="M25" s="23"/>
    </row>
    <row r="26" spans="1:14">
      <c r="A26" s="100"/>
      <c r="C26" s="101"/>
      <c r="D26" s="39"/>
      <c r="E26" s="102"/>
      <c r="F26" s="40"/>
      <c r="G26" s="40"/>
      <c r="H26" s="40"/>
      <c r="I26" s="23"/>
      <c r="J26" s="23"/>
      <c r="K26" s="23"/>
      <c r="L26" s="23"/>
      <c r="M26" s="23"/>
    </row>
    <row r="27" spans="1:14">
      <c r="A27" s="100"/>
      <c r="B27" s="123" t="s">
        <v>133</v>
      </c>
      <c r="C27" s="105"/>
      <c r="D27" s="105"/>
      <c r="E27" s="105"/>
      <c r="F27" s="105"/>
      <c r="G27" s="105"/>
      <c r="H27" s="105"/>
      <c r="I27" s="108"/>
      <c r="J27" s="108"/>
      <c r="K27" s="108"/>
      <c r="L27" s="108"/>
      <c r="M27" s="108"/>
      <c r="N27" s="109"/>
    </row>
    <row r="28" spans="1:14">
      <c r="A28" s="100"/>
      <c r="B28" s="105"/>
      <c r="C28" s="105"/>
      <c r="D28" s="105"/>
      <c r="E28" s="105"/>
      <c r="F28" s="105"/>
      <c r="G28" s="105"/>
      <c r="H28" s="105"/>
      <c r="I28" s="108"/>
      <c r="J28" s="108"/>
      <c r="K28" s="108"/>
      <c r="L28" s="108"/>
      <c r="M28" s="108"/>
      <c r="N28" s="109"/>
    </row>
    <row r="29" spans="1:14">
      <c r="A29" s="100"/>
      <c r="B29" s="126" t="s">
        <v>33</v>
      </c>
      <c r="C29" s="126" t="s">
        <v>134</v>
      </c>
      <c r="D29" s="126" t="s">
        <v>135</v>
      </c>
      <c r="E29" s="105"/>
      <c r="F29" s="105"/>
      <c r="G29" s="105"/>
      <c r="H29" s="105"/>
      <c r="I29" s="108"/>
      <c r="J29" s="108"/>
      <c r="K29" s="108"/>
      <c r="L29" s="108"/>
      <c r="M29" s="108"/>
      <c r="N29" s="109"/>
    </row>
    <row r="30" spans="1:14">
      <c r="A30" s="100"/>
      <c r="B30" s="122" t="s">
        <v>136</v>
      </c>
      <c r="C30" s="122"/>
      <c r="D30" s="301" t="s">
        <v>284</v>
      </c>
      <c r="E30" s="105"/>
      <c r="F30" s="105"/>
      <c r="G30" s="105"/>
      <c r="H30" s="105"/>
      <c r="I30" s="108"/>
      <c r="J30" s="108"/>
      <c r="K30" s="108"/>
      <c r="L30" s="108"/>
      <c r="M30" s="108"/>
      <c r="N30" s="109"/>
    </row>
    <row r="31" spans="1:14">
      <c r="A31" s="100"/>
      <c r="B31" s="122" t="s">
        <v>137</v>
      </c>
      <c r="C31" s="122"/>
      <c r="D31" s="301" t="s">
        <v>284</v>
      </c>
      <c r="E31" s="105"/>
      <c r="F31" s="105"/>
      <c r="G31" s="105"/>
      <c r="H31" s="105"/>
      <c r="I31" s="108"/>
      <c r="J31" s="108"/>
      <c r="K31" s="108"/>
      <c r="L31" s="108"/>
      <c r="M31" s="108"/>
      <c r="N31" s="109"/>
    </row>
    <row r="32" spans="1:14">
      <c r="A32" s="100"/>
      <c r="B32" s="122" t="s">
        <v>138</v>
      </c>
      <c r="C32" s="122" t="s">
        <v>284</v>
      </c>
      <c r="D32" s="122"/>
      <c r="E32" s="105"/>
      <c r="F32" s="105"/>
      <c r="G32" s="105"/>
      <c r="H32" s="105"/>
      <c r="I32" s="108"/>
      <c r="J32" s="108"/>
      <c r="K32" s="108"/>
      <c r="L32" s="108"/>
      <c r="M32" s="108"/>
      <c r="N32" s="109"/>
    </row>
    <row r="33" spans="1:17">
      <c r="A33" s="100"/>
      <c r="B33" s="122" t="s">
        <v>139</v>
      </c>
      <c r="C33" s="122"/>
      <c r="D33" s="122" t="s">
        <v>284</v>
      </c>
      <c r="E33" s="105"/>
      <c r="F33" s="105"/>
      <c r="G33" s="105"/>
      <c r="H33" s="105"/>
      <c r="I33" s="108"/>
      <c r="J33" s="108"/>
      <c r="K33" s="108"/>
      <c r="L33" s="108"/>
      <c r="M33" s="108"/>
      <c r="N33" s="109"/>
    </row>
    <row r="34" spans="1:17">
      <c r="A34" s="100"/>
      <c r="B34" s="105"/>
      <c r="C34" s="105"/>
      <c r="D34" s="105"/>
      <c r="E34" s="105"/>
      <c r="F34" s="105"/>
      <c r="G34" s="105"/>
      <c r="H34" s="105"/>
      <c r="I34" s="108"/>
      <c r="J34" s="108"/>
      <c r="K34" s="108"/>
      <c r="L34" s="108"/>
      <c r="M34" s="108"/>
      <c r="N34" s="109"/>
    </row>
    <row r="35" spans="1:17">
      <c r="A35" s="100"/>
      <c r="B35" s="105"/>
      <c r="C35" s="105"/>
      <c r="D35" s="105"/>
      <c r="E35" s="105"/>
      <c r="F35" s="105"/>
      <c r="G35" s="105"/>
      <c r="H35" s="105"/>
      <c r="I35" s="108"/>
      <c r="J35" s="108"/>
      <c r="K35" s="108"/>
      <c r="L35" s="108"/>
      <c r="M35" s="108"/>
      <c r="N35" s="109"/>
    </row>
    <row r="36" spans="1:17">
      <c r="A36" s="100"/>
      <c r="B36" s="123" t="s">
        <v>140</v>
      </c>
      <c r="C36" s="105"/>
      <c r="D36" s="105"/>
      <c r="E36" s="105"/>
      <c r="F36" s="105"/>
      <c r="G36" s="105"/>
      <c r="H36" s="105"/>
      <c r="I36" s="108"/>
      <c r="J36" s="108"/>
      <c r="K36" s="108"/>
      <c r="L36" s="108"/>
      <c r="M36" s="108"/>
      <c r="N36" s="109"/>
    </row>
    <row r="37" spans="1:17">
      <c r="A37" s="100"/>
      <c r="B37" s="105"/>
      <c r="C37" s="105"/>
      <c r="D37" s="105"/>
      <c r="E37" s="105"/>
      <c r="F37" s="105"/>
      <c r="G37" s="105"/>
      <c r="H37" s="105"/>
      <c r="I37" s="108"/>
      <c r="J37" s="108"/>
      <c r="K37" s="108"/>
      <c r="L37" s="108"/>
      <c r="M37" s="108"/>
      <c r="N37" s="109"/>
    </row>
    <row r="38" spans="1:17">
      <c r="A38" s="100"/>
      <c r="B38" s="105"/>
      <c r="C38" s="105"/>
      <c r="D38" s="105"/>
      <c r="E38" s="105"/>
      <c r="F38" s="105"/>
      <c r="G38" s="105"/>
      <c r="H38" s="105"/>
      <c r="I38" s="108"/>
      <c r="J38" s="108"/>
      <c r="K38" s="108"/>
      <c r="L38" s="108"/>
      <c r="M38" s="108"/>
      <c r="N38" s="109"/>
    </row>
    <row r="39" spans="1:17">
      <c r="A39" s="100"/>
      <c r="B39" s="126" t="s">
        <v>33</v>
      </c>
      <c r="C39" s="126" t="s">
        <v>57</v>
      </c>
      <c r="D39" s="125" t="s">
        <v>51</v>
      </c>
      <c r="E39" s="125" t="s">
        <v>16</v>
      </c>
      <c r="F39" s="105"/>
      <c r="G39" s="105"/>
      <c r="H39" s="105"/>
      <c r="I39" s="108"/>
      <c r="J39" s="108"/>
      <c r="K39" s="108"/>
      <c r="L39" s="108"/>
      <c r="M39" s="108"/>
      <c r="N39" s="109"/>
    </row>
    <row r="40" spans="1:17" ht="28.5">
      <c r="A40" s="100"/>
      <c r="B40" s="106" t="s">
        <v>141</v>
      </c>
      <c r="C40" s="107">
        <v>40</v>
      </c>
      <c r="D40" s="300">
        <v>0</v>
      </c>
      <c r="E40" s="352">
        <f>+D40+D41</f>
        <v>25</v>
      </c>
      <c r="F40" s="105"/>
      <c r="G40" s="105"/>
      <c r="H40" s="105"/>
      <c r="I40" s="108"/>
      <c r="J40" s="108"/>
      <c r="K40" s="108"/>
      <c r="L40" s="108"/>
      <c r="M40" s="108"/>
      <c r="N40" s="109"/>
    </row>
    <row r="41" spans="1:17" ht="42.75">
      <c r="A41" s="100"/>
      <c r="B41" s="106" t="s">
        <v>142</v>
      </c>
      <c r="C41" s="107">
        <v>60</v>
      </c>
      <c r="D41" s="300">
        <v>25</v>
      </c>
      <c r="E41" s="353"/>
      <c r="F41" s="105"/>
      <c r="G41" s="105"/>
      <c r="H41" s="105"/>
      <c r="I41" s="108"/>
      <c r="J41" s="108"/>
      <c r="K41" s="108"/>
      <c r="L41" s="108"/>
      <c r="M41" s="108"/>
      <c r="N41" s="109"/>
    </row>
    <row r="42" spans="1:17">
      <c r="A42" s="100"/>
      <c r="C42" s="101"/>
      <c r="D42" s="39"/>
      <c r="E42" s="102"/>
      <c r="F42" s="40"/>
      <c r="G42" s="40"/>
      <c r="H42" s="40"/>
      <c r="I42" s="23"/>
      <c r="J42" s="23"/>
      <c r="K42" s="23"/>
      <c r="L42" s="23"/>
      <c r="M42" s="23"/>
    </row>
    <row r="43" spans="1:17">
      <c r="A43" s="100"/>
      <c r="C43" s="101"/>
      <c r="D43" s="39"/>
      <c r="E43" s="102"/>
      <c r="F43" s="40"/>
      <c r="G43" s="40"/>
      <c r="H43" s="40"/>
      <c r="I43" s="23"/>
      <c r="J43" s="23"/>
      <c r="K43" s="23"/>
      <c r="L43" s="23"/>
      <c r="M43" s="23"/>
    </row>
    <row r="44" spans="1:17">
      <c r="A44" s="100"/>
      <c r="C44" s="101"/>
      <c r="D44" s="39"/>
      <c r="E44" s="102"/>
      <c r="F44" s="40"/>
      <c r="G44" s="40"/>
      <c r="H44" s="40"/>
      <c r="I44" s="23"/>
      <c r="J44" s="23"/>
      <c r="K44" s="23"/>
      <c r="L44" s="23"/>
      <c r="M44" s="23"/>
    </row>
    <row r="45" spans="1:17" ht="15.75" thickBot="1">
      <c r="M45" s="368" t="s">
        <v>35</v>
      </c>
      <c r="N45" s="368"/>
    </row>
    <row r="46" spans="1:17">
      <c r="B46" s="123" t="s">
        <v>30</v>
      </c>
      <c r="M46" s="65"/>
      <c r="N46" s="65"/>
    </row>
    <row r="47" spans="1:17" ht="15.75" thickBot="1">
      <c r="M47" s="65"/>
      <c r="N47" s="65"/>
    </row>
    <row r="48" spans="1:17" s="108" customFormat="1" ht="60">
      <c r="B48" s="119" t="s">
        <v>143</v>
      </c>
      <c r="C48" s="119" t="s">
        <v>144</v>
      </c>
      <c r="D48" s="119" t="s">
        <v>145</v>
      </c>
      <c r="E48" s="119" t="s">
        <v>45</v>
      </c>
      <c r="F48" s="119" t="s">
        <v>22</v>
      </c>
      <c r="G48" s="119" t="s">
        <v>103</v>
      </c>
      <c r="H48" s="119" t="s">
        <v>17</v>
      </c>
      <c r="I48" s="119" t="s">
        <v>10</v>
      </c>
      <c r="J48" s="119" t="s">
        <v>31</v>
      </c>
      <c r="K48" s="119" t="s">
        <v>60</v>
      </c>
      <c r="L48" s="119" t="s">
        <v>20</v>
      </c>
      <c r="M48" s="104" t="s">
        <v>26</v>
      </c>
      <c r="N48" s="119" t="s">
        <v>146</v>
      </c>
      <c r="O48" s="119" t="s">
        <v>36</v>
      </c>
      <c r="P48" s="120" t="s">
        <v>11</v>
      </c>
      <c r="Q48" s="120" t="s">
        <v>19</v>
      </c>
    </row>
    <row r="49" spans="1:26" s="314" customFormat="1" ht="30">
      <c r="A49" s="302">
        <v>1</v>
      </c>
      <c r="B49" s="303" t="s">
        <v>594</v>
      </c>
      <c r="C49" s="304" t="s">
        <v>594</v>
      </c>
      <c r="D49" s="303" t="s">
        <v>307</v>
      </c>
      <c r="E49" s="305" t="s">
        <v>595</v>
      </c>
      <c r="F49" s="306" t="s">
        <v>134</v>
      </c>
      <c r="G49" s="307"/>
      <c r="H49" s="308">
        <v>39834</v>
      </c>
      <c r="I49" s="309">
        <v>40178</v>
      </c>
      <c r="J49" s="309"/>
      <c r="K49" s="309" t="s">
        <v>596</v>
      </c>
      <c r="L49" s="309" t="s">
        <v>597</v>
      </c>
      <c r="M49" s="310">
        <v>628</v>
      </c>
      <c r="N49" s="310">
        <v>20</v>
      </c>
      <c r="O49" s="311"/>
      <c r="P49" s="311">
        <v>10</v>
      </c>
      <c r="Q49" s="312"/>
      <c r="R49" s="313" t="s">
        <v>598</v>
      </c>
      <c r="S49" s="313"/>
      <c r="T49" s="313"/>
      <c r="U49" s="313"/>
      <c r="V49" s="313"/>
      <c r="W49" s="313"/>
      <c r="X49" s="313"/>
      <c r="Y49" s="313"/>
      <c r="Z49" s="313"/>
    </row>
    <row r="50" spans="1:26" s="314" customFormat="1" ht="30">
      <c r="A50" s="302">
        <f>+A49+1</f>
        <v>2</v>
      </c>
      <c r="B50" s="303" t="s">
        <v>594</v>
      </c>
      <c r="C50" s="304" t="s">
        <v>594</v>
      </c>
      <c r="D50" s="303" t="s">
        <v>307</v>
      </c>
      <c r="E50" s="305" t="s">
        <v>603</v>
      </c>
      <c r="F50" s="306" t="s">
        <v>134</v>
      </c>
      <c r="G50" s="306"/>
      <c r="H50" s="308">
        <v>40922</v>
      </c>
      <c r="I50" s="309">
        <v>41273</v>
      </c>
      <c r="J50" s="309"/>
      <c r="K50" s="309" t="s">
        <v>610</v>
      </c>
      <c r="L50" s="309" t="s">
        <v>597</v>
      </c>
      <c r="M50" s="310">
        <v>596</v>
      </c>
      <c r="N50" s="310">
        <v>325</v>
      </c>
      <c r="O50" s="311"/>
      <c r="P50" s="311">
        <v>11</v>
      </c>
      <c r="Q50" s="312"/>
      <c r="R50" s="313" t="s">
        <v>598</v>
      </c>
      <c r="S50" s="313"/>
      <c r="T50" s="313"/>
      <c r="U50" s="313"/>
      <c r="V50" s="313"/>
      <c r="W50" s="313"/>
      <c r="X50" s="313"/>
      <c r="Y50" s="313"/>
      <c r="Z50" s="313"/>
    </row>
    <row r="51" spans="1:26" s="314" customFormat="1">
      <c r="A51" s="302">
        <f t="shared" ref="A51:A56" si="0">+A50+1</f>
        <v>3</v>
      </c>
      <c r="B51" s="303"/>
      <c r="C51" s="304"/>
      <c r="D51" s="303"/>
      <c r="E51" s="305"/>
      <c r="F51" s="306"/>
      <c r="G51" s="306"/>
      <c r="H51" s="306"/>
      <c r="I51" s="309"/>
      <c r="J51" s="309"/>
      <c r="K51" s="309"/>
      <c r="L51" s="309"/>
      <c r="M51" s="310"/>
      <c r="N51" s="310"/>
      <c r="O51" s="311"/>
      <c r="P51" s="311"/>
      <c r="Q51" s="312"/>
      <c r="R51" s="313"/>
      <c r="S51" s="313"/>
      <c r="T51" s="313"/>
      <c r="U51" s="313"/>
      <c r="V51" s="313"/>
      <c r="W51" s="313"/>
      <c r="X51" s="313"/>
      <c r="Y51" s="313"/>
      <c r="Z51" s="313"/>
    </row>
    <row r="52" spans="1:26" s="114" customFormat="1">
      <c r="A52" s="47">
        <f t="shared" si="0"/>
        <v>4</v>
      </c>
      <c r="B52" s="115"/>
      <c r="C52" s="116"/>
      <c r="D52" s="115"/>
      <c r="E52" s="110"/>
      <c r="F52" s="111"/>
      <c r="G52" s="111"/>
      <c r="H52" s="111"/>
      <c r="I52" s="112"/>
      <c r="J52" s="112"/>
      <c r="K52" s="112"/>
      <c r="L52" s="112"/>
      <c r="M52" s="103"/>
      <c r="N52" s="103"/>
      <c r="O52" s="27"/>
      <c r="P52" s="27"/>
      <c r="Q52" s="152"/>
      <c r="R52" s="113"/>
      <c r="S52" s="113"/>
      <c r="T52" s="113"/>
      <c r="U52" s="113"/>
      <c r="V52" s="113"/>
      <c r="W52" s="113"/>
      <c r="X52" s="113"/>
      <c r="Y52" s="113"/>
      <c r="Z52" s="113"/>
    </row>
    <row r="53" spans="1:26" s="114" customFormat="1">
      <c r="A53" s="47">
        <f t="shared" si="0"/>
        <v>5</v>
      </c>
      <c r="B53" s="115"/>
      <c r="C53" s="116"/>
      <c r="D53" s="115"/>
      <c r="E53" s="110"/>
      <c r="F53" s="111"/>
      <c r="G53" s="111"/>
      <c r="H53" s="111"/>
      <c r="I53" s="112"/>
      <c r="J53" s="112"/>
      <c r="K53" s="112"/>
      <c r="L53" s="112"/>
      <c r="M53" s="103"/>
      <c r="N53" s="103"/>
      <c r="O53" s="27"/>
      <c r="P53" s="27"/>
      <c r="Q53" s="152"/>
      <c r="R53" s="113"/>
      <c r="S53" s="113"/>
      <c r="T53" s="113"/>
      <c r="U53" s="113"/>
      <c r="V53" s="113"/>
      <c r="W53" s="113"/>
      <c r="X53" s="113"/>
      <c r="Y53" s="113"/>
      <c r="Z53" s="113"/>
    </row>
    <row r="54" spans="1:26" s="114" customFormat="1">
      <c r="A54" s="47">
        <f t="shared" si="0"/>
        <v>6</v>
      </c>
      <c r="B54" s="115"/>
      <c r="C54" s="116"/>
      <c r="D54" s="115"/>
      <c r="E54" s="110"/>
      <c r="F54" s="111"/>
      <c r="G54" s="111"/>
      <c r="H54" s="111"/>
      <c r="I54" s="112"/>
      <c r="J54" s="112"/>
      <c r="K54" s="112"/>
      <c r="L54" s="112"/>
      <c r="M54" s="103"/>
      <c r="N54" s="103"/>
      <c r="O54" s="27"/>
      <c r="P54" s="27"/>
      <c r="Q54" s="152"/>
      <c r="R54" s="113"/>
      <c r="S54" s="113"/>
      <c r="T54" s="113"/>
      <c r="U54" s="113"/>
      <c r="V54" s="113"/>
      <c r="W54" s="113"/>
      <c r="X54" s="113"/>
      <c r="Y54" s="113"/>
      <c r="Z54" s="113"/>
    </row>
    <row r="55" spans="1:26" s="114" customFormat="1">
      <c r="A55" s="47">
        <f t="shared" si="0"/>
        <v>7</v>
      </c>
      <c r="B55" s="115"/>
      <c r="C55" s="116"/>
      <c r="D55" s="115"/>
      <c r="E55" s="110"/>
      <c r="F55" s="111"/>
      <c r="G55" s="111"/>
      <c r="H55" s="111"/>
      <c r="I55" s="112"/>
      <c r="J55" s="112"/>
      <c r="K55" s="112"/>
      <c r="L55" s="112"/>
      <c r="M55" s="103"/>
      <c r="N55" s="103"/>
      <c r="O55" s="27"/>
      <c r="P55" s="27"/>
      <c r="Q55" s="152"/>
      <c r="R55" s="113"/>
      <c r="S55" s="113"/>
      <c r="T55" s="113"/>
      <c r="U55" s="113"/>
      <c r="V55" s="113"/>
      <c r="W55" s="113"/>
      <c r="X55" s="113"/>
      <c r="Y55" s="113"/>
      <c r="Z55" s="113"/>
    </row>
    <row r="56" spans="1:26" s="114" customFormat="1">
      <c r="A56" s="47">
        <f t="shared" si="0"/>
        <v>8</v>
      </c>
      <c r="B56" s="115"/>
      <c r="C56" s="116"/>
      <c r="D56" s="115"/>
      <c r="E56" s="110"/>
      <c r="F56" s="111"/>
      <c r="G56" s="111"/>
      <c r="H56" s="111"/>
      <c r="I56" s="112"/>
      <c r="J56" s="112"/>
      <c r="K56" s="112"/>
      <c r="L56" s="112"/>
      <c r="M56" s="103"/>
      <c r="N56" s="103"/>
      <c r="O56" s="27"/>
      <c r="P56" s="27"/>
      <c r="Q56" s="152"/>
      <c r="R56" s="113"/>
      <c r="S56" s="113"/>
      <c r="T56" s="113"/>
      <c r="U56" s="113"/>
      <c r="V56" s="113"/>
      <c r="W56" s="113"/>
      <c r="X56" s="113"/>
      <c r="Y56" s="113"/>
      <c r="Z56" s="113"/>
    </row>
    <row r="57" spans="1:26" s="114" customFormat="1">
      <c r="A57" s="47"/>
      <c r="B57" s="50" t="s">
        <v>16</v>
      </c>
      <c r="C57" s="116"/>
      <c r="D57" s="115"/>
      <c r="E57" s="110"/>
      <c r="F57" s="111"/>
      <c r="G57" s="111"/>
      <c r="H57" s="111"/>
      <c r="I57" s="112"/>
      <c r="J57" s="112"/>
      <c r="K57" s="117" t="s">
        <v>611</v>
      </c>
      <c r="L57" s="117">
        <f t="shared" ref="L57" si="1">SUM(L49:L56)</f>
        <v>0</v>
      </c>
      <c r="M57" s="150">
        <v>325</v>
      </c>
      <c r="N57" s="117" t="s">
        <v>775</v>
      </c>
      <c r="O57" s="27"/>
      <c r="P57" s="27"/>
      <c r="Q57" s="153"/>
    </row>
    <row r="58" spans="1:26" s="30" customFormat="1">
      <c r="E58" s="31"/>
    </row>
    <row r="59" spans="1:26" s="30" customFormat="1">
      <c r="B59" s="369" t="s">
        <v>28</v>
      </c>
      <c r="C59" s="369" t="s">
        <v>27</v>
      </c>
      <c r="D59" s="367" t="s">
        <v>34</v>
      </c>
      <c r="E59" s="367"/>
      <c r="M59" s="30" t="s">
        <v>612</v>
      </c>
    </row>
    <row r="60" spans="1:26" s="30" customFormat="1">
      <c r="B60" s="370"/>
      <c r="C60" s="370"/>
      <c r="D60" s="224" t="s">
        <v>23</v>
      </c>
      <c r="E60" s="62" t="s">
        <v>24</v>
      </c>
    </row>
    <row r="61" spans="1:26" s="30" customFormat="1" ht="18.75">
      <c r="B61" s="59" t="s">
        <v>21</v>
      </c>
      <c r="C61" s="60" t="str">
        <f>+K57</f>
        <v>22 meses y 27 días</v>
      </c>
      <c r="D61" s="58"/>
      <c r="E61" s="57" t="s">
        <v>284</v>
      </c>
      <c r="F61" s="32"/>
      <c r="G61" s="32"/>
      <c r="H61" s="32"/>
      <c r="I61" s="32"/>
      <c r="J61" s="32"/>
      <c r="K61" s="32"/>
      <c r="L61" s="32"/>
      <c r="M61" s="32"/>
    </row>
    <row r="62" spans="1:26" s="30" customFormat="1">
      <c r="B62" s="59" t="s">
        <v>25</v>
      </c>
      <c r="C62" s="60">
        <f>+M57</f>
        <v>325</v>
      </c>
      <c r="D62" s="58"/>
      <c r="E62" s="57" t="s">
        <v>284</v>
      </c>
    </row>
    <row r="63" spans="1:26" s="30" customFormat="1">
      <c r="B63" s="33"/>
      <c r="C63" s="366"/>
      <c r="D63" s="366"/>
      <c r="E63" s="366"/>
      <c r="F63" s="366"/>
      <c r="G63" s="366"/>
      <c r="H63" s="366"/>
      <c r="I63" s="366"/>
      <c r="J63" s="366"/>
      <c r="K63" s="366"/>
      <c r="L63" s="366"/>
      <c r="M63" s="366"/>
      <c r="N63" s="366"/>
    </row>
    <row r="64" spans="1:26" ht="15.75" thickBot="1"/>
    <row r="65" spans="2:17" ht="27" thickBot="1">
      <c r="B65" s="365" t="s">
        <v>104</v>
      </c>
      <c r="C65" s="365"/>
      <c r="D65" s="365"/>
      <c r="E65" s="365"/>
      <c r="F65" s="365"/>
      <c r="G65" s="365"/>
      <c r="H65" s="365"/>
      <c r="I65" s="365"/>
      <c r="J65" s="365"/>
      <c r="K65" s="365"/>
      <c r="L65" s="365"/>
      <c r="M65" s="365"/>
      <c r="N65" s="365"/>
    </row>
    <row r="68" spans="2:17" ht="90">
      <c r="B68" s="121" t="s">
        <v>147</v>
      </c>
      <c r="C68" s="68" t="s">
        <v>2</v>
      </c>
      <c r="D68" s="68" t="s">
        <v>106</v>
      </c>
      <c r="E68" s="68" t="s">
        <v>105</v>
      </c>
      <c r="F68" s="68" t="s">
        <v>107</v>
      </c>
      <c r="G68" s="68" t="s">
        <v>108</v>
      </c>
      <c r="H68" s="68" t="s">
        <v>109</v>
      </c>
      <c r="I68" s="68" t="s">
        <v>110</v>
      </c>
      <c r="J68" s="68" t="s">
        <v>111</v>
      </c>
      <c r="K68" s="68" t="s">
        <v>112</v>
      </c>
      <c r="L68" s="68" t="s">
        <v>113</v>
      </c>
      <c r="M68" s="97" t="s">
        <v>114</v>
      </c>
      <c r="N68" s="97" t="s">
        <v>115</v>
      </c>
      <c r="O68" s="362" t="s">
        <v>3</v>
      </c>
      <c r="P68" s="363"/>
      <c r="Q68" s="68" t="s">
        <v>18</v>
      </c>
    </row>
    <row r="69" spans="2:17">
      <c r="B69" s="249" t="s">
        <v>431</v>
      </c>
      <c r="C69" s="253" t="s">
        <v>432</v>
      </c>
      <c r="D69" s="254" t="s">
        <v>433</v>
      </c>
      <c r="E69" s="204">
        <v>135</v>
      </c>
      <c r="F69" s="4"/>
      <c r="G69" s="4"/>
      <c r="H69" s="4"/>
      <c r="I69" s="98" t="s">
        <v>134</v>
      </c>
      <c r="J69" s="98" t="s">
        <v>134</v>
      </c>
      <c r="K69" s="250" t="s">
        <v>134</v>
      </c>
      <c r="L69" s="250" t="s">
        <v>134</v>
      </c>
      <c r="M69" s="250" t="s">
        <v>134</v>
      </c>
      <c r="N69" s="250" t="s">
        <v>134</v>
      </c>
      <c r="O69" s="371"/>
      <c r="P69" s="372"/>
      <c r="Q69" s="122" t="s">
        <v>134</v>
      </c>
    </row>
    <row r="70" spans="2:17">
      <c r="B70" s="249" t="s">
        <v>448</v>
      </c>
      <c r="C70" s="253" t="s">
        <v>434</v>
      </c>
      <c r="D70" s="253" t="s">
        <v>438</v>
      </c>
      <c r="E70" s="204">
        <v>36</v>
      </c>
      <c r="F70" s="4"/>
      <c r="G70" s="4"/>
      <c r="H70" s="4" t="s">
        <v>134</v>
      </c>
      <c r="I70" s="98"/>
      <c r="J70" s="98"/>
      <c r="K70" s="250" t="s">
        <v>134</v>
      </c>
      <c r="L70" s="250" t="s">
        <v>134</v>
      </c>
      <c r="M70" s="250" t="s">
        <v>134</v>
      </c>
      <c r="N70" s="250" t="s">
        <v>134</v>
      </c>
      <c r="O70" s="371" t="s">
        <v>449</v>
      </c>
      <c r="P70" s="372"/>
      <c r="Q70" s="122" t="s">
        <v>135</v>
      </c>
    </row>
    <row r="71" spans="2:17">
      <c r="B71" s="249" t="s">
        <v>448</v>
      </c>
      <c r="C71" s="253" t="s">
        <v>435</v>
      </c>
      <c r="D71" s="253" t="s">
        <v>439</v>
      </c>
      <c r="E71" s="204">
        <v>72</v>
      </c>
      <c r="F71" s="4"/>
      <c r="G71" s="4"/>
      <c r="H71" s="4" t="s">
        <v>134</v>
      </c>
      <c r="I71" s="98"/>
      <c r="J71" s="98"/>
      <c r="K71" s="250" t="s">
        <v>134</v>
      </c>
      <c r="L71" s="250" t="s">
        <v>134</v>
      </c>
      <c r="M71" s="250" t="s">
        <v>134</v>
      </c>
      <c r="N71" s="250" t="s">
        <v>134</v>
      </c>
      <c r="O71" s="371" t="s">
        <v>449</v>
      </c>
      <c r="P71" s="372"/>
      <c r="Q71" s="122" t="s">
        <v>135</v>
      </c>
    </row>
    <row r="72" spans="2:17">
      <c r="B72" s="249" t="s">
        <v>448</v>
      </c>
      <c r="C72" s="253" t="s">
        <v>436</v>
      </c>
      <c r="D72" s="253" t="s">
        <v>440</v>
      </c>
      <c r="E72" s="204">
        <v>20</v>
      </c>
      <c r="F72" s="4"/>
      <c r="G72" s="4"/>
      <c r="H72" s="4" t="s">
        <v>134</v>
      </c>
      <c r="I72" s="98"/>
      <c r="J72" s="98"/>
      <c r="K72" s="250" t="s">
        <v>134</v>
      </c>
      <c r="L72" s="250" t="s">
        <v>134</v>
      </c>
      <c r="M72" s="250" t="s">
        <v>134</v>
      </c>
      <c r="N72" s="250" t="s">
        <v>134</v>
      </c>
      <c r="O72" s="371" t="s">
        <v>449</v>
      </c>
      <c r="P72" s="372"/>
      <c r="Q72" s="122" t="s">
        <v>135</v>
      </c>
    </row>
    <row r="73" spans="2:17">
      <c r="B73" s="249" t="s">
        <v>448</v>
      </c>
      <c r="C73" s="253" t="s">
        <v>437</v>
      </c>
      <c r="D73" s="253" t="s">
        <v>441</v>
      </c>
      <c r="E73" s="204">
        <v>24</v>
      </c>
      <c r="F73" s="4"/>
      <c r="G73" s="4"/>
      <c r="H73" s="4" t="s">
        <v>134</v>
      </c>
      <c r="I73" s="98"/>
      <c r="J73" s="4" t="s">
        <v>134</v>
      </c>
      <c r="K73" s="252" t="s">
        <v>134</v>
      </c>
      <c r="L73" s="252" t="s">
        <v>134</v>
      </c>
      <c r="M73" s="252" t="s">
        <v>134</v>
      </c>
      <c r="N73" s="252" t="s">
        <v>134</v>
      </c>
      <c r="O73" s="371"/>
      <c r="P73" s="372"/>
      <c r="Q73" s="122" t="s">
        <v>134</v>
      </c>
    </row>
    <row r="74" spans="2:17">
      <c r="B74" s="249" t="s">
        <v>448</v>
      </c>
      <c r="C74" s="251" t="s">
        <v>442</v>
      </c>
      <c r="D74" s="251" t="s">
        <v>443</v>
      </c>
      <c r="E74" s="5">
        <v>24</v>
      </c>
      <c r="F74" s="4"/>
      <c r="G74" s="4"/>
      <c r="H74" s="4" t="s">
        <v>134</v>
      </c>
      <c r="I74" s="98"/>
      <c r="J74" s="98"/>
      <c r="K74" s="250" t="s">
        <v>134</v>
      </c>
      <c r="L74" s="250" t="s">
        <v>134</v>
      </c>
      <c r="M74" s="250" t="s">
        <v>134</v>
      </c>
      <c r="N74" s="250" t="s">
        <v>134</v>
      </c>
      <c r="O74" s="228" t="s">
        <v>449</v>
      </c>
      <c r="P74" s="229"/>
      <c r="Q74" s="122" t="s">
        <v>135</v>
      </c>
    </row>
    <row r="75" spans="2:17">
      <c r="B75" s="249" t="s">
        <v>448</v>
      </c>
      <c r="C75" s="249" t="s">
        <v>444</v>
      </c>
      <c r="D75" s="251" t="s">
        <v>445</v>
      </c>
      <c r="E75" s="5">
        <v>60</v>
      </c>
      <c r="F75" s="4"/>
      <c r="G75" s="4"/>
      <c r="H75" s="4" t="s">
        <v>134</v>
      </c>
      <c r="I75" s="98"/>
      <c r="J75" s="98"/>
      <c r="K75" s="250" t="s">
        <v>134</v>
      </c>
      <c r="L75" s="250" t="s">
        <v>134</v>
      </c>
      <c r="M75" s="250" t="s">
        <v>134</v>
      </c>
      <c r="N75" s="250" t="s">
        <v>134</v>
      </c>
      <c r="O75" s="371" t="s">
        <v>449</v>
      </c>
      <c r="P75" s="372"/>
      <c r="Q75" s="122" t="s">
        <v>135</v>
      </c>
    </row>
    <row r="76" spans="2:17">
      <c r="B76" s="249" t="s">
        <v>448</v>
      </c>
      <c r="C76" s="249" t="s">
        <v>446</v>
      </c>
      <c r="D76" s="251" t="s">
        <v>447</v>
      </c>
      <c r="E76" s="5">
        <v>24</v>
      </c>
      <c r="F76" s="4"/>
      <c r="G76" s="4"/>
      <c r="H76" s="4" t="s">
        <v>134</v>
      </c>
      <c r="I76" s="98"/>
      <c r="J76" s="98"/>
      <c r="K76" s="250" t="s">
        <v>134</v>
      </c>
      <c r="L76" s="250" t="s">
        <v>134</v>
      </c>
      <c r="M76" s="250" t="s">
        <v>134</v>
      </c>
      <c r="N76" s="250" t="s">
        <v>134</v>
      </c>
      <c r="O76" s="228" t="s">
        <v>449</v>
      </c>
      <c r="P76" s="229"/>
      <c r="Q76" s="122" t="s">
        <v>135</v>
      </c>
    </row>
    <row r="77" spans="2:17">
      <c r="B77" s="3"/>
      <c r="C77" s="249"/>
      <c r="D77" s="251"/>
      <c r="E77" s="5"/>
      <c r="F77" s="4"/>
      <c r="G77" s="4"/>
      <c r="H77" s="4"/>
      <c r="I77" s="98"/>
      <c r="J77" s="98"/>
      <c r="K77" s="122"/>
      <c r="L77" s="122"/>
      <c r="M77" s="122"/>
      <c r="N77" s="122"/>
      <c r="O77" s="228"/>
      <c r="P77" s="229"/>
      <c r="Q77" s="122"/>
    </row>
    <row r="78" spans="2:17">
      <c r="B78" s="122"/>
      <c r="C78" s="249"/>
      <c r="D78" s="249"/>
      <c r="E78" s="122"/>
      <c r="F78" s="122"/>
      <c r="G78" s="122"/>
      <c r="H78" s="122"/>
      <c r="I78" s="122"/>
      <c r="J78" s="122"/>
      <c r="K78" s="122"/>
      <c r="L78" s="122"/>
      <c r="M78" s="122"/>
      <c r="N78" s="122"/>
      <c r="O78" s="371"/>
      <c r="P78" s="372"/>
      <c r="Q78" s="122"/>
    </row>
    <row r="79" spans="2:17">
      <c r="B79" s="9" t="s">
        <v>1</v>
      </c>
      <c r="C79" s="249"/>
      <c r="D79" s="249"/>
    </row>
    <row r="80" spans="2:17">
      <c r="B80" s="9" t="s">
        <v>37</v>
      </c>
    </row>
    <row r="81" spans="2:17">
      <c r="B81" s="9" t="s">
        <v>61</v>
      </c>
    </row>
    <row r="83" spans="2:17" ht="15.75" thickBot="1"/>
    <row r="84" spans="2:17" ht="27" thickBot="1">
      <c r="B84" s="356" t="s">
        <v>38</v>
      </c>
      <c r="C84" s="357"/>
      <c r="D84" s="357"/>
      <c r="E84" s="357"/>
      <c r="F84" s="357"/>
      <c r="G84" s="357"/>
      <c r="H84" s="357"/>
      <c r="I84" s="357"/>
      <c r="J84" s="357"/>
      <c r="K84" s="357"/>
      <c r="L84" s="357"/>
      <c r="M84" s="357"/>
      <c r="N84" s="358"/>
    </row>
    <row r="89" spans="2:17" ht="45">
      <c r="B89" s="121" t="s">
        <v>0</v>
      </c>
      <c r="C89" s="121" t="s">
        <v>39</v>
      </c>
      <c r="D89" s="121" t="s">
        <v>40</v>
      </c>
      <c r="E89" s="121" t="s">
        <v>116</v>
      </c>
      <c r="F89" s="121" t="s">
        <v>118</v>
      </c>
      <c r="G89" s="121" t="s">
        <v>119</v>
      </c>
      <c r="H89" s="121" t="s">
        <v>120</v>
      </c>
      <c r="I89" s="121" t="s">
        <v>117</v>
      </c>
      <c r="J89" s="362" t="s">
        <v>121</v>
      </c>
      <c r="K89" s="380"/>
      <c r="L89" s="363"/>
      <c r="M89" s="121" t="s">
        <v>122</v>
      </c>
      <c r="N89" s="121" t="s">
        <v>41</v>
      </c>
      <c r="O89" s="121" t="s">
        <v>42</v>
      </c>
      <c r="P89" s="362" t="s">
        <v>3</v>
      </c>
      <c r="Q89" s="363"/>
    </row>
    <row r="90" spans="2:17">
      <c r="B90" s="219" t="s">
        <v>43</v>
      </c>
      <c r="C90" s="175">
        <f>(296)/200+135/300</f>
        <v>1.93</v>
      </c>
      <c r="D90" s="3" t="s">
        <v>285</v>
      </c>
      <c r="E90" s="3">
        <v>13070576</v>
      </c>
      <c r="F90" s="3" t="s">
        <v>286</v>
      </c>
      <c r="G90" s="3" t="s">
        <v>169</v>
      </c>
      <c r="H90" s="176">
        <v>38990</v>
      </c>
      <c r="I90" s="5" t="s">
        <v>135</v>
      </c>
      <c r="J90" s="1" t="s">
        <v>287</v>
      </c>
      <c r="K90" s="99" t="s">
        <v>288</v>
      </c>
      <c r="L90" s="98" t="s">
        <v>289</v>
      </c>
      <c r="M90" s="122" t="s">
        <v>134</v>
      </c>
      <c r="N90" s="122" t="s">
        <v>134</v>
      </c>
      <c r="O90" s="122" t="s">
        <v>134</v>
      </c>
      <c r="P90" s="364"/>
      <c r="Q90" s="364"/>
    </row>
    <row r="91" spans="2:17">
      <c r="B91" s="219" t="s">
        <v>43</v>
      </c>
      <c r="C91" s="175">
        <f t="shared" ref="C91:C94" si="2">(296)/200+135/300</f>
        <v>1.93</v>
      </c>
      <c r="D91" s="3" t="s">
        <v>285</v>
      </c>
      <c r="E91" s="3">
        <v>13070576</v>
      </c>
      <c r="F91" s="3" t="s">
        <v>286</v>
      </c>
      <c r="G91" s="3" t="s">
        <v>169</v>
      </c>
      <c r="H91" s="176">
        <v>38990</v>
      </c>
      <c r="I91" s="5" t="s">
        <v>135</v>
      </c>
      <c r="J91" s="1" t="s">
        <v>290</v>
      </c>
      <c r="K91" s="99" t="s">
        <v>291</v>
      </c>
      <c r="L91" s="98" t="s">
        <v>292</v>
      </c>
      <c r="M91" s="122" t="s">
        <v>134</v>
      </c>
      <c r="N91" s="122" t="s">
        <v>134</v>
      </c>
      <c r="O91" s="122" t="s">
        <v>134</v>
      </c>
      <c r="P91" s="220"/>
      <c r="Q91" s="221"/>
    </row>
    <row r="92" spans="2:17">
      <c r="B92" s="219" t="s">
        <v>43</v>
      </c>
      <c r="C92" s="175">
        <f t="shared" si="2"/>
        <v>1.93</v>
      </c>
      <c r="D92" s="3" t="s">
        <v>285</v>
      </c>
      <c r="E92" s="3">
        <v>13070576</v>
      </c>
      <c r="F92" s="3" t="s">
        <v>286</v>
      </c>
      <c r="G92" s="3" t="s">
        <v>169</v>
      </c>
      <c r="H92" s="176">
        <v>38990</v>
      </c>
      <c r="I92" s="5" t="s">
        <v>135</v>
      </c>
      <c r="J92" s="1" t="s">
        <v>293</v>
      </c>
      <c r="K92" s="99" t="s">
        <v>294</v>
      </c>
      <c r="L92" s="98" t="s">
        <v>295</v>
      </c>
      <c r="M92" s="122" t="s">
        <v>134</v>
      </c>
      <c r="N92" s="122" t="s">
        <v>134</v>
      </c>
      <c r="O92" s="122" t="s">
        <v>134</v>
      </c>
      <c r="P92" s="220"/>
      <c r="Q92" s="221"/>
    </row>
    <row r="93" spans="2:17">
      <c r="B93" s="219" t="s">
        <v>43</v>
      </c>
      <c r="C93" s="175">
        <f t="shared" si="2"/>
        <v>1.93</v>
      </c>
      <c r="D93" s="3" t="s">
        <v>296</v>
      </c>
      <c r="E93" s="3">
        <v>36862366</v>
      </c>
      <c r="F93" s="3" t="s">
        <v>162</v>
      </c>
      <c r="G93" s="3" t="s">
        <v>169</v>
      </c>
      <c r="H93" s="176">
        <v>41454</v>
      </c>
      <c r="I93" s="5" t="s">
        <v>135</v>
      </c>
      <c r="J93" s="1" t="s">
        <v>135</v>
      </c>
      <c r="K93" s="177" t="s">
        <v>135</v>
      </c>
      <c r="L93" s="98" t="s">
        <v>135</v>
      </c>
      <c r="M93" s="122" t="s">
        <v>134</v>
      </c>
      <c r="N93" s="122" t="s">
        <v>135</v>
      </c>
      <c r="O93" s="122" t="s">
        <v>134</v>
      </c>
      <c r="P93" s="220" t="s">
        <v>297</v>
      </c>
      <c r="Q93" s="221"/>
    </row>
    <row r="94" spans="2:17">
      <c r="B94" s="219" t="s">
        <v>43</v>
      </c>
      <c r="C94" s="175">
        <f t="shared" si="2"/>
        <v>1.93</v>
      </c>
      <c r="D94" s="3" t="s">
        <v>298</v>
      </c>
      <c r="E94" s="3">
        <v>1085263700</v>
      </c>
      <c r="F94" s="3" t="s">
        <v>162</v>
      </c>
      <c r="G94" s="3" t="s">
        <v>169</v>
      </c>
      <c r="H94" s="176">
        <v>41083</v>
      </c>
      <c r="I94" s="5" t="s">
        <v>134</v>
      </c>
      <c r="J94" s="1" t="s">
        <v>135</v>
      </c>
      <c r="K94" s="99" t="s">
        <v>135</v>
      </c>
      <c r="L94" s="98" t="s">
        <v>135</v>
      </c>
      <c r="M94" s="122" t="s">
        <v>134</v>
      </c>
      <c r="N94" s="122" t="s">
        <v>135</v>
      </c>
      <c r="O94" s="122" t="s">
        <v>134</v>
      </c>
      <c r="P94" s="220" t="s">
        <v>299</v>
      </c>
      <c r="Q94" s="221"/>
    </row>
    <row r="95" spans="2:17">
      <c r="B95" s="219" t="s">
        <v>43</v>
      </c>
      <c r="C95" s="175">
        <f>(296/200+135/300*2)</f>
        <v>2.38</v>
      </c>
      <c r="D95" s="3" t="s">
        <v>300</v>
      </c>
      <c r="E95" s="3">
        <v>98342888</v>
      </c>
      <c r="F95" s="3" t="s">
        <v>286</v>
      </c>
      <c r="G95" s="3" t="s">
        <v>301</v>
      </c>
      <c r="H95" s="176" t="s">
        <v>135</v>
      </c>
      <c r="I95" s="5" t="s">
        <v>135</v>
      </c>
      <c r="J95" s="1" t="s">
        <v>302</v>
      </c>
      <c r="K95" s="99" t="s">
        <v>303</v>
      </c>
      <c r="L95" s="98" t="s">
        <v>286</v>
      </c>
      <c r="M95" s="122" t="s">
        <v>134</v>
      </c>
      <c r="N95" s="122" t="s">
        <v>135</v>
      </c>
      <c r="O95" s="122" t="s">
        <v>134</v>
      </c>
      <c r="P95" s="220" t="s">
        <v>304</v>
      </c>
      <c r="Q95" s="221"/>
    </row>
    <row r="96" spans="2:17">
      <c r="B96" s="219" t="s">
        <v>44</v>
      </c>
      <c r="C96" s="175">
        <f t="shared" ref="C96:C105" si="3">(296/200+135/300*2)</f>
        <v>2.38</v>
      </c>
      <c r="D96" s="3" t="s">
        <v>305</v>
      </c>
      <c r="E96" s="3">
        <v>1087409892</v>
      </c>
      <c r="F96" s="3" t="s">
        <v>306</v>
      </c>
      <c r="G96" s="3" t="s">
        <v>163</v>
      </c>
      <c r="H96" s="176">
        <v>40417</v>
      </c>
      <c r="I96" s="5" t="s">
        <v>135</v>
      </c>
      <c r="J96" s="1" t="s">
        <v>307</v>
      </c>
      <c r="K96" s="99" t="s">
        <v>308</v>
      </c>
      <c r="L96" s="98" t="s">
        <v>306</v>
      </c>
      <c r="M96" s="122" t="s">
        <v>134</v>
      </c>
      <c r="N96" s="122" t="s">
        <v>134</v>
      </c>
      <c r="O96" s="122" t="s">
        <v>134</v>
      </c>
      <c r="P96" s="220" t="s">
        <v>215</v>
      </c>
      <c r="Q96" s="221"/>
    </row>
    <row r="97" spans="2:17">
      <c r="B97" s="219" t="s">
        <v>44</v>
      </c>
      <c r="C97" s="175">
        <f t="shared" si="3"/>
        <v>2.38</v>
      </c>
      <c r="D97" s="3" t="s">
        <v>305</v>
      </c>
      <c r="E97" s="3">
        <v>1087409892</v>
      </c>
      <c r="F97" s="3" t="s">
        <v>306</v>
      </c>
      <c r="G97" s="3" t="s">
        <v>163</v>
      </c>
      <c r="H97" s="176">
        <v>40417</v>
      </c>
      <c r="I97" s="5" t="s">
        <v>135</v>
      </c>
      <c r="J97" s="1" t="s">
        <v>307</v>
      </c>
      <c r="K97" s="177" t="s">
        <v>309</v>
      </c>
      <c r="L97" s="98" t="s">
        <v>306</v>
      </c>
      <c r="M97" s="122" t="s">
        <v>134</v>
      </c>
      <c r="N97" s="122" t="s">
        <v>134</v>
      </c>
      <c r="O97" s="122" t="s">
        <v>134</v>
      </c>
      <c r="P97" s="220" t="s">
        <v>215</v>
      </c>
      <c r="Q97" s="221"/>
    </row>
    <row r="98" spans="2:17">
      <c r="B98" s="219" t="s">
        <v>44</v>
      </c>
      <c r="C98" s="175">
        <f t="shared" si="3"/>
        <v>2.38</v>
      </c>
      <c r="D98" s="3" t="s">
        <v>305</v>
      </c>
      <c r="E98" s="3">
        <v>1087409892</v>
      </c>
      <c r="F98" s="3" t="s">
        <v>306</v>
      </c>
      <c r="G98" s="3" t="s">
        <v>163</v>
      </c>
      <c r="H98" s="176">
        <v>40417</v>
      </c>
      <c r="I98" s="5" t="s">
        <v>135</v>
      </c>
      <c r="J98" s="1" t="s">
        <v>307</v>
      </c>
      <c r="K98" s="99" t="s">
        <v>310</v>
      </c>
      <c r="L98" s="98" t="s">
        <v>306</v>
      </c>
      <c r="M98" s="122" t="s">
        <v>134</v>
      </c>
      <c r="N98" s="122" t="s">
        <v>134</v>
      </c>
      <c r="O98" s="122" t="s">
        <v>134</v>
      </c>
      <c r="P98" s="220" t="s">
        <v>215</v>
      </c>
      <c r="Q98" s="221"/>
    </row>
    <row r="99" spans="2:17">
      <c r="B99" s="219" t="s">
        <v>44</v>
      </c>
      <c r="C99" s="175">
        <f t="shared" si="3"/>
        <v>2.38</v>
      </c>
      <c r="D99" s="3" t="s">
        <v>305</v>
      </c>
      <c r="E99" s="3">
        <v>1087409892</v>
      </c>
      <c r="F99" s="3" t="s">
        <v>306</v>
      </c>
      <c r="G99" s="3" t="s">
        <v>163</v>
      </c>
      <c r="H99" s="176">
        <v>40417</v>
      </c>
      <c r="I99" s="5" t="s">
        <v>135</v>
      </c>
      <c r="J99" s="1" t="s">
        <v>307</v>
      </c>
      <c r="K99" s="99" t="s">
        <v>311</v>
      </c>
      <c r="L99" s="98" t="s">
        <v>306</v>
      </c>
      <c r="M99" s="122" t="s">
        <v>134</v>
      </c>
      <c r="N99" s="122" t="s">
        <v>134</v>
      </c>
      <c r="O99" s="122" t="s">
        <v>134</v>
      </c>
      <c r="P99" s="220" t="s">
        <v>215</v>
      </c>
      <c r="Q99" s="221"/>
    </row>
    <row r="100" spans="2:17">
      <c r="B100" s="219" t="s">
        <v>44</v>
      </c>
      <c r="C100" s="175">
        <f t="shared" si="3"/>
        <v>2.38</v>
      </c>
      <c r="D100" s="3" t="s">
        <v>312</v>
      </c>
      <c r="E100" s="3">
        <v>1087413080</v>
      </c>
      <c r="F100" s="3" t="s">
        <v>162</v>
      </c>
      <c r="G100" s="3" t="s">
        <v>163</v>
      </c>
      <c r="H100" s="176">
        <v>37492</v>
      </c>
      <c r="I100" s="5" t="s">
        <v>134</v>
      </c>
      <c r="J100" s="1" t="s">
        <v>313</v>
      </c>
      <c r="K100" s="99" t="s">
        <v>314</v>
      </c>
      <c r="L100" s="98" t="s">
        <v>162</v>
      </c>
      <c r="M100" s="122" t="s">
        <v>134</v>
      </c>
      <c r="N100" s="122" t="s">
        <v>134</v>
      </c>
      <c r="O100" s="122" t="s">
        <v>134</v>
      </c>
      <c r="P100" s="220"/>
      <c r="Q100" s="221"/>
    </row>
    <row r="101" spans="2:17">
      <c r="B101" s="219" t="s">
        <v>44</v>
      </c>
      <c r="C101" s="175">
        <f t="shared" si="3"/>
        <v>2.38</v>
      </c>
      <c r="D101" s="3" t="s">
        <v>312</v>
      </c>
      <c r="E101" s="3">
        <v>1087413080</v>
      </c>
      <c r="F101" s="3" t="s">
        <v>162</v>
      </c>
      <c r="G101" s="3" t="s">
        <v>163</v>
      </c>
      <c r="H101" s="176">
        <v>37492</v>
      </c>
      <c r="I101" s="5" t="s">
        <v>134</v>
      </c>
      <c r="J101" s="1" t="s">
        <v>315</v>
      </c>
      <c r="K101" s="99" t="s">
        <v>316</v>
      </c>
      <c r="L101" s="98" t="s">
        <v>162</v>
      </c>
      <c r="M101" s="122" t="s">
        <v>134</v>
      </c>
      <c r="N101" s="122" t="s">
        <v>134</v>
      </c>
      <c r="O101" s="122" t="s">
        <v>134</v>
      </c>
      <c r="P101" s="220"/>
      <c r="Q101" s="221"/>
    </row>
    <row r="102" spans="2:17">
      <c r="B102" s="219" t="s">
        <v>44</v>
      </c>
      <c r="C102" s="175">
        <f t="shared" si="3"/>
        <v>2.38</v>
      </c>
      <c r="D102" s="3" t="s">
        <v>317</v>
      </c>
      <c r="E102" s="3">
        <v>1085252515</v>
      </c>
      <c r="F102" s="3" t="s">
        <v>162</v>
      </c>
      <c r="G102" s="3" t="s">
        <v>169</v>
      </c>
      <c r="H102" s="176">
        <v>41454</v>
      </c>
      <c r="I102" s="5" t="s">
        <v>134</v>
      </c>
      <c r="J102" s="1" t="s">
        <v>318</v>
      </c>
      <c r="K102" s="99" t="s">
        <v>319</v>
      </c>
      <c r="L102" s="98" t="s">
        <v>320</v>
      </c>
      <c r="M102" s="122" t="s">
        <v>134</v>
      </c>
      <c r="N102" s="122" t="s">
        <v>134</v>
      </c>
      <c r="O102" s="122" t="s">
        <v>134</v>
      </c>
      <c r="P102" s="220"/>
      <c r="Q102" s="221"/>
    </row>
    <row r="103" spans="2:17">
      <c r="B103" s="219" t="s">
        <v>44</v>
      </c>
      <c r="C103" s="175">
        <f t="shared" si="3"/>
        <v>2.38</v>
      </c>
      <c r="D103" s="3" t="s">
        <v>317</v>
      </c>
      <c r="E103" s="3">
        <v>1085252515</v>
      </c>
      <c r="F103" s="3" t="s">
        <v>162</v>
      </c>
      <c r="G103" s="3" t="s">
        <v>169</v>
      </c>
      <c r="H103" s="176">
        <v>41454</v>
      </c>
      <c r="I103" s="5" t="s">
        <v>134</v>
      </c>
      <c r="J103" s="1" t="s">
        <v>321</v>
      </c>
      <c r="K103" s="99" t="s">
        <v>322</v>
      </c>
      <c r="L103" s="98" t="s">
        <v>323</v>
      </c>
      <c r="M103" s="122" t="s">
        <v>134</v>
      </c>
      <c r="N103" s="122" t="s">
        <v>134</v>
      </c>
      <c r="O103" s="122" t="s">
        <v>134</v>
      </c>
      <c r="P103" s="220"/>
      <c r="Q103" s="221"/>
    </row>
    <row r="104" spans="2:17">
      <c r="B104" s="219" t="s">
        <v>44</v>
      </c>
      <c r="C104" s="175">
        <f t="shared" si="3"/>
        <v>2.38</v>
      </c>
      <c r="D104" s="3" t="s">
        <v>324</v>
      </c>
      <c r="E104" s="3">
        <v>30726610</v>
      </c>
      <c r="F104" s="3" t="s">
        <v>162</v>
      </c>
      <c r="G104" s="3" t="s">
        <v>325</v>
      </c>
      <c r="H104" s="176">
        <v>34509</v>
      </c>
      <c r="I104" s="5" t="s">
        <v>135</v>
      </c>
      <c r="J104" s="1" t="s">
        <v>327</v>
      </c>
      <c r="K104" s="99" t="s">
        <v>328</v>
      </c>
      <c r="L104" s="98" t="s">
        <v>162</v>
      </c>
      <c r="M104" s="122" t="s">
        <v>134</v>
      </c>
      <c r="N104" s="122" t="s">
        <v>134</v>
      </c>
      <c r="O104" s="122" t="s">
        <v>134</v>
      </c>
      <c r="P104" s="220" t="s">
        <v>326</v>
      </c>
      <c r="Q104" s="221"/>
    </row>
    <row r="105" spans="2:17">
      <c r="B105" s="219" t="s">
        <v>44</v>
      </c>
      <c r="C105" s="175">
        <f t="shared" si="3"/>
        <v>2.38</v>
      </c>
      <c r="D105" s="3" t="s">
        <v>329</v>
      </c>
      <c r="E105" s="3">
        <v>1085288379</v>
      </c>
      <c r="F105" s="3" t="s">
        <v>162</v>
      </c>
      <c r="G105" s="3" t="s">
        <v>169</v>
      </c>
      <c r="H105" s="176">
        <v>41818</v>
      </c>
      <c r="I105" s="5" t="s">
        <v>135</v>
      </c>
      <c r="J105" s="1" t="s">
        <v>330</v>
      </c>
      <c r="K105" s="177" t="s">
        <v>331</v>
      </c>
      <c r="L105" s="183" t="s">
        <v>332</v>
      </c>
      <c r="M105" s="122" t="s">
        <v>134</v>
      </c>
      <c r="N105" s="122" t="s">
        <v>134</v>
      </c>
      <c r="O105" s="122" t="s">
        <v>134</v>
      </c>
      <c r="P105" s="222" t="s">
        <v>326</v>
      </c>
      <c r="Q105" s="221"/>
    </row>
    <row r="106" spans="2:17">
      <c r="B106" s="184"/>
      <c r="C106" s="185"/>
      <c r="D106" s="186"/>
      <c r="E106" s="186"/>
      <c r="F106" s="186"/>
      <c r="G106" s="186"/>
      <c r="H106" s="187"/>
      <c r="I106" s="188"/>
      <c r="J106" s="189"/>
      <c r="K106" s="190"/>
      <c r="L106" s="191"/>
      <c r="M106" s="122"/>
      <c r="N106" s="122"/>
      <c r="O106" s="122"/>
      <c r="P106" s="222"/>
      <c r="Q106" s="221"/>
    </row>
    <row r="108" spans="2:17" ht="15.75" thickBot="1"/>
    <row r="109" spans="2:17" ht="27" thickBot="1">
      <c r="B109" s="356" t="s">
        <v>46</v>
      </c>
      <c r="C109" s="357"/>
      <c r="D109" s="357"/>
      <c r="E109" s="357"/>
      <c r="F109" s="357"/>
      <c r="G109" s="357"/>
      <c r="H109" s="357"/>
      <c r="I109" s="357"/>
      <c r="J109" s="357"/>
      <c r="K109" s="357"/>
      <c r="L109" s="357"/>
      <c r="M109" s="357"/>
      <c r="N109" s="358"/>
    </row>
    <row r="112" spans="2:17" ht="30">
      <c r="B112" s="68" t="s">
        <v>33</v>
      </c>
      <c r="C112" s="68" t="s">
        <v>47</v>
      </c>
      <c r="D112" s="362" t="s">
        <v>3</v>
      </c>
      <c r="E112" s="363"/>
    </row>
    <row r="113" spans="1:26">
      <c r="B113" s="69" t="s">
        <v>123</v>
      </c>
      <c r="C113" s="222" t="s">
        <v>134</v>
      </c>
      <c r="D113" s="364"/>
      <c r="E113" s="364"/>
    </row>
    <row r="116" spans="1:26" ht="26.25">
      <c r="B116" s="354" t="s">
        <v>63</v>
      </c>
      <c r="C116" s="355"/>
      <c r="D116" s="355"/>
      <c r="E116" s="355"/>
      <c r="F116" s="355"/>
      <c r="G116" s="355"/>
      <c r="H116" s="355"/>
      <c r="I116" s="355"/>
      <c r="J116" s="355"/>
      <c r="K116" s="355"/>
      <c r="L116" s="355"/>
      <c r="M116" s="355"/>
      <c r="N116" s="355"/>
      <c r="O116" s="355"/>
      <c r="P116" s="355"/>
      <c r="Q116" s="355"/>
    </row>
    <row r="119" spans="1:26" ht="26.25">
      <c r="B119" s="354" t="s">
        <v>264</v>
      </c>
      <c r="C119" s="355"/>
      <c r="D119" s="355"/>
      <c r="E119" s="355"/>
      <c r="F119" s="355"/>
      <c r="G119" s="355"/>
      <c r="H119" s="355"/>
      <c r="I119" s="355"/>
      <c r="J119" s="355"/>
      <c r="K119" s="355"/>
      <c r="L119" s="355"/>
      <c r="M119" s="355"/>
      <c r="N119" s="355"/>
      <c r="O119" s="355"/>
      <c r="P119" s="355"/>
      <c r="Q119" s="355"/>
    </row>
    <row r="121" spans="1:26" ht="15.75" thickBot="1">
      <c r="M121" s="65"/>
      <c r="N121" s="65"/>
    </row>
    <row r="122" spans="1:26" s="108" customFormat="1" ht="60">
      <c r="B122" s="119" t="s">
        <v>143</v>
      </c>
      <c r="C122" s="119" t="s">
        <v>144</v>
      </c>
      <c r="D122" s="119" t="s">
        <v>145</v>
      </c>
      <c r="E122" s="119" t="s">
        <v>45</v>
      </c>
      <c r="F122" s="119" t="s">
        <v>22</v>
      </c>
      <c r="G122" s="119" t="s">
        <v>103</v>
      </c>
      <c r="H122" s="119" t="s">
        <v>17</v>
      </c>
      <c r="I122" s="119" t="s">
        <v>10</v>
      </c>
      <c r="J122" s="119" t="s">
        <v>31</v>
      </c>
      <c r="K122" s="119" t="s">
        <v>60</v>
      </c>
      <c r="L122" s="119" t="s">
        <v>20</v>
      </c>
      <c r="M122" s="104" t="s">
        <v>26</v>
      </c>
      <c r="N122" s="119" t="s">
        <v>146</v>
      </c>
      <c r="O122" s="119" t="s">
        <v>36</v>
      </c>
      <c r="P122" s="120" t="s">
        <v>11</v>
      </c>
      <c r="Q122" s="120" t="s">
        <v>19</v>
      </c>
    </row>
    <row r="123" spans="1:26" s="314" customFormat="1" ht="30">
      <c r="A123" s="302">
        <v>1</v>
      </c>
      <c r="B123" s="303" t="s">
        <v>594</v>
      </c>
      <c r="C123" s="304" t="s">
        <v>594</v>
      </c>
      <c r="D123" s="303" t="s">
        <v>307</v>
      </c>
      <c r="E123" s="305" t="s">
        <v>595</v>
      </c>
      <c r="F123" s="306" t="s">
        <v>134</v>
      </c>
      <c r="G123" s="307"/>
      <c r="H123" s="308">
        <v>39834</v>
      </c>
      <c r="I123" s="309">
        <v>40178</v>
      </c>
      <c r="J123" s="309"/>
      <c r="K123" s="309" t="s">
        <v>597</v>
      </c>
      <c r="L123" s="309" t="s">
        <v>596</v>
      </c>
      <c r="M123" s="310">
        <v>628</v>
      </c>
      <c r="N123" s="310">
        <v>20</v>
      </c>
      <c r="O123" s="311"/>
      <c r="P123" s="311">
        <v>408</v>
      </c>
      <c r="Q123" s="312" t="s">
        <v>615</v>
      </c>
      <c r="R123" s="313"/>
      <c r="S123" s="313"/>
      <c r="T123" s="313"/>
      <c r="U123" s="313"/>
      <c r="V123" s="313"/>
      <c r="W123" s="313"/>
      <c r="X123" s="313"/>
      <c r="Y123" s="313"/>
      <c r="Z123" s="313"/>
    </row>
    <row r="124" spans="1:26" s="314" customFormat="1" ht="30">
      <c r="A124" s="302">
        <f>+A123+1</f>
        <v>2</v>
      </c>
      <c r="B124" s="303" t="s">
        <v>594</v>
      </c>
      <c r="C124" s="304" t="s">
        <v>594</v>
      </c>
      <c r="D124" s="303" t="s">
        <v>307</v>
      </c>
      <c r="E124" s="305" t="s">
        <v>613</v>
      </c>
      <c r="F124" s="306" t="s">
        <v>134</v>
      </c>
      <c r="G124" s="307"/>
      <c r="H124" s="308">
        <v>40210</v>
      </c>
      <c r="I124" s="309">
        <v>40543</v>
      </c>
      <c r="J124" s="309"/>
      <c r="K124" s="309" t="s">
        <v>597</v>
      </c>
      <c r="L124" s="309" t="s">
        <v>602</v>
      </c>
      <c r="M124" s="310"/>
      <c r="N124" s="310">
        <v>20</v>
      </c>
      <c r="O124" s="311"/>
      <c r="P124" s="311">
        <v>409</v>
      </c>
      <c r="Q124" s="312" t="s">
        <v>615</v>
      </c>
      <c r="R124" s="313"/>
      <c r="S124" s="313"/>
      <c r="T124" s="313"/>
      <c r="U124" s="313"/>
      <c r="V124" s="313"/>
      <c r="W124" s="313"/>
      <c r="X124" s="313"/>
      <c r="Y124" s="313"/>
      <c r="Z124" s="313"/>
    </row>
    <row r="125" spans="1:26" s="314" customFormat="1" ht="30">
      <c r="A125" s="302">
        <f t="shared" ref="A125:A130" si="4">+A124+1</f>
        <v>3</v>
      </c>
      <c r="B125" s="303" t="s">
        <v>594</v>
      </c>
      <c r="C125" s="304" t="s">
        <v>594</v>
      </c>
      <c r="D125" s="303" t="s">
        <v>307</v>
      </c>
      <c r="E125" s="305" t="s">
        <v>614</v>
      </c>
      <c r="F125" s="306" t="s">
        <v>134</v>
      </c>
      <c r="G125" s="307"/>
      <c r="H125" s="308">
        <v>40567</v>
      </c>
      <c r="I125" s="309">
        <v>40908</v>
      </c>
      <c r="J125" s="309"/>
      <c r="K125" s="309" t="s">
        <v>597</v>
      </c>
      <c r="L125" s="309" t="s">
        <v>607</v>
      </c>
      <c r="M125" s="310"/>
      <c r="N125" s="310">
        <v>40</v>
      </c>
      <c r="O125" s="311"/>
      <c r="P125" s="311">
        <v>409</v>
      </c>
      <c r="Q125" s="312" t="s">
        <v>615</v>
      </c>
      <c r="R125" s="313"/>
      <c r="S125" s="313"/>
      <c r="T125" s="313"/>
      <c r="U125" s="313"/>
      <c r="V125" s="313"/>
      <c r="W125" s="313"/>
      <c r="X125" s="313"/>
      <c r="Y125" s="313"/>
      <c r="Z125" s="313"/>
    </row>
    <row r="126" spans="1:26" s="314" customFormat="1" ht="30">
      <c r="A126" s="302">
        <f t="shared" si="4"/>
        <v>4</v>
      </c>
      <c r="B126" s="303" t="s">
        <v>594</v>
      </c>
      <c r="C126" s="304" t="s">
        <v>594</v>
      </c>
      <c r="D126" s="303" t="s">
        <v>307</v>
      </c>
      <c r="E126" s="305" t="s">
        <v>601</v>
      </c>
      <c r="F126" s="306" t="s">
        <v>134</v>
      </c>
      <c r="G126" s="306"/>
      <c r="H126" s="308">
        <v>40940</v>
      </c>
      <c r="I126" s="309">
        <v>41273</v>
      </c>
      <c r="J126" s="309"/>
      <c r="K126" s="309" t="s">
        <v>597</v>
      </c>
      <c r="L126" s="309" t="s">
        <v>602</v>
      </c>
      <c r="M126" s="310">
        <v>1400</v>
      </c>
      <c r="N126" s="310">
        <v>40</v>
      </c>
      <c r="O126" s="311"/>
      <c r="P126" s="311">
        <v>409</v>
      </c>
      <c r="Q126" s="312" t="s">
        <v>615</v>
      </c>
      <c r="R126" s="313"/>
      <c r="S126" s="313"/>
      <c r="T126" s="313"/>
      <c r="U126" s="313"/>
      <c r="V126" s="313"/>
      <c r="W126" s="313"/>
      <c r="X126" s="313"/>
      <c r="Y126" s="313"/>
      <c r="Z126" s="313"/>
    </row>
    <row r="127" spans="1:26" s="314" customFormat="1" ht="30">
      <c r="A127" s="302">
        <f t="shared" si="4"/>
        <v>5</v>
      </c>
      <c r="B127" s="303" t="s">
        <v>594</v>
      </c>
      <c r="C127" s="304" t="s">
        <v>594</v>
      </c>
      <c r="D127" s="303" t="s">
        <v>307</v>
      </c>
      <c r="E127" s="305" t="s">
        <v>603</v>
      </c>
      <c r="F127" s="306" t="s">
        <v>134</v>
      </c>
      <c r="G127" s="306"/>
      <c r="H127" s="308">
        <v>40922</v>
      </c>
      <c r="I127" s="309">
        <v>41273</v>
      </c>
      <c r="J127" s="309"/>
      <c r="K127" s="309" t="s">
        <v>597</v>
      </c>
      <c r="L127" s="309" t="s">
        <v>610</v>
      </c>
      <c r="M127" s="310">
        <v>596</v>
      </c>
      <c r="N127" s="310">
        <v>50</v>
      </c>
      <c r="O127" s="311"/>
      <c r="P127" s="311">
        <v>409</v>
      </c>
      <c r="Q127" s="312" t="s">
        <v>615</v>
      </c>
      <c r="R127" s="313"/>
      <c r="S127" s="313"/>
      <c r="T127" s="313"/>
      <c r="U127" s="313"/>
      <c r="V127" s="313"/>
      <c r="W127" s="313"/>
      <c r="X127" s="313"/>
      <c r="Y127" s="313"/>
      <c r="Z127" s="313"/>
    </row>
    <row r="128" spans="1:26" s="314" customFormat="1" ht="30">
      <c r="A128" s="302">
        <f t="shared" si="4"/>
        <v>6</v>
      </c>
      <c r="B128" s="303" t="s">
        <v>594</v>
      </c>
      <c r="C128" s="304" t="s">
        <v>594</v>
      </c>
      <c r="D128" s="303" t="s">
        <v>307</v>
      </c>
      <c r="E128" s="305" t="s">
        <v>604</v>
      </c>
      <c r="F128" s="306" t="s">
        <v>134</v>
      </c>
      <c r="G128" s="306"/>
      <c r="H128" s="308">
        <v>40932</v>
      </c>
      <c r="I128" s="309">
        <v>41274</v>
      </c>
      <c r="J128" s="309"/>
      <c r="K128" s="309" t="s">
        <v>597</v>
      </c>
      <c r="L128" s="309" t="s">
        <v>607</v>
      </c>
      <c r="M128" s="310">
        <v>162</v>
      </c>
      <c r="N128" s="310">
        <v>145</v>
      </c>
      <c r="O128" s="311"/>
      <c r="P128" s="311">
        <v>409</v>
      </c>
      <c r="Q128" s="312" t="s">
        <v>615</v>
      </c>
      <c r="R128" s="313"/>
      <c r="S128" s="313"/>
      <c r="T128" s="313"/>
      <c r="U128" s="313"/>
      <c r="V128" s="313"/>
      <c r="W128" s="313"/>
      <c r="X128" s="313"/>
      <c r="Y128" s="313"/>
      <c r="Z128" s="313"/>
    </row>
    <row r="129" spans="1:26" s="314" customFormat="1" ht="30">
      <c r="A129" s="302" t="s">
        <v>773</v>
      </c>
      <c r="B129" s="303" t="s">
        <v>594</v>
      </c>
      <c r="C129" s="304" t="s">
        <v>594</v>
      </c>
      <c r="D129" s="303" t="s">
        <v>307</v>
      </c>
      <c r="E129" s="305" t="s">
        <v>605</v>
      </c>
      <c r="F129" s="306" t="s">
        <v>134</v>
      </c>
      <c r="G129" s="306"/>
      <c r="H129" s="308">
        <v>41576</v>
      </c>
      <c r="I129" s="309">
        <v>41850</v>
      </c>
      <c r="J129" s="309"/>
      <c r="K129" s="309" t="s">
        <v>597</v>
      </c>
      <c r="L129" s="309" t="s">
        <v>608</v>
      </c>
      <c r="M129" s="310">
        <v>141</v>
      </c>
      <c r="N129" s="310">
        <v>123</v>
      </c>
      <c r="O129" s="311"/>
      <c r="P129" s="311">
        <v>410</v>
      </c>
      <c r="Q129" s="312" t="s">
        <v>615</v>
      </c>
      <c r="R129" s="313"/>
      <c r="S129" s="313"/>
      <c r="T129" s="313"/>
      <c r="U129" s="313"/>
      <c r="V129" s="313"/>
      <c r="W129" s="313"/>
      <c r="X129" s="313"/>
      <c r="Y129" s="313"/>
      <c r="Z129" s="313"/>
    </row>
    <row r="130" spans="1:26" s="114" customFormat="1">
      <c r="A130" s="47" t="e">
        <f t="shared" si="4"/>
        <v>#VALUE!</v>
      </c>
      <c r="B130" s="115"/>
      <c r="C130" s="116"/>
      <c r="D130" s="115"/>
      <c r="E130" s="110"/>
      <c r="F130" s="111"/>
      <c r="G130" s="111"/>
      <c r="H130" s="111"/>
      <c r="I130" s="112"/>
      <c r="J130" s="112"/>
      <c r="K130" s="112"/>
      <c r="L130" s="112"/>
      <c r="M130" s="103"/>
      <c r="N130" s="103"/>
      <c r="O130" s="27"/>
      <c r="P130" s="27"/>
      <c r="Q130" s="152"/>
      <c r="R130" s="113"/>
      <c r="S130" s="113"/>
      <c r="T130" s="113"/>
      <c r="U130" s="113"/>
      <c r="V130" s="113"/>
      <c r="W130" s="113"/>
      <c r="X130" s="113"/>
      <c r="Y130" s="113"/>
      <c r="Z130" s="113"/>
    </row>
    <row r="131" spans="1:26" s="114" customFormat="1">
      <c r="A131" s="47"/>
      <c r="B131" s="50" t="s">
        <v>16</v>
      </c>
      <c r="C131" s="116"/>
      <c r="D131" s="115"/>
      <c r="E131" s="110"/>
      <c r="F131" s="111"/>
      <c r="G131" s="111"/>
      <c r="H131" s="111"/>
      <c r="I131" s="112"/>
      <c r="J131" s="112"/>
      <c r="K131" s="117">
        <f t="shared" ref="K131" si="5">SUM(K123:K130)</f>
        <v>0</v>
      </c>
      <c r="L131" s="117">
        <f t="shared" ref="L131:N131" si="6">SUM(L123:L130)</f>
        <v>0</v>
      </c>
      <c r="M131" s="150">
        <f t="shared" si="6"/>
        <v>2927</v>
      </c>
      <c r="N131" s="117">
        <f t="shared" si="6"/>
        <v>438</v>
      </c>
      <c r="O131" s="27"/>
      <c r="P131" s="27"/>
      <c r="Q131" s="153"/>
    </row>
    <row r="132" spans="1:26">
      <c r="B132" s="30"/>
      <c r="C132" s="30"/>
      <c r="D132" s="30"/>
      <c r="E132" s="31"/>
      <c r="F132" s="30"/>
      <c r="G132" s="30"/>
      <c r="H132" s="30"/>
      <c r="I132" s="30"/>
      <c r="J132" s="30"/>
      <c r="K132" s="30"/>
      <c r="L132" s="30"/>
      <c r="M132" s="30"/>
      <c r="N132" s="30"/>
      <c r="O132" s="30"/>
      <c r="P132" s="30"/>
    </row>
    <row r="133" spans="1:26" ht="18.75">
      <c r="B133" s="59" t="s">
        <v>32</v>
      </c>
      <c r="C133" s="73">
        <f>+K131</f>
        <v>0</v>
      </c>
      <c r="H133" s="32"/>
      <c r="I133" s="32"/>
      <c r="J133" s="32"/>
      <c r="K133" s="32"/>
      <c r="L133" s="32"/>
      <c r="M133" s="32"/>
      <c r="N133" s="30"/>
      <c r="O133" s="30"/>
      <c r="P133" s="30"/>
    </row>
    <row r="135" spans="1:26" ht="15.75" thickBot="1"/>
    <row r="136" spans="1:26" ht="30.75" thickBot="1">
      <c r="B136" s="76" t="s">
        <v>49</v>
      </c>
      <c r="C136" s="77" t="s">
        <v>50</v>
      </c>
      <c r="D136" s="76" t="s">
        <v>51</v>
      </c>
      <c r="E136" s="77" t="s">
        <v>54</v>
      </c>
    </row>
    <row r="137" spans="1:26">
      <c r="B137" s="67" t="s">
        <v>124</v>
      </c>
      <c r="C137" s="70">
        <v>20</v>
      </c>
      <c r="D137" s="70">
        <v>0</v>
      </c>
      <c r="E137" s="359">
        <f>+D137+D138+D139</f>
        <v>0</v>
      </c>
    </row>
    <row r="138" spans="1:26">
      <c r="B138" s="67" t="s">
        <v>125</v>
      </c>
      <c r="C138" s="57">
        <v>30</v>
      </c>
      <c r="D138" s="222">
        <v>0</v>
      </c>
      <c r="E138" s="360"/>
    </row>
    <row r="139" spans="1:26" ht="15.75" thickBot="1">
      <c r="B139" s="67" t="s">
        <v>126</v>
      </c>
      <c r="C139" s="72">
        <v>40</v>
      </c>
      <c r="D139" s="72">
        <v>0</v>
      </c>
      <c r="E139" s="361"/>
    </row>
    <row r="141" spans="1:26" ht="15.75" thickBot="1"/>
    <row r="142" spans="1:26" ht="27" thickBot="1">
      <c r="B142" s="356" t="s">
        <v>52</v>
      </c>
      <c r="C142" s="357"/>
      <c r="D142" s="357"/>
      <c r="E142" s="357"/>
      <c r="F142" s="357"/>
      <c r="G142" s="357"/>
      <c r="H142" s="357"/>
      <c r="I142" s="357"/>
      <c r="J142" s="357"/>
      <c r="K142" s="357"/>
      <c r="L142" s="357"/>
      <c r="M142" s="357"/>
      <c r="N142" s="358"/>
    </row>
    <row r="144" spans="1:26" ht="45">
      <c r="B144" s="121" t="s">
        <v>0</v>
      </c>
      <c r="C144" s="121" t="s">
        <v>39</v>
      </c>
      <c r="D144" s="121" t="s">
        <v>40</v>
      </c>
      <c r="E144" s="121" t="s">
        <v>116</v>
      </c>
      <c r="F144" s="121" t="s">
        <v>118</v>
      </c>
      <c r="G144" s="121" t="s">
        <v>119</v>
      </c>
      <c r="H144" s="121" t="s">
        <v>120</v>
      </c>
      <c r="I144" s="121" t="s">
        <v>117</v>
      </c>
      <c r="J144" s="362" t="s">
        <v>121</v>
      </c>
      <c r="K144" s="380"/>
      <c r="L144" s="363"/>
      <c r="M144" s="121" t="s">
        <v>122</v>
      </c>
      <c r="N144" s="121" t="s">
        <v>41</v>
      </c>
      <c r="O144" s="121" t="s">
        <v>42</v>
      </c>
      <c r="P144" s="362" t="s">
        <v>3</v>
      </c>
      <c r="Q144" s="363"/>
    </row>
    <row r="145" spans="2:17">
      <c r="B145" s="219" t="s">
        <v>333</v>
      </c>
      <c r="C145" s="219">
        <f>(296+135)/1000</f>
        <v>0.43099999999999999</v>
      </c>
      <c r="D145" s="3" t="s">
        <v>334</v>
      </c>
      <c r="E145" s="3">
        <v>27160680</v>
      </c>
      <c r="F145" s="3" t="s">
        <v>335</v>
      </c>
      <c r="G145" s="3" t="s">
        <v>336</v>
      </c>
      <c r="H145" s="176">
        <v>37161</v>
      </c>
      <c r="I145" s="5" t="s">
        <v>135</v>
      </c>
      <c r="J145" s="122" t="s">
        <v>135</v>
      </c>
      <c r="K145" s="122" t="s">
        <v>135</v>
      </c>
      <c r="L145" s="122" t="s">
        <v>135</v>
      </c>
      <c r="M145" s="122" t="s">
        <v>134</v>
      </c>
      <c r="N145" s="122" t="s">
        <v>135</v>
      </c>
      <c r="O145" s="122" t="s">
        <v>134</v>
      </c>
      <c r="P145" s="364" t="s">
        <v>337</v>
      </c>
      <c r="Q145" s="364"/>
    </row>
    <row r="146" spans="2:17">
      <c r="B146" s="219" t="s">
        <v>338</v>
      </c>
      <c r="C146" s="219">
        <f t="shared" ref="C146" si="7">(296+135)/1000</f>
        <v>0.43099999999999999</v>
      </c>
      <c r="D146" s="3" t="s">
        <v>339</v>
      </c>
      <c r="E146" s="3">
        <v>36931686</v>
      </c>
      <c r="F146" s="3" t="s">
        <v>340</v>
      </c>
      <c r="G146" s="3" t="s">
        <v>341</v>
      </c>
      <c r="H146" s="176">
        <v>40816</v>
      </c>
      <c r="I146" s="5" t="s">
        <v>135</v>
      </c>
      <c r="J146" s="1" t="s">
        <v>342</v>
      </c>
      <c r="K146" s="99" t="s">
        <v>343</v>
      </c>
      <c r="L146" s="98" t="s">
        <v>344</v>
      </c>
      <c r="M146" s="122" t="s">
        <v>134</v>
      </c>
      <c r="N146" s="122" t="s">
        <v>134</v>
      </c>
      <c r="O146" s="122" t="s">
        <v>134</v>
      </c>
      <c r="P146" s="364"/>
      <c r="Q146" s="364"/>
    </row>
    <row r="147" spans="2:17">
      <c r="B147" s="219" t="s">
        <v>274</v>
      </c>
      <c r="C147" s="219">
        <f>(296+135)/5000</f>
        <v>8.6199999999999999E-2</v>
      </c>
      <c r="D147" s="3" t="s">
        <v>275</v>
      </c>
      <c r="E147" s="3">
        <v>12745341</v>
      </c>
      <c r="F147" s="3" t="s">
        <v>276</v>
      </c>
      <c r="G147" s="3" t="s">
        <v>163</v>
      </c>
      <c r="H147" s="176">
        <v>37596</v>
      </c>
      <c r="I147" s="5" t="s">
        <v>135</v>
      </c>
      <c r="J147" s="1" t="s">
        <v>135</v>
      </c>
      <c r="K147" s="99" t="s">
        <v>135</v>
      </c>
      <c r="L147" s="98" t="s">
        <v>135</v>
      </c>
      <c r="M147" s="122" t="s">
        <v>134</v>
      </c>
      <c r="N147" s="122" t="s">
        <v>135</v>
      </c>
      <c r="O147" s="122" t="s">
        <v>134</v>
      </c>
      <c r="P147" s="222" t="s">
        <v>766</v>
      </c>
      <c r="Q147" s="222"/>
    </row>
    <row r="148" spans="2:17">
      <c r="B148" s="219"/>
      <c r="C148" s="219"/>
      <c r="D148" s="3"/>
      <c r="E148" s="3"/>
      <c r="F148" s="3"/>
      <c r="G148" s="3"/>
      <c r="H148" s="176"/>
      <c r="I148" s="5"/>
      <c r="J148" s="1"/>
      <c r="K148" s="99"/>
      <c r="L148" s="98"/>
      <c r="M148" s="122"/>
      <c r="N148" s="122"/>
      <c r="O148" s="122"/>
      <c r="P148" s="222"/>
      <c r="Q148" s="222"/>
    </row>
    <row r="151" spans="2:17" ht="15.75" thickBot="1"/>
    <row r="152" spans="2:17" ht="30">
      <c r="B152" s="125" t="s">
        <v>33</v>
      </c>
      <c r="C152" s="125" t="s">
        <v>49</v>
      </c>
      <c r="D152" s="121" t="s">
        <v>50</v>
      </c>
      <c r="E152" s="125" t="s">
        <v>51</v>
      </c>
      <c r="F152" s="77" t="s">
        <v>55</v>
      </c>
      <c r="G152" s="95"/>
    </row>
    <row r="153" spans="2:17" ht="108">
      <c r="B153" s="348" t="s">
        <v>53</v>
      </c>
      <c r="C153" s="6" t="s">
        <v>127</v>
      </c>
      <c r="D153" s="222">
        <v>25</v>
      </c>
      <c r="E153" s="222">
        <v>25</v>
      </c>
      <c r="F153" s="349">
        <f>+E153+E154+E155</f>
        <v>25</v>
      </c>
      <c r="G153" s="96"/>
    </row>
    <row r="154" spans="2:17" ht="96">
      <c r="B154" s="348"/>
      <c r="C154" s="6" t="s">
        <v>128</v>
      </c>
      <c r="D154" s="74">
        <v>25</v>
      </c>
      <c r="E154" s="222">
        <v>0</v>
      </c>
      <c r="F154" s="350"/>
      <c r="G154" s="96"/>
    </row>
    <row r="155" spans="2:17" ht="60">
      <c r="B155" s="348"/>
      <c r="C155" s="6" t="s">
        <v>129</v>
      </c>
      <c r="D155" s="222">
        <v>10</v>
      </c>
      <c r="E155" s="222">
        <v>0</v>
      </c>
      <c r="F155" s="351"/>
      <c r="G155" s="96"/>
    </row>
    <row r="156" spans="2:17">
      <c r="C156" s="105"/>
    </row>
    <row r="159" spans="2:17">
      <c r="B159" s="123" t="s">
        <v>56</v>
      </c>
    </row>
    <row r="162" spans="2:5">
      <c r="B162" s="126" t="s">
        <v>33</v>
      </c>
      <c r="C162" s="126" t="s">
        <v>57</v>
      </c>
      <c r="D162" s="125" t="s">
        <v>51</v>
      </c>
      <c r="E162" s="125" t="s">
        <v>16</v>
      </c>
    </row>
    <row r="163" spans="2:5" ht="28.5">
      <c r="B163" s="106" t="s">
        <v>58</v>
      </c>
      <c r="C163" s="107">
        <v>40</v>
      </c>
      <c r="D163" s="222">
        <f>+E137</f>
        <v>0</v>
      </c>
      <c r="E163" s="352">
        <f>+D163+D164</f>
        <v>25</v>
      </c>
    </row>
    <row r="164" spans="2:5" ht="42.75">
      <c r="B164" s="106" t="s">
        <v>59</v>
      </c>
      <c r="C164" s="107">
        <v>60</v>
      </c>
      <c r="D164" s="222">
        <f>+F153</f>
        <v>25</v>
      </c>
      <c r="E164" s="353"/>
    </row>
  </sheetData>
  <customSheetViews>
    <customSheetView guid="{0D27272C-8AE0-4052-801F-A315617EF63A}" scale="70" hiddenColumns="1" topLeftCell="A148">
      <selection activeCell="A74" sqref="A74:XFD74"/>
      <pageMargins left="0.7" right="0.7" top="0.75" bottom="0.75" header="0.3" footer="0.3"/>
    </customSheetView>
    <customSheetView guid="{FAFEC9F5-BF18-4E84-806B-6B835B574CEB}" scale="60" hiddenColumns="1" topLeftCell="B68">
      <selection activeCell="F113" sqref="F113"/>
      <pageMargins left="0.7" right="0.7" top="0.75" bottom="0.75" header="0.3" footer="0.3"/>
    </customSheetView>
  </customSheetViews>
  <mergeCells count="42">
    <mergeCell ref="B59:B60"/>
    <mergeCell ref="C59:C60"/>
    <mergeCell ref="D59:E59"/>
    <mergeCell ref="B2:P2"/>
    <mergeCell ref="B4:P4"/>
    <mergeCell ref="C6:N6"/>
    <mergeCell ref="C7:N7"/>
    <mergeCell ref="C8:N8"/>
    <mergeCell ref="C9:N9"/>
    <mergeCell ref="C10:E10"/>
    <mergeCell ref="B14:C21"/>
    <mergeCell ref="B22:C22"/>
    <mergeCell ref="E40:E41"/>
    <mergeCell ref="M45:N45"/>
    <mergeCell ref="J89:L89"/>
    <mergeCell ref="P89:Q89"/>
    <mergeCell ref="C63:N63"/>
    <mergeCell ref="B65:N65"/>
    <mergeCell ref="O68:P68"/>
    <mergeCell ref="O69:P69"/>
    <mergeCell ref="O70:P70"/>
    <mergeCell ref="O71:P71"/>
    <mergeCell ref="O72:P72"/>
    <mergeCell ref="O73:P73"/>
    <mergeCell ref="O75:P75"/>
    <mergeCell ref="O78:P78"/>
    <mergeCell ref="B84:N84"/>
    <mergeCell ref="B119:Q119"/>
    <mergeCell ref="E137:E139"/>
    <mergeCell ref="B142:N142"/>
    <mergeCell ref="J144:L144"/>
    <mergeCell ref="P144:Q144"/>
    <mergeCell ref="P90:Q90"/>
    <mergeCell ref="B109:N109"/>
    <mergeCell ref="D112:E112"/>
    <mergeCell ref="D113:E113"/>
    <mergeCell ref="B116:Q116"/>
    <mergeCell ref="P146:Q146"/>
    <mergeCell ref="B153:B155"/>
    <mergeCell ref="F153:F155"/>
    <mergeCell ref="E163:E164"/>
    <mergeCell ref="P145:Q145"/>
  </mergeCells>
  <dataValidations count="2">
    <dataValidation type="list" allowBlank="1" showInputMessage="1" showErrorMessage="1" sqref="WVE983080 A65576 IS65576 SO65576 ACK65576 AMG65576 AWC65576 BFY65576 BPU65576 BZQ65576 CJM65576 CTI65576 DDE65576 DNA65576 DWW65576 EGS65576 EQO65576 FAK65576 FKG65576 FUC65576 GDY65576 GNU65576 GXQ65576 HHM65576 HRI65576 IBE65576 ILA65576 IUW65576 JES65576 JOO65576 JYK65576 KIG65576 KSC65576 LBY65576 LLU65576 LVQ65576 MFM65576 MPI65576 MZE65576 NJA65576 NSW65576 OCS65576 OMO65576 OWK65576 PGG65576 PQC65576 PZY65576 QJU65576 QTQ65576 RDM65576 RNI65576 RXE65576 SHA65576 SQW65576 TAS65576 TKO65576 TUK65576 UEG65576 UOC65576 UXY65576 VHU65576 VRQ65576 WBM65576 WLI65576 WVE65576 A131112 IS131112 SO131112 ACK131112 AMG131112 AWC131112 BFY131112 BPU131112 BZQ131112 CJM131112 CTI131112 DDE131112 DNA131112 DWW131112 EGS131112 EQO131112 FAK131112 FKG131112 FUC131112 GDY131112 GNU131112 GXQ131112 HHM131112 HRI131112 IBE131112 ILA131112 IUW131112 JES131112 JOO131112 JYK131112 KIG131112 KSC131112 LBY131112 LLU131112 LVQ131112 MFM131112 MPI131112 MZE131112 NJA131112 NSW131112 OCS131112 OMO131112 OWK131112 PGG131112 PQC131112 PZY131112 QJU131112 QTQ131112 RDM131112 RNI131112 RXE131112 SHA131112 SQW131112 TAS131112 TKO131112 TUK131112 UEG131112 UOC131112 UXY131112 VHU131112 VRQ131112 WBM131112 WLI131112 WVE131112 A196648 IS196648 SO196648 ACK196648 AMG196648 AWC196648 BFY196648 BPU196648 BZQ196648 CJM196648 CTI196648 DDE196648 DNA196648 DWW196648 EGS196648 EQO196648 FAK196648 FKG196648 FUC196648 GDY196648 GNU196648 GXQ196648 HHM196648 HRI196648 IBE196648 ILA196648 IUW196648 JES196648 JOO196648 JYK196648 KIG196648 KSC196648 LBY196648 LLU196648 LVQ196648 MFM196648 MPI196648 MZE196648 NJA196648 NSW196648 OCS196648 OMO196648 OWK196648 PGG196648 PQC196648 PZY196648 QJU196648 QTQ196648 RDM196648 RNI196648 RXE196648 SHA196648 SQW196648 TAS196648 TKO196648 TUK196648 UEG196648 UOC196648 UXY196648 VHU196648 VRQ196648 WBM196648 WLI196648 WVE196648 A262184 IS262184 SO262184 ACK262184 AMG262184 AWC262184 BFY262184 BPU262184 BZQ262184 CJM262184 CTI262184 DDE262184 DNA262184 DWW262184 EGS262184 EQO262184 FAK262184 FKG262184 FUC262184 GDY262184 GNU262184 GXQ262184 HHM262184 HRI262184 IBE262184 ILA262184 IUW262184 JES262184 JOO262184 JYK262184 KIG262184 KSC262184 LBY262184 LLU262184 LVQ262184 MFM262184 MPI262184 MZE262184 NJA262184 NSW262184 OCS262184 OMO262184 OWK262184 PGG262184 PQC262184 PZY262184 QJU262184 QTQ262184 RDM262184 RNI262184 RXE262184 SHA262184 SQW262184 TAS262184 TKO262184 TUK262184 UEG262184 UOC262184 UXY262184 VHU262184 VRQ262184 WBM262184 WLI262184 WVE262184 A327720 IS327720 SO327720 ACK327720 AMG327720 AWC327720 BFY327720 BPU327720 BZQ327720 CJM327720 CTI327720 DDE327720 DNA327720 DWW327720 EGS327720 EQO327720 FAK327720 FKG327720 FUC327720 GDY327720 GNU327720 GXQ327720 HHM327720 HRI327720 IBE327720 ILA327720 IUW327720 JES327720 JOO327720 JYK327720 KIG327720 KSC327720 LBY327720 LLU327720 LVQ327720 MFM327720 MPI327720 MZE327720 NJA327720 NSW327720 OCS327720 OMO327720 OWK327720 PGG327720 PQC327720 PZY327720 QJU327720 QTQ327720 RDM327720 RNI327720 RXE327720 SHA327720 SQW327720 TAS327720 TKO327720 TUK327720 UEG327720 UOC327720 UXY327720 VHU327720 VRQ327720 WBM327720 WLI327720 WVE327720 A393256 IS393256 SO393256 ACK393256 AMG393256 AWC393256 BFY393256 BPU393256 BZQ393256 CJM393256 CTI393256 DDE393256 DNA393256 DWW393256 EGS393256 EQO393256 FAK393256 FKG393256 FUC393256 GDY393256 GNU393256 GXQ393256 HHM393256 HRI393256 IBE393256 ILA393256 IUW393256 JES393256 JOO393256 JYK393256 KIG393256 KSC393256 LBY393256 LLU393256 LVQ393256 MFM393256 MPI393256 MZE393256 NJA393256 NSW393256 OCS393256 OMO393256 OWK393256 PGG393256 PQC393256 PZY393256 QJU393256 QTQ393256 RDM393256 RNI393256 RXE393256 SHA393256 SQW393256 TAS393256 TKO393256 TUK393256 UEG393256 UOC393256 UXY393256 VHU393256 VRQ393256 WBM393256 WLI393256 WVE393256 A458792 IS458792 SO458792 ACK458792 AMG458792 AWC458792 BFY458792 BPU458792 BZQ458792 CJM458792 CTI458792 DDE458792 DNA458792 DWW458792 EGS458792 EQO458792 FAK458792 FKG458792 FUC458792 GDY458792 GNU458792 GXQ458792 HHM458792 HRI458792 IBE458792 ILA458792 IUW458792 JES458792 JOO458792 JYK458792 KIG458792 KSC458792 LBY458792 LLU458792 LVQ458792 MFM458792 MPI458792 MZE458792 NJA458792 NSW458792 OCS458792 OMO458792 OWK458792 PGG458792 PQC458792 PZY458792 QJU458792 QTQ458792 RDM458792 RNI458792 RXE458792 SHA458792 SQW458792 TAS458792 TKO458792 TUK458792 UEG458792 UOC458792 UXY458792 VHU458792 VRQ458792 WBM458792 WLI458792 WVE458792 A524328 IS524328 SO524328 ACK524328 AMG524328 AWC524328 BFY524328 BPU524328 BZQ524328 CJM524328 CTI524328 DDE524328 DNA524328 DWW524328 EGS524328 EQO524328 FAK524328 FKG524328 FUC524328 GDY524328 GNU524328 GXQ524328 HHM524328 HRI524328 IBE524328 ILA524328 IUW524328 JES524328 JOO524328 JYK524328 KIG524328 KSC524328 LBY524328 LLU524328 LVQ524328 MFM524328 MPI524328 MZE524328 NJA524328 NSW524328 OCS524328 OMO524328 OWK524328 PGG524328 PQC524328 PZY524328 QJU524328 QTQ524328 RDM524328 RNI524328 RXE524328 SHA524328 SQW524328 TAS524328 TKO524328 TUK524328 UEG524328 UOC524328 UXY524328 VHU524328 VRQ524328 WBM524328 WLI524328 WVE524328 A589864 IS589864 SO589864 ACK589864 AMG589864 AWC589864 BFY589864 BPU589864 BZQ589864 CJM589864 CTI589864 DDE589864 DNA589864 DWW589864 EGS589864 EQO589864 FAK589864 FKG589864 FUC589864 GDY589864 GNU589864 GXQ589864 HHM589864 HRI589864 IBE589864 ILA589864 IUW589864 JES589864 JOO589864 JYK589864 KIG589864 KSC589864 LBY589864 LLU589864 LVQ589864 MFM589864 MPI589864 MZE589864 NJA589864 NSW589864 OCS589864 OMO589864 OWK589864 PGG589864 PQC589864 PZY589864 QJU589864 QTQ589864 RDM589864 RNI589864 RXE589864 SHA589864 SQW589864 TAS589864 TKO589864 TUK589864 UEG589864 UOC589864 UXY589864 VHU589864 VRQ589864 WBM589864 WLI589864 WVE589864 A655400 IS655400 SO655400 ACK655400 AMG655400 AWC655400 BFY655400 BPU655400 BZQ655400 CJM655400 CTI655400 DDE655400 DNA655400 DWW655400 EGS655400 EQO655400 FAK655400 FKG655400 FUC655400 GDY655400 GNU655400 GXQ655400 HHM655400 HRI655400 IBE655400 ILA655400 IUW655400 JES655400 JOO655400 JYK655400 KIG655400 KSC655400 LBY655400 LLU655400 LVQ655400 MFM655400 MPI655400 MZE655400 NJA655400 NSW655400 OCS655400 OMO655400 OWK655400 PGG655400 PQC655400 PZY655400 QJU655400 QTQ655400 RDM655400 RNI655400 RXE655400 SHA655400 SQW655400 TAS655400 TKO655400 TUK655400 UEG655400 UOC655400 UXY655400 VHU655400 VRQ655400 WBM655400 WLI655400 WVE655400 A720936 IS720936 SO720936 ACK720936 AMG720936 AWC720936 BFY720936 BPU720936 BZQ720936 CJM720936 CTI720936 DDE720936 DNA720936 DWW720936 EGS720936 EQO720936 FAK720936 FKG720936 FUC720936 GDY720936 GNU720936 GXQ720936 HHM720936 HRI720936 IBE720936 ILA720936 IUW720936 JES720936 JOO720936 JYK720936 KIG720936 KSC720936 LBY720936 LLU720936 LVQ720936 MFM720936 MPI720936 MZE720936 NJA720936 NSW720936 OCS720936 OMO720936 OWK720936 PGG720936 PQC720936 PZY720936 QJU720936 QTQ720936 RDM720936 RNI720936 RXE720936 SHA720936 SQW720936 TAS720936 TKO720936 TUK720936 UEG720936 UOC720936 UXY720936 VHU720936 VRQ720936 WBM720936 WLI720936 WVE720936 A786472 IS786472 SO786472 ACK786472 AMG786472 AWC786472 BFY786472 BPU786472 BZQ786472 CJM786472 CTI786472 DDE786472 DNA786472 DWW786472 EGS786472 EQO786472 FAK786472 FKG786472 FUC786472 GDY786472 GNU786472 GXQ786472 HHM786472 HRI786472 IBE786472 ILA786472 IUW786472 JES786472 JOO786472 JYK786472 KIG786472 KSC786472 LBY786472 LLU786472 LVQ786472 MFM786472 MPI786472 MZE786472 NJA786472 NSW786472 OCS786472 OMO786472 OWK786472 PGG786472 PQC786472 PZY786472 QJU786472 QTQ786472 RDM786472 RNI786472 RXE786472 SHA786472 SQW786472 TAS786472 TKO786472 TUK786472 UEG786472 UOC786472 UXY786472 VHU786472 VRQ786472 WBM786472 WLI786472 WVE786472 A852008 IS852008 SO852008 ACK852008 AMG852008 AWC852008 BFY852008 BPU852008 BZQ852008 CJM852008 CTI852008 DDE852008 DNA852008 DWW852008 EGS852008 EQO852008 FAK852008 FKG852008 FUC852008 GDY852008 GNU852008 GXQ852008 HHM852008 HRI852008 IBE852008 ILA852008 IUW852008 JES852008 JOO852008 JYK852008 KIG852008 KSC852008 LBY852008 LLU852008 LVQ852008 MFM852008 MPI852008 MZE852008 NJA852008 NSW852008 OCS852008 OMO852008 OWK852008 PGG852008 PQC852008 PZY852008 QJU852008 QTQ852008 RDM852008 RNI852008 RXE852008 SHA852008 SQW852008 TAS852008 TKO852008 TUK852008 UEG852008 UOC852008 UXY852008 VHU852008 VRQ852008 WBM852008 WLI852008 WVE852008 A917544 IS917544 SO917544 ACK917544 AMG917544 AWC917544 BFY917544 BPU917544 BZQ917544 CJM917544 CTI917544 DDE917544 DNA917544 DWW917544 EGS917544 EQO917544 FAK917544 FKG917544 FUC917544 GDY917544 GNU917544 GXQ917544 HHM917544 HRI917544 IBE917544 ILA917544 IUW917544 JES917544 JOO917544 JYK917544 KIG917544 KSC917544 LBY917544 LLU917544 LVQ917544 MFM917544 MPI917544 MZE917544 NJA917544 NSW917544 OCS917544 OMO917544 OWK917544 PGG917544 PQC917544 PZY917544 QJU917544 QTQ917544 RDM917544 RNI917544 RXE917544 SHA917544 SQW917544 TAS917544 TKO917544 TUK917544 UEG917544 UOC917544 UXY917544 VHU917544 VRQ917544 WBM917544 WLI917544 WVE917544 A983080 IS983080 SO983080 ACK983080 AMG983080 AWC983080 BFY983080 BPU983080 BZQ983080 CJM983080 CTI983080 DDE983080 DNA983080 DWW983080 EGS983080 EQO983080 FAK983080 FKG983080 FUC983080 GDY983080 GNU983080 GXQ983080 HHM983080 HRI983080 IBE983080 ILA983080 IUW983080 JES983080 JOO983080 JYK983080 KIG983080 KSC983080 LBY983080 LLU983080 LVQ983080 MFM983080 MPI983080 MZE983080 NJA983080 NSW983080 OCS983080 OMO983080 OWK983080 PGG983080 PQC983080 PZY983080 QJU983080 QTQ983080 RDM983080 RNI983080 RXE983080 SHA983080 SQW983080 TAS983080 TKO983080 TUK983080 UEG983080 UOC983080 UXY983080 VHU983080 VRQ983080 WBM983080 WLI983080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80 WLL983080 C65576 IV65576 SR65576 ACN65576 AMJ65576 AWF65576 BGB65576 BPX65576 BZT65576 CJP65576 CTL65576 DDH65576 DND65576 DWZ65576 EGV65576 EQR65576 FAN65576 FKJ65576 FUF65576 GEB65576 GNX65576 GXT65576 HHP65576 HRL65576 IBH65576 ILD65576 IUZ65576 JEV65576 JOR65576 JYN65576 KIJ65576 KSF65576 LCB65576 LLX65576 LVT65576 MFP65576 MPL65576 MZH65576 NJD65576 NSZ65576 OCV65576 OMR65576 OWN65576 PGJ65576 PQF65576 QAB65576 QJX65576 QTT65576 RDP65576 RNL65576 RXH65576 SHD65576 SQZ65576 TAV65576 TKR65576 TUN65576 UEJ65576 UOF65576 UYB65576 VHX65576 VRT65576 WBP65576 WLL65576 WVH65576 C131112 IV131112 SR131112 ACN131112 AMJ131112 AWF131112 BGB131112 BPX131112 BZT131112 CJP131112 CTL131112 DDH131112 DND131112 DWZ131112 EGV131112 EQR131112 FAN131112 FKJ131112 FUF131112 GEB131112 GNX131112 GXT131112 HHP131112 HRL131112 IBH131112 ILD131112 IUZ131112 JEV131112 JOR131112 JYN131112 KIJ131112 KSF131112 LCB131112 LLX131112 LVT131112 MFP131112 MPL131112 MZH131112 NJD131112 NSZ131112 OCV131112 OMR131112 OWN131112 PGJ131112 PQF131112 QAB131112 QJX131112 QTT131112 RDP131112 RNL131112 RXH131112 SHD131112 SQZ131112 TAV131112 TKR131112 TUN131112 UEJ131112 UOF131112 UYB131112 VHX131112 VRT131112 WBP131112 WLL131112 WVH131112 C196648 IV196648 SR196648 ACN196648 AMJ196648 AWF196648 BGB196648 BPX196648 BZT196648 CJP196648 CTL196648 DDH196648 DND196648 DWZ196648 EGV196648 EQR196648 FAN196648 FKJ196648 FUF196648 GEB196648 GNX196648 GXT196648 HHP196648 HRL196648 IBH196648 ILD196648 IUZ196648 JEV196648 JOR196648 JYN196648 KIJ196648 KSF196648 LCB196648 LLX196648 LVT196648 MFP196648 MPL196648 MZH196648 NJD196648 NSZ196648 OCV196648 OMR196648 OWN196648 PGJ196648 PQF196648 QAB196648 QJX196648 QTT196648 RDP196648 RNL196648 RXH196648 SHD196648 SQZ196648 TAV196648 TKR196648 TUN196648 UEJ196648 UOF196648 UYB196648 VHX196648 VRT196648 WBP196648 WLL196648 WVH196648 C262184 IV262184 SR262184 ACN262184 AMJ262184 AWF262184 BGB262184 BPX262184 BZT262184 CJP262184 CTL262184 DDH262184 DND262184 DWZ262184 EGV262184 EQR262184 FAN262184 FKJ262184 FUF262184 GEB262184 GNX262184 GXT262184 HHP262184 HRL262184 IBH262184 ILD262184 IUZ262184 JEV262184 JOR262184 JYN262184 KIJ262184 KSF262184 LCB262184 LLX262184 LVT262184 MFP262184 MPL262184 MZH262184 NJD262184 NSZ262184 OCV262184 OMR262184 OWN262184 PGJ262184 PQF262184 QAB262184 QJX262184 QTT262184 RDP262184 RNL262184 RXH262184 SHD262184 SQZ262184 TAV262184 TKR262184 TUN262184 UEJ262184 UOF262184 UYB262184 VHX262184 VRT262184 WBP262184 WLL262184 WVH262184 C327720 IV327720 SR327720 ACN327720 AMJ327720 AWF327720 BGB327720 BPX327720 BZT327720 CJP327720 CTL327720 DDH327720 DND327720 DWZ327720 EGV327720 EQR327720 FAN327720 FKJ327720 FUF327720 GEB327720 GNX327720 GXT327720 HHP327720 HRL327720 IBH327720 ILD327720 IUZ327720 JEV327720 JOR327720 JYN327720 KIJ327720 KSF327720 LCB327720 LLX327720 LVT327720 MFP327720 MPL327720 MZH327720 NJD327720 NSZ327720 OCV327720 OMR327720 OWN327720 PGJ327720 PQF327720 QAB327720 QJX327720 QTT327720 RDP327720 RNL327720 RXH327720 SHD327720 SQZ327720 TAV327720 TKR327720 TUN327720 UEJ327720 UOF327720 UYB327720 VHX327720 VRT327720 WBP327720 WLL327720 WVH327720 C393256 IV393256 SR393256 ACN393256 AMJ393256 AWF393256 BGB393256 BPX393256 BZT393256 CJP393256 CTL393256 DDH393256 DND393256 DWZ393256 EGV393256 EQR393256 FAN393256 FKJ393256 FUF393256 GEB393256 GNX393256 GXT393256 HHP393256 HRL393256 IBH393256 ILD393256 IUZ393256 JEV393256 JOR393256 JYN393256 KIJ393256 KSF393256 LCB393256 LLX393256 LVT393256 MFP393256 MPL393256 MZH393256 NJD393256 NSZ393256 OCV393256 OMR393256 OWN393256 PGJ393256 PQF393256 QAB393256 QJX393256 QTT393256 RDP393256 RNL393256 RXH393256 SHD393256 SQZ393256 TAV393256 TKR393256 TUN393256 UEJ393256 UOF393256 UYB393256 VHX393256 VRT393256 WBP393256 WLL393256 WVH393256 C458792 IV458792 SR458792 ACN458792 AMJ458792 AWF458792 BGB458792 BPX458792 BZT458792 CJP458792 CTL458792 DDH458792 DND458792 DWZ458792 EGV458792 EQR458792 FAN458792 FKJ458792 FUF458792 GEB458792 GNX458792 GXT458792 HHP458792 HRL458792 IBH458792 ILD458792 IUZ458792 JEV458792 JOR458792 JYN458792 KIJ458792 KSF458792 LCB458792 LLX458792 LVT458792 MFP458792 MPL458792 MZH458792 NJD458792 NSZ458792 OCV458792 OMR458792 OWN458792 PGJ458792 PQF458792 QAB458792 QJX458792 QTT458792 RDP458792 RNL458792 RXH458792 SHD458792 SQZ458792 TAV458792 TKR458792 TUN458792 UEJ458792 UOF458792 UYB458792 VHX458792 VRT458792 WBP458792 WLL458792 WVH458792 C524328 IV524328 SR524328 ACN524328 AMJ524328 AWF524328 BGB524328 BPX524328 BZT524328 CJP524328 CTL524328 DDH524328 DND524328 DWZ524328 EGV524328 EQR524328 FAN524328 FKJ524328 FUF524328 GEB524328 GNX524328 GXT524328 HHP524328 HRL524328 IBH524328 ILD524328 IUZ524328 JEV524328 JOR524328 JYN524328 KIJ524328 KSF524328 LCB524328 LLX524328 LVT524328 MFP524328 MPL524328 MZH524328 NJD524328 NSZ524328 OCV524328 OMR524328 OWN524328 PGJ524328 PQF524328 QAB524328 QJX524328 QTT524328 RDP524328 RNL524328 RXH524328 SHD524328 SQZ524328 TAV524328 TKR524328 TUN524328 UEJ524328 UOF524328 UYB524328 VHX524328 VRT524328 WBP524328 WLL524328 WVH524328 C589864 IV589864 SR589864 ACN589864 AMJ589864 AWF589864 BGB589864 BPX589864 BZT589864 CJP589864 CTL589864 DDH589864 DND589864 DWZ589864 EGV589864 EQR589864 FAN589864 FKJ589864 FUF589864 GEB589864 GNX589864 GXT589864 HHP589864 HRL589864 IBH589864 ILD589864 IUZ589864 JEV589864 JOR589864 JYN589864 KIJ589864 KSF589864 LCB589864 LLX589864 LVT589864 MFP589864 MPL589864 MZH589864 NJD589864 NSZ589864 OCV589864 OMR589864 OWN589864 PGJ589864 PQF589864 QAB589864 QJX589864 QTT589864 RDP589864 RNL589864 RXH589864 SHD589864 SQZ589864 TAV589864 TKR589864 TUN589864 UEJ589864 UOF589864 UYB589864 VHX589864 VRT589864 WBP589864 WLL589864 WVH589864 C655400 IV655400 SR655400 ACN655400 AMJ655400 AWF655400 BGB655400 BPX655400 BZT655400 CJP655400 CTL655400 DDH655400 DND655400 DWZ655400 EGV655400 EQR655400 FAN655400 FKJ655400 FUF655400 GEB655400 GNX655400 GXT655400 HHP655400 HRL655400 IBH655400 ILD655400 IUZ655400 JEV655400 JOR655400 JYN655400 KIJ655400 KSF655400 LCB655400 LLX655400 LVT655400 MFP655400 MPL655400 MZH655400 NJD655400 NSZ655400 OCV655400 OMR655400 OWN655400 PGJ655400 PQF655400 QAB655400 QJX655400 QTT655400 RDP655400 RNL655400 RXH655400 SHD655400 SQZ655400 TAV655400 TKR655400 TUN655400 UEJ655400 UOF655400 UYB655400 VHX655400 VRT655400 WBP655400 WLL655400 WVH655400 C720936 IV720936 SR720936 ACN720936 AMJ720936 AWF720936 BGB720936 BPX720936 BZT720936 CJP720936 CTL720936 DDH720936 DND720936 DWZ720936 EGV720936 EQR720936 FAN720936 FKJ720936 FUF720936 GEB720936 GNX720936 GXT720936 HHP720936 HRL720936 IBH720936 ILD720936 IUZ720936 JEV720936 JOR720936 JYN720936 KIJ720936 KSF720936 LCB720936 LLX720936 LVT720936 MFP720936 MPL720936 MZH720936 NJD720936 NSZ720936 OCV720936 OMR720936 OWN720936 PGJ720936 PQF720936 QAB720936 QJX720936 QTT720936 RDP720936 RNL720936 RXH720936 SHD720936 SQZ720936 TAV720936 TKR720936 TUN720936 UEJ720936 UOF720936 UYB720936 VHX720936 VRT720936 WBP720936 WLL720936 WVH720936 C786472 IV786472 SR786472 ACN786472 AMJ786472 AWF786472 BGB786472 BPX786472 BZT786472 CJP786472 CTL786472 DDH786472 DND786472 DWZ786472 EGV786472 EQR786472 FAN786472 FKJ786472 FUF786472 GEB786472 GNX786472 GXT786472 HHP786472 HRL786472 IBH786472 ILD786472 IUZ786472 JEV786472 JOR786472 JYN786472 KIJ786472 KSF786472 LCB786472 LLX786472 LVT786472 MFP786472 MPL786472 MZH786472 NJD786472 NSZ786472 OCV786472 OMR786472 OWN786472 PGJ786472 PQF786472 QAB786472 QJX786472 QTT786472 RDP786472 RNL786472 RXH786472 SHD786472 SQZ786472 TAV786472 TKR786472 TUN786472 UEJ786472 UOF786472 UYB786472 VHX786472 VRT786472 WBP786472 WLL786472 WVH786472 C852008 IV852008 SR852008 ACN852008 AMJ852008 AWF852008 BGB852008 BPX852008 BZT852008 CJP852008 CTL852008 DDH852008 DND852008 DWZ852008 EGV852008 EQR852008 FAN852008 FKJ852008 FUF852008 GEB852008 GNX852008 GXT852008 HHP852008 HRL852008 IBH852008 ILD852008 IUZ852008 JEV852008 JOR852008 JYN852008 KIJ852008 KSF852008 LCB852008 LLX852008 LVT852008 MFP852008 MPL852008 MZH852008 NJD852008 NSZ852008 OCV852008 OMR852008 OWN852008 PGJ852008 PQF852008 QAB852008 QJX852008 QTT852008 RDP852008 RNL852008 RXH852008 SHD852008 SQZ852008 TAV852008 TKR852008 TUN852008 UEJ852008 UOF852008 UYB852008 VHX852008 VRT852008 WBP852008 WLL852008 WVH852008 C917544 IV917544 SR917544 ACN917544 AMJ917544 AWF917544 BGB917544 BPX917544 BZT917544 CJP917544 CTL917544 DDH917544 DND917544 DWZ917544 EGV917544 EQR917544 FAN917544 FKJ917544 FUF917544 GEB917544 GNX917544 GXT917544 HHP917544 HRL917544 IBH917544 ILD917544 IUZ917544 JEV917544 JOR917544 JYN917544 KIJ917544 KSF917544 LCB917544 LLX917544 LVT917544 MFP917544 MPL917544 MZH917544 NJD917544 NSZ917544 OCV917544 OMR917544 OWN917544 PGJ917544 PQF917544 QAB917544 QJX917544 QTT917544 RDP917544 RNL917544 RXH917544 SHD917544 SQZ917544 TAV917544 TKR917544 TUN917544 UEJ917544 UOF917544 UYB917544 VHX917544 VRT917544 WBP917544 WLL917544 WVH917544 C983080 IV983080 SR983080 ACN983080 AMJ983080 AWF983080 BGB983080 BPX983080 BZT983080 CJP983080 CTL983080 DDH983080 DND983080 DWZ983080 EGV983080 EQR983080 FAN983080 FKJ983080 FUF983080 GEB983080 GNX983080 GXT983080 HHP983080 HRL983080 IBH983080 ILD983080 IUZ983080 JEV983080 JOR983080 JYN983080 KIJ983080 KSF983080 LCB983080 LLX983080 LVT983080 MFP983080 MPL983080 MZH983080 NJD983080 NSZ983080 OCV983080 OMR983080 OWN983080 PGJ983080 PQF983080 QAB983080 QJX983080 QTT983080 RDP983080 RNL983080 RXH983080 SHD983080 SQZ983080 TAV983080 TKR983080 TUN983080 UEJ983080 UOF983080 UYB983080 VHX983080 VRT983080 WBP983080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VG161"/>
  <sheetViews>
    <sheetView topLeftCell="A112" zoomScale="70" zoomScaleNormal="70" workbookViewId="0">
      <selection activeCell="D136" sqref="D136"/>
    </sheetView>
  </sheetViews>
  <sheetFormatPr baseColWidth="10" defaultRowHeight="15"/>
  <cols>
    <col min="1" max="1" width="3.140625" style="9" bestFit="1" customWidth="1"/>
    <col min="2" max="2" width="102.7109375" style="9" bestFit="1" customWidth="1"/>
    <col min="3" max="3" width="31.140625" style="9" customWidth="1"/>
    <col min="4" max="4" width="62.42578125" style="9" bestFit="1" customWidth="1"/>
    <col min="5" max="5" width="25" style="9" customWidth="1"/>
    <col min="6" max="6" width="91.85546875" style="9" bestFit="1" customWidth="1"/>
    <col min="7" max="7" width="52.85546875" style="9" bestFit="1" customWidth="1"/>
    <col min="8" max="8" width="24.5703125" style="9" customWidth="1"/>
    <col min="9" max="9" width="24" style="9" customWidth="1"/>
    <col min="10" max="10" width="100.140625" style="9" bestFit="1" customWidth="1"/>
    <col min="11" max="11" width="26.42578125" style="9" bestFit="1" customWidth="1"/>
    <col min="12" max="12" width="248" style="9" bestFit="1" customWidth="1"/>
    <col min="13" max="13" width="34.140625" style="9" bestFit="1" customWidth="1"/>
    <col min="14" max="14" width="22.140625" style="9" customWidth="1"/>
    <col min="15" max="15" width="26.140625" style="9" customWidth="1"/>
    <col min="16" max="16" width="145.28515625" style="9" bestFit="1" customWidth="1"/>
    <col min="17" max="17" width="126.7109375" style="9" customWidth="1"/>
    <col min="18" max="18" width="31.7109375" style="9" customWidth="1"/>
    <col min="19" max="22" width="6.42578125" style="9" customWidth="1"/>
    <col min="23" max="251" width="11.42578125" style="9"/>
    <col min="252" max="252" width="1" style="9" customWidth="1"/>
    <col min="253" max="253" width="4.28515625" style="9" customWidth="1"/>
    <col min="254" max="254" width="34.7109375" style="9" customWidth="1"/>
    <col min="255" max="255" width="11.42578125"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11.42578125"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11.42578125"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11.42578125"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11.42578125"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11.42578125"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11.42578125"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11.42578125"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11.42578125"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11.42578125"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11.42578125"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11.42578125"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11.42578125"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11.42578125"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11.42578125"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11.42578125"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11.42578125"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11.42578125"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11.42578125"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11.42578125"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11.42578125"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11.42578125"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11.42578125"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11.42578125"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11.42578125"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11.42578125"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11.42578125"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11.42578125"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11.42578125"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11.42578125"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11.42578125"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11.42578125"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11.42578125"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11.42578125"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11.42578125"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11.42578125"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11.42578125"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11.42578125"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11.42578125"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11.42578125"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11.42578125"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11.42578125"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11.42578125"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11.42578125"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11.42578125"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11.42578125"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11.42578125"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11.42578125"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11.42578125"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11.42578125"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11.42578125"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11.42578125"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11.42578125"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11.42578125"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11.42578125"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11.42578125"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11.42578125"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11.42578125"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11.42578125"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11.42578125"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11.42578125"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11.42578125"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11.42578125"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c r="B2" s="354" t="s">
        <v>62</v>
      </c>
      <c r="C2" s="355"/>
      <c r="D2" s="355"/>
      <c r="E2" s="355"/>
      <c r="F2" s="355"/>
      <c r="G2" s="355"/>
      <c r="H2" s="355"/>
      <c r="I2" s="355"/>
      <c r="J2" s="355"/>
      <c r="K2" s="355"/>
      <c r="L2" s="355"/>
      <c r="M2" s="355"/>
      <c r="N2" s="355"/>
      <c r="O2" s="355"/>
      <c r="P2" s="355"/>
    </row>
    <row r="4" spans="2:16" ht="26.25">
      <c r="B4" s="354" t="s">
        <v>48</v>
      </c>
      <c r="C4" s="355"/>
      <c r="D4" s="355"/>
      <c r="E4" s="355"/>
      <c r="F4" s="355"/>
      <c r="G4" s="355"/>
      <c r="H4" s="355"/>
      <c r="I4" s="355"/>
      <c r="J4" s="355"/>
      <c r="K4" s="355"/>
      <c r="L4" s="355"/>
      <c r="M4" s="355"/>
      <c r="N4" s="355"/>
      <c r="O4" s="355"/>
      <c r="P4" s="355"/>
    </row>
    <row r="5" spans="2:16" ht="15.75" thickBot="1"/>
    <row r="6" spans="2:16" ht="21.75" thickBot="1">
      <c r="B6" s="11" t="s">
        <v>4</v>
      </c>
      <c r="C6" s="375" t="s">
        <v>594</v>
      </c>
      <c r="D6" s="375"/>
      <c r="E6" s="375"/>
      <c r="F6" s="375"/>
      <c r="G6" s="375"/>
      <c r="H6" s="375"/>
      <c r="I6" s="375"/>
      <c r="J6" s="375"/>
      <c r="K6" s="375"/>
      <c r="L6" s="375"/>
      <c r="M6" s="375"/>
      <c r="N6" s="376"/>
    </row>
    <row r="7" spans="2:16" ht="16.5" thickBot="1">
      <c r="B7" s="12" t="s">
        <v>5</v>
      </c>
      <c r="C7" s="375"/>
      <c r="D7" s="375"/>
      <c r="E7" s="375"/>
      <c r="F7" s="375"/>
      <c r="G7" s="375"/>
      <c r="H7" s="375"/>
      <c r="I7" s="375"/>
      <c r="J7" s="375"/>
      <c r="K7" s="375"/>
      <c r="L7" s="375"/>
      <c r="M7" s="375"/>
      <c r="N7" s="376"/>
    </row>
    <row r="8" spans="2:16" ht="16.5" thickBot="1">
      <c r="B8" s="12" t="s">
        <v>6</v>
      </c>
      <c r="C8" s="375"/>
      <c r="D8" s="375"/>
      <c r="E8" s="375"/>
      <c r="F8" s="375"/>
      <c r="G8" s="375"/>
      <c r="H8" s="375"/>
      <c r="I8" s="375"/>
      <c r="J8" s="375"/>
      <c r="K8" s="375"/>
      <c r="L8" s="375"/>
      <c r="M8" s="375"/>
      <c r="N8" s="376"/>
    </row>
    <row r="9" spans="2:16" ht="16.5" thickBot="1">
      <c r="B9" s="12" t="s">
        <v>7</v>
      </c>
      <c r="C9" s="375"/>
      <c r="D9" s="375"/>
      <c r="E9" s="375"/>
      <c r="F9" s="375"/>
      <c r="G9" s="375"/>
      <c r="H9" s="375"/>
      <c r="I9" s="375"/>
      <c r="J9" s="375"/>
      <c r="K9" s="375"/>
      <c r="L9" s="375"/>
      <c r="M9" s="375"/>
      <c r="N9" s="376"/>
    </row>
    <row r="10" spans="2:16" ht="16.5" thickBot="1">
      <c r="B10" s="12" t="s">
        <v>8</v>
      </c>
      <c r="C10" s="377"/>
      <c r="D10" s="377"/>
      <c r="E10" s="378"/>
      <c r="F10" s="34"/>
      <c r="G10" s="34"/>
      <c r="H10" s="34"/>
      <c r="I10" s="34"/>
      <c r="J10" s="34"/>
      <c r="K10" s="34"/>
      <c r="L10" s="34"/>
      <c r="M10" s="34"/>
      <c r="N10" s="35"/>
    </row>
    <row r="11" spans="2:16" ht="16.5" thickBot="1">
      <c r="B11" s="14" t="s">
        <v>9</v>
      </c>
      <c r="C11" s="15">
        <v>41976</v>
      </c>
      <c r="D11" s="16"/>
      <c r="E11" s="16"/>
      <c r="F11" s="16"/>
      <c r="G11" s="16"/>
      <c r="H11" s="16"/>
      <c r="I11" s="16"/>
      <c r="J11" s="16"/>
      <c r="K11" s="16"/>
      <c r="L11" s="16"/>
      <c r="M11" s="16"/>
      <c r="N11" s="17"/>
    </row>
    <row r="12" spans="2:16" ht="15.75">
      <c r="B12" s="13"/>
      <c r="C12" s="18"/>
      <c r="D12" s="19"/>
      <c r="E12" s="19"/>
      <c r="F12" s="19"/>
      <c r="G12" s="19"/>
      <c r="H12" s="19"/>
      <c r="I12" s="108"/>
      <c r="J12" s="108"/>
      <c r="K12" s="108"/>
      <c r="L12" s="108"/>
      <c r="M12" s="108"/>
      <c r="N12" s="19"/>
    </row>
    <row r="13" spans="2:16">
      <c r="I13" s="108"/>
      <c r="J13" s="108"/>
      <c r="K13" s="108"/>
      <c r="L13" s="108"/>
      <c r="M13" s="108"/>
      <c r="N13" s="109"/>
    </row>
    <row r="14" spans="2:16">
      <c r="B14" s="379" t="s">
        <v>101</v>
      </c>
      <c r="C14" s="379"/>
      <c r="D14" s="223" t="s">
        <v>12</v>
      </c>
      <c r="E14" s="223" t="s">
        <v>13</v>
      </c>
      <c r="F14" s="223" t="s">
        <v>29</v>
      </c>
      <c r="G14" s="93"/>
      <c r="I14" s="38"/>
      <c r="J14" s="38"/>
      <c r="K14" s="38"/>
      <c r="L14" s="38"/>
      <c r="M14" s="38"/>
      <c r="N14" s="109"/>
    </row>
    <row r="15" spans="2:16">
      <c r="B15" s="379"/>
      <c r="C15" s="379"/>
      <c r="D15" s="223">
        <v>32</v>
      </c>
      <c r="E15" s="36">
        <v>1475612178</v>
      </c>
      <c r="F15" s="265">
        <f>330+96+180</f>
        <v>606</v>
      </c>
      <c r="G15" s="94"/>
      <c r="I15" s="39"/>
      <c r="J15" s="39"/>
      <c r="K15" s="39"/>
      <c r="L15" s="39"/>
      <c r="M15" s="39"/>
      <c r="N15" s="109"/>
    </row>
    <row r="16" spans="2:16">
      <c r="B16" s="379"/>
      <c r="C16" s="379"/>
      <c r="D16" s="223"/>
      <c r="E16" s="36"/>
      <c r="F16" s="36"/>
      <c r="G16" s="94"/>
      <c r="I16" s="39"/>
      <c r="J16" s="39"/>
      <c r="K16" s="39"/>
      <c r="L16" s="39"/>
      <c r="M16" s="39"/>
      <c r="N16" s="109"/>
    </row>
    <row r="17" spans="1:14">
      <c r="B17" s="379"/>
      <c r="C17" s="379"/>
      <c r="D17" s="223"/>
      <c r="E17" s="36"/>
      <c r="F17" s="36"/>
      <c r="G17" s="94"/>
      <c r="I17" s="39"/>
      <c r="J17" s="39"/>
      <c r="K17" s="39"/>
      <c r="L17" s="39"/>
      <c r="M17" s="39"/>
      <c r="N17" s="109"/>
    </row>
    <row r="18" spans="1:14">
      <c r="B18" s="379"/>
      <c r="C18" s="379"/>
      <c r="D18" s="223"/>
      <c r="E18" s="37"/>
      <c r="F18" s="36"/>
      <c r="G18" s="94"/>
      <c r="H18" s="22"/>
      <c r="I18" s="39"/>
      <c r="J18" s="39"/>
      <c r="K18" s="39"/>
      <c r="L18" s="39"/>
      <c r="M18" s="39"/>
      <c r="N18" s="20"/>
    </row>
    <row r="19" spans="1:14">
      <c r="B19" s="379"/>
      <c r="C19" s="379"/>
      <c r="D19" s="223"/>
      <c r="E19" s="37"/>
      <c r="F19" s="36"/>
      <c r="G19" s="94"/>
      <c r="H19" s="22"/>
      <c r="I19" s="41"/>
      <c r="J19" s="41"/>
      <c r="K19" s="41"/>
      <c r="L19" s="41"/>
      <c r="M19" s="41"/>
      <c r="N19" s="20"/>
    </row>
    <row r="20" spans="1:14">
      <c r="B20" s="379"/>
      <c r="C20" s="379"/>
      <c r="D20" s="223"/>
      <c r="E20" s="37"/>
      <c r="F20" s="36"/>
      <c r="G20" s="94"/>
      <c r="H20" s="22"/>
      <c r="I20" s="108"/>
      <c r="J20" s="108"/>
      <c r="K20" s="108"/>
      <c r="L20" s="108"/>
      <c r="M20" s="108"/>
      <c r="N20" s="20"/>
    </row>
    <row r="21" spans="1:14">
      <c r="B21" s="379"/>
      <c r="C21" s="379"/>
      <c r="D21" s="223"/>
      <c r="E21" s="37"/>
      <c r="F21" s="36"/>
      <c r="G21" s="94"/>
      <c r="H21" s="22"/>
      <c r="I21" s="108"/>
      <c r="J21" s="108"/>
      <c r="K21" s="108"/>
      <c r="L21" s="108"/>
      <c r="M21" s="108"/>
      <c r="N21" s="20"/>
    </row>
    <row r="22" spans="1:14" ht="15.75" thickBot="1">
      <c r="B22" s="373" t="s">
        <v>14</v>
      </c>
      <c r="C22" s="374"/>
      <c r="D22" s="223"/>
      <c r="E22" s="64"/>
      <c r="F22" s="36"/>
      <c r="G22" s="94"/>
      <c r="H22" s="22"/>
      <c r="I22" s="108"/>
      <c r="J22" s="108"/>
      <c r="K22" s="108"/>
      <c r="L22" s="108"/>
      <c r="M22" s="108"/>
      <c r="N22" s="20"/>
    </row>
    <row r="23" spans="1:14" ht="45.75" thickBot="1">
      <c r="A23" s="43"/>
      <c r="B23" s="53" t="s">
        <v>15</v>
      </c>
      <c r="C23" s="53" t="s">
        <v>102</v>
      </c>
      <c r="E23" s="38"/>
      <c r="F23" s="38"/>
      <c r="G23" s="38"/>
      <c r="H23" s="38"/>
      <c r="I23" s="10"/>
      <c r="J23" s="10"/>
      <c r="K23" s="10"/>
      <c r="L23" s="10"/>
      <c r="M23" s="10"/>
    </row>
    <row r="24" spans="1:14" ht="15.75" thickBot="1">
      <c r="A24" s="44">
        <v>1</v>
      </c>
      <c r="C24" s="46">
        <f>F15*80%</f>
        <v>484.8</v>
      </c>
      <c r="D24" s="42"/>
      <c r="E24" s="45">
        <f>E15</f>
        <v>1475612178</v>
      </c>
      <c r="F24" s="40"/>
      <c r="G24" s="40"/>
      <c r="H24" s="40"/>
      <c r="I24" s="23"/>
      <c r="J24" s="23"/>
      <c r="K24" s="23"/>
      <c r="L24" s="23"/>
      <c r="M24" s="23"/>
    </row>
    <row r="25" spans="1:14">
      <c r="A25" s="100"/>
      <c r="C25" s="101"/>
      <c r="D25" s="39"/>
      <c r="E25" s="102"/>
      <c r="F25" s="40"/>
      <c r="G25" s="40"/>
      <c r="H25" s="40"/>
      <c r="I25" s="23"/>
      <c r="J25" s="23"/>
      <c r="K25" s="23"/>
      <c r="L25" s="23"/>
      <c r="M25" s="23"/>
    </row>
    <row r="26" spans="1:14">
      <c r="A26" s="100"/>
      <c r="C26" s="101"/>
      <c r="D26" s="39"/>
      <c r="E26" s="102"/>
      <c r="F26" s="40"/>
      <c r="G26" s="40"/>
      <c r="H26" s="40"/>
      <c r="I26" s="23"/>
      <c r="J26" s="23"/>
      <c r="K26" s="23"/>
      <c r="L26" s="23"/>
      <c r="M26" s="23"/>
    </row>
    <row r="27" spans="1:14">
      <c r="A27" s="100"/>
      <c r="B27" s="123" t="s">
        <v>133</v>
      </c>
      <c r="C27" s="105"/>
      <c r="D27" s="105"/>
      <c r="E27" s="105"/>
      <c r="F27" s="105"/>
      <c r="G27" s="105"/>
      <c r="H27" s="105"/>
      <c r="I27" s="108"/>
      <c r="J27" s="108"/>
      <c r="K27" s="108"/>
      <c r="L27" s="108"/>
      <c r="M27" s="108"/>
      <c r="N27" s="109"/>
    </row>
    <row r="28" spans="1:14">
      <c r="A28" s="100"/>
      <c r="B28" s="105"/>
      <c r="C28" s="105"/>
      <c r="D28" s="105"/>
      <c r="E28" s="105"/>
      <c r="F28" s="105"/>
      <c r="G28" s="105"/>
      <c r="H28" s="105"/>
      <c r="I28" s="108"/>
      <c r="J28" s="108"/>
      <c r="K28" s="108"/>
      <c r="L28" s="108"/>
      <c r="M28" s="108"/>
      <c r="N28" s="109"/>
    </row>
    <row r="29" spans="1:14">
      <c r="A29" s="100"/>
      <c r="B29" s="126" t="s">
        <v>33</v>
      </c>
      <c r="C29" s="126" t="s">
        <v>134</v>
      </c>
      <c r="D29" s="126" t="s">
        <v>135</v>
      </c>
      <c r="E29" s="105"/>
      <c r="F29" s="105"/>
      <c r="G29" s="105"/>
      <c r="H29" s="105"/>
      <c r="I29" s="108"/>
      <c r="J29" s="108"/>
      <c r="K29" s="108"/>
      <c r="L29" s="108"/>
      <c r="M29" s="108"/>
      <c r="N29" s="109"/>
    </row>
    <row r="30" spans="1:14">
      <c r="A30" s="100"/>
      <c r="B30" s="122" t="s">
        <v>136</v>
      </c>
      <c r="C30" s="122" t="s">
        <v>284</v>
      </c>
      <c r="D30" s="122"/>
      <c r="E30" s="105"/>
      <c r="F30" s="105"/>
      <c r="G30" s="105"/>
      <c r="H30" s="105"/>
      <c r="I30" s="108"/>
      <c r="J30" s="108"/>
      <c r="K30" s="108"/>
      <c r="L30" s="108"/>
      <c r="M30" s="108"/>
      <c r="N30" s="109"/>
    </row>
    <row r="31" spans="1:14">
      <c r="A31" s="100"/>
      <c r="B31" s="122" t="s">
        <v>137</v>
      </c>
      <c r="C31" s="122"/>
      <c r="D31" s="122" t="s">
        <v>284</v>
      </c>
      <c r="E31" s="105"/>
      <c r="F31" s="105"/>
      <c r="G31" s="105"/>
      <c r="H31" s="105"/>
      <c r="I31" s="108"/>
      <c r="J31" s="108"/>
      <c r="K31" s="108"/>
      <c r="L31" s="108"/>
      <c r="M31" s="108"/>
      <c r="N31" s="109"/>
    </row>
    <row r="32" spans="1:14">
      <c r="A32" s="100"/>
      <c r="B32" s="122" t="s">
        <v>138</v>
      </c>
      <c r="C32" s="122"/>
      <c r="D32" s="122" t="s">
        <v>284</v>
      </c>
      <c r="E32" s="105"/>
      <c r="F32" s="105"/>
      <c r="G32" s="105"/>
      <c r="H32" s="105"/>
      <c r="I32" s="108"/>
      <c r="J32" s="108"/>
      <c r="K32" s="108"/>
      <c r="L32" s="108"/>
      <c r="M32" s="108"/>
      <c r="N32" s="109"/>
    </row>
    <row r="33" spans="1:17">
      <c r="A33" s="100"/>
      <c r="B33" s="122" t="s">
        <v>139</v>
      </c>
      <c r="C33" s="122"/>
      <c r="D33" s="122" t="s">
        <v>284</v>
      </c>
      <c r="E33" s="105"/>
      <c r="F33" s="105"/>
      <c r="G33" s="105"/>
      <c r="H33" s="105"/>
      <c r="I33" s="108"/>
      <c r="J33" s="108"/>
      <c r="K33" s="108"/>
      <c r="L33" s="108"/>
      <c r="M33" s="108"/>
      <c r="N33" s="109"/>
    </row>
    <row r="34" spans="1:17">
      <c r="A34" s="100"/>
      <c r="B34" s="105"/>
      <c r="C34" s="105"/>
      <c r="D34" s="105"/>
      <c r="E34" s="105"/>
      <c r="F34" s="105"/>
      <c r="G34" s="105"/>
      <c r="H34" s="105"/>
      <c r="I34" s="108"/>
      <c r="J34" s="108"/>
      <c r="K34" s="108"/>
      <c r="L34" s="108"/>
      <c r="M34" s="108"/>
      <c r="N34" s="109"/>
    </row>
    <row r="35" spans="1:17">
      <c r="A35" s="100"/>
      <c r="B35" s="105"/>
      <c r="C35" s="105"/>
      <c r="D35" s="105"/>
      <c r="E35" s="105"/>
      <c r="F35" s="105"/>
      <c r="G35" s="105"/>
      <c r="H35" s="105"/>
      <c r="I35" s="108"/>
      <c r="J35" s="108"/>
      <c r="K35" s="108"/>
      <c r="L35" s="108"/>
      <c r="M35" s="108"/>
      <c r="N35" s="109"/>
    </row>
    <row r="36" spans="1:17">
      <c r="A36" s="100"/>
      <c r="B36" s="123" t="s">
        <v>140</v>
      </c>
      <c r="C36" s="105"/>
      <c r="D36" s="105"/>
      <c r="E36" s="105"/>
      <c r="F36" s="105"/>
      <c r="G36" s="105"/>
      <c r="H36" s="105"/>
      <c r="I36" s="108"/>
      <c r="J36" s="108"/>
      <c r="K36" s="108"/>
      <c r="L36" s="108"/>
      <c r="M36" s="108"/>
      <c r="N36" s="109"/>
    </row>
    <row r="37" spans="1:17">
      <c r="A37" s="100"/>
      <c r="B37" s="105"/>
      <c r="C37" s="105"/>
      <c r="D37" s="105"/>
      <c r="E37" s="105"/>
      <c r="F37" s="105"/>
      <c r="G37" s="105"/>
      <c r="H37" s="105"/>
      <c r="I37" s="108"/>
      <c r="J37" s="108"/>
      <c r="K37" s="108"/>
      <c r="L37" s="108"/>
      <c r="M37" s="108"/>
      <c r="N37" s="109"/>
    </row>
    <row r="38" spans="1:17">
      <c r="A38" s="100"/>
      <c r="B38" s="105"/>
      <c r="C38" s="105"/>
      <c r="D38" s="105"/>
      <c r="E38" s="105"/>
      <c r="F38" s="105"/>
      <c r="G38" s="105"/>
      <c r="H38" s="105"/>
      <c r="I38" s="108"/>
      <c r="J38" s="108"/>
      <c r="K38" s="108"/>
      <c r="L38" s="108"/>
      <c r="M38" s="108"/>
      <c r="N38" s="109"/>
    </row>
    <row r="39" spans="1:17">
      <c r="A39" s="100"/>
      <c r="B39" s="126" t="s">
        <v>33</v>
      </c>
      <c r="C39" s="126" t="s">
        <v>57</v>
      </c>
      <c r="D39" s="125" t="s">
        <v>51</v>
      </c>
      <c r="E39" s="125" t="s">
        <v>16</v>
      </c>
      <c r="F39" s="105"/>
      <c r="G39" s="105"/>
      <c r="H39" s="105"/>
      <c r="I39" s="108"/>
      <c r="J39" s="108"/>
      <c r="K39" s="108"/>
      <c r="L39" s="108"/>
      <c r="M39" s="108"/>
      <c r="N39" s="109"/>
    </row>
    <row r="40" spans="1:17" ht="28.5">
      <c r="A40" s="100"/>
      <c r="B40" s="106" t="s">
        <v>141</v>
      </c>
      <c r="C40" s="107">
        <v>40</v>
      </c>
      <c r="D40" s="222">
        <v>0</v>
      </c>
      <c r="E40" s="352">
        <f>+D40+D41</f>
        <v>0</v>
      </c>
      <c r="F40" s="105"/>
      <c r="G40" s="105"/>
      <c r="H40" s="105"/>
      <c r="I40" s="108"/>
      <c r="J40" s="108"/>
      <c r="K40" s="108"/>
      <c r="L40" s="108"/>
      <c r="M40" s="108"/>
      <c r="N40" s="109"/>
    </row>
    <row r="41" spans="1:17" ht="42.75">
      <c r="A41" s="100"/>
      <c r="B41" s="106" t="s">
        <v>142</v>
      </c>
      <c r="C41" s="107">
        <v>60</v>
      </c>
      <c r="D41" s="222">
        <f>+F160</f>
        <v>0</v>
      </c>
      <c r="E41" s="353"/>
      <c r="F41" s="105"/>
      <c r="G41" s="105"/>
      <c r="H41" s="105"/>
      <c r="I41" s="108"/>
      <c r="J41" s="108"/>
      <c r="K41" s="108"/>
      <c r="L41" s="108"/>
      <c r="M41" s="108"/>
      <c r="N41" s="109"/>
    </row>
    <row r="42" spans="1:17">
      <c r="A42" s="100"/>
      <c r="C42" s="101"/>
      <c r="D42" s="39"/>
      <c r="E42" s="102"/>
      <c r="F42" s="40"/>
      <c r="G42" s="40"/>
      <c r="H42" s="40"/>
      <c r="I42" s="23"/>
      <c r="J42" s="23"/>
      <c r="K42" s="23"/>
      <c r="L42" s="23"/>
      <c r="M42" s="23"/>
    </row>
    <row r="43" spans="1:17">
      <c r="A43" s="100"/>
      <c r="C43" s="101"/>
      <c r="D43" s="39"/>
      <c r="E43" s="102"/>
      <c r="F43" s="40"/>
      <c r="G43" s="40"/>
      <c r="H43" s="40"/>
      <c r="I43" s="23"/>
      <c r="J43" s="23"/>
      <c r="K43" s="23"/>
      <c r="L43" s="23"/>
      <c r="M43" s="23"/>
    </row>
    <row r="44" spans="1:17">
      <c r="A44" s="100"/>
      <c r="C44" s="101"/>
      <c r="D44" s="39"/>
      <c r="E44" s="102"/>
      <c r="F44" s="40"/>
      <c r="G44" s="40"/>
      <c r="H44" s="40"/>
      <c r="I44" s="23"/>
      <c r="J44" s="23"/>
      <c r="K44" s="23"/>
      <c r="L44" s="23"/>
      <c r="M44" s="23"/>
    </row>
    <row r="45" spans="1:17" ht="15.75" thickBot="1">
      <c r="M45" s="368" t="s">
        <v>35</v>
      </c>
      <c r="N45" s="368"/>
    </row>
    <row r="46" spans="1:17">
      <c r="B46" s="123" t="s">
        <v>30</v>
      </c>
      <c r="M46" s="65"/>
      <c r="N46" s="65"/>
    </row>
    <row r="47" spans="1:17" ht="15.75" thickBot="1">
      <c r="M47" s="65"/>
      <c r="N47" s="65"/>
    </row>
    <row r="48" spans="1:17" s="108" customFormat="1" ht="60">
      <c r="B48" s="119" t="s">
        <v>143</v>
      </c>
      <c r="C48" s="119" t="s">
        <v>144</v>
      </c>
      <c r="D48" s="119" t="s">
        <v>145</v>
      </c>
      <c r="E48" s="119" t="s">
        <v>45</v>
      </c>
      <c r="F48" s="119" t="s">
        <v>22</v>
      </c>
      <c r="G48" s="119" t="s">
        <v>103</v>
      </c>
      <c r="H48" s="119" t="s">
        <v>17</v>
      </c>
      <c r="I48" s="119" t="s">
        <v>10</v>
      </c>
      <c r="J48" s="119" t="s">
        <v>31</v>
      </c>
      <c r="K48" s="119" t="s">
        <v>60</v>
      </c>
      <c r="L48" s="119" t="s">
        <v>20</v>
      </c>
      <c r="M48" s="104" t="s">
        <v>26</v>
      </c>
      <c r="N48" s="119" t="s">
        <v>146</v>
      </c>
      <c r="O48" s="119" t="s">
        <v>36</v>
      </c>
      <c r="P48" s="120" t="s">
        <v>11</v>
      </c>
      <c r="Q48" s="120" t="s">
        <v>19</v>
      </c>
    </row>
    <row r="49" spans="1:26" s="314" customFormat="1" ht="30">
      <c r="A49" s="302">
        <v>1</v>
      </c>
      <c r="B49" s="303" t="s">
        <v>594</v>
      </c>
      <c r="C49" s="304" t="s">
        <v>594</v>
      </c>
      <c r="D49" s="303" t="s">
        <v>307</v>
      </c>
      <c r="E49" s="305" t="s">
        <v>595</v>
      </c>
      <c r="F49" s="306" t="s">
        <v>134</v>
      </c>
      <c r="G49" s="307"/>
      <c r="H49" s="308">
        <v>39834</v>
      </c>
      <c r="I49" s="309">
        <v>40178</v>
      </c>
      <c r="J49" s="309"/>
      <c r="K49" s="309" t="s">
        <v>596</v>
      </c>
      <c r="L49" s="309" t="s">
        <v>597</v>
      </c>
      <c r="M49" s="310">
        <v>628</v>
      </c>
      <c r="N49" s="310">
        <v>100</v>
      </c>
      <c r="O49" s="311"/>
      <c r="P49" s="311">
        <v>14</v>
      </c>
      <c r="Q49" s="312"/>
      <c r="R49" s="313"/>
      <c r="S49" s="313"/>
      <c r="T49" s="313"/>
      <c r="U49" s="313"/>
      <c r="V49" s="313"/>
      <c r="W49" s="313"/>
      <c r="X49" s="313"/>
      <c r="Y49" s="313"/>
      <c r="Z49" s="313"/>
    </row>
    <row r="50" spans="1:26" s="314" customFormat="1" ht="30">
      <c r="A50" s="302">
        <f>+A49+1</f>
        <v>2</v>
      </c>
      <c r="B50" s="303" t="s">
        <v>594</v>
      </c>
      <c r="C50" s="304" t="s">
        <v>594</v>
      </c>
      <c r="D50" s="303" t="s">
        <v>307</v>
      </c>
      <c r="E50" s="305" t="s">
        <v>616</v>
      </c>
      <c r="F50" s="306" t="s">
        <v>134</v>
      </c>
      <c r="G50" s="307"/>
      <c r="H50" s="308">
        <v>39846</v>
      </c>
      <c r="I50" s="309">
        <v>40178</v>
      </c>
      <c r="J50" s="309"/>
      <c r="K50" s="309" t="s">
        <v>597</v>
      </c>
      <c r="L50" s="309" t="s">
        <v>602</v>
      </c>
      <c r="M50" s="310">
        <v>14</v>
      </c>
      <c r="N50" s="310">
        <v>14</v>
      </c>
      <c r="O50" s="311"/>
      <c r="P50" s="311">
        <v>15</v>
      </c>
      <c r="Q50" s="312"/>
      <c r="R50" s="313"/>
      <c r="S50" s="313"/>
      <c r="T50" s="313"/>
      <c r="U50" s="313"/>
      <c r="V50" s="313"/>
      <c r="W50" s="313"/>
      <c r="X50" s="313"/>
      <c r="Y50" s="313"/>
      <c r="Z50" s="313"/>
    </row>
    <row r="51" spans="1:26" s="314" customFormat="1" ht="30">
      <c r="A51" s="302">
        <f t="shared" ref="A51:A56" si="0">+A50+1</f>
        <v>3</v>
      </c>
      <c r="B51" s="303" t="s">
        <v>594</v>
      </c>
      <c r="C51" s="304" t="s">
        <v>594</v>
      </c>
      <c r="D51" s="303" t="s">
        <v>307</v>
      </c>
      <c r="E51" s="305" t="s">
        <v>613</v>
      </c>
      <c r="F51" s="306" t="s">
        <v>134</v>
      </c>
      <c r="G51" s="307"/>
      <c r="H51" s="308">
        <v>40210</v>
      </c>
      <c r="I51" s="309">
        <v>40543</v>
      </c>
      <c r="J51" s="309"/>
      <c r="K51" s="309" t="s">
        <v>602</v>
      </c>
      <c r="L51" s="309" t="s">
        <v>597</v>
      </c>
      <c r="M51" s="310">
        <v>558</v>
      </c>
      <c r="N51" s="310">
        <v>100</v>
      </c>
      <c r="O51" s="311"/>
      <c r="P51" s="311">
        <v>15</v>
      </c>
      <c r="Q51" s="312"/>
      <c r="R51" s="313"/>
      <c r="S51" s="313"/>
      <c r="T51" s="313"/>
      <c r="U51" s="313"/>
      <c r="V51" s="313"/>
      <c r="W51" s="313"/>
      <c r="X51" s="313"/>
      <c r="Y51" s="313"/>
      <c r="Z51" s="313"/>
    </row>
    <row r="52" spans="1:26" s="314" customFormat="1" ht="30">
      <c r="A52" s="302">
        <f t="shared" si="0"/>
        <v>4</v>
      </c>
      <c r="B52" s="303" t="s">
        <v>594</v>
      </c>
      <c r="C52" s="304" t="s">
        <v>594</v>
      </c>
      <c r="D52" s="303" t="s">
        <v>307</v>
      </c>
      <c r="E52" s="305" t="s">
        <v>614</v>
      </c>
      <c r="F52" s="306" t="s">
        <v>134</v>
      </c>
      <c r="G52" s="307"/>
      <c r="H52" s="308">
        <v>40567</v>
      </c>
      <c r="I52" s="309">
        <v>40908</v>
      </c>
      <c r="J52" s="309"/>
      <c r="K52" s="309" t="s">
        <v>607</v>
      </c>
      <c r="L52" s="309" t="s">
        <v>597</v>
      </c>
      <c r="M52" s="310">
        <v>563</v>
      </c>
      <c r="N52" s="310">
        <v>100</v>
      </c>
      <c r="O52" s="311"/>
      <c r="P52" s="311">
        <v>15</v>
      </c>
      <c r="Q52" s="312"/>
      <c r="R52" s="313"/>
      <c r="S52" s="313"/>
      <c r="T52" s="313"/>
      <c r="U52" s="313"/>
      <c r="V52" s="313"/>
      <c r="W52" s="313"/>
      <c r="X52" s="313"/>
      <c r="Y52" s="313"/>
      <c r="Z52" s="313"/>
    </row>
    <row r="53" spans="1:26" s="314" customFormat="1" ht="30">
      <c r="A53" s="302">
        <f t="shared" si="0"/>
        <v>5</v>
      </c>
      <c r="B53" s="303" t="s">
        <v>594</v>
      </c>
      <c r="C53" s="304" t="s">
        <v>594</v>
      </c>
      <c r="D53" s="303" t="s">
        <v>307</v>
      </c>
      <c r="E53" s="305" t="s">
        <v>601</v>
      </c>
      <c r="F53" s="306" t="s">
        <v>134</v>
      </c>
      <c r="G53" s="306"/>
      <c r="H53" s="308">
        <v>40940</v>
      </c>
      <c r="I53" s="309">
        <v>41273</v>
      </c>
      <c r="J53" s="309"/>
      <c r="K53" s="309" t="s">
        <v>602</v>
      </c>
      <c r="L53" s="309" t="s">
        <v>597</v>
      </c>
      <c r="M53" s="310">
        <v>1400</v>
      </c>
      <c r="N53" s="310">
        <v>171</v>
      </c>
      <c r="O53" s="311"/>
      <c r="P53" s="311">
        <v>16</v>
      </c>
      <c r="Q53" s="312"/>
      <c r="R53" s="313"/>
      <c r="S53" s="313"/>
      <c r="T53" s="313"/>
      <c r="U53" s="313"/>
      <c r="V53" s="313"/>
      <c r="W53" s="313"/>
      <c r="X53" s="313"/>
      <c r="Y53" s="313"/>
      <c r="Z53" s="313"/>
    </row>
    <row r="54" spans="1:26" s="314" customFormat="1">
      <c r="A54" s="302">
        <f t="shared" si="0"/>
        <v>6</v>
      </c>
      <c r="B54" s="303"/>
      <c r="C54" s="304"/>
      <c r="D54" s="303"/>
      <c r="E54" s="305"/>
      <c r="F54" s="306"/>
      <c r="G54" s="306"/>
      <c r="H54" s="306"/>
      <c r="I54" s="309"/>
      <c r="J54" s="309"/>
      <c r="K54" s="309"/>
      <c r="L54" s="309"/>
      <c r="M54" s="310"/>
      <c r="N54" s="310"/>
      <c r="O54" s="311"/>
      <c r="P54" s="311"/>
      <c r="Q54" s="312"/>
      <c r="R54" s="313"/>
      <c r="S54" s="313"/>
      <c r="T54" s="313"/>
      <c r="U54" s="313"/>
      <c r="V54" s="313"/>
      <c r="W54" s="313"/>
      <c r="X54" s="313"/>
      <c r="Y54" s="313"/>
      <c r="Z54" s="313"/>
    </row>
    <row r="55" spans="1:26" s="314" customFormat="1">
      <c r="A55" s="302">
        <f t="shared" si="0"/>
        <v>7</v>
      </c>
      <c r="B55" s="303"/>
      <c r="C55" s="304"/>
      <c r="D55" s="303"/>
      <c r="E55" s="305"/>
      <c r="F55" s="306"/>
      <c r="G55" s="306"/>
      <c r="H55" s="306"/>
      <c r="I55" s="309"/>
      <c r="J55" s="309"/>
      <c r="K55" s="309"/>
      <c r="L55" s="309"/>
      <c r="M55" s="310"/>
      <c r="N55" s="310"/>
      <c r="O55" s="311"/>
      <c r="P55" s="311"/>
      <c r="Q55" s="312"/>
      <c r="R55" s="313"/>
      <c r="S55" s="313"/>
      <c r="T55" s="313"/>
      <c r="U55" s="313"/>
      <c r="V55" s="313"/>
      <c r="W55" s="313"/>
      <c r="X55" s="313"/>
      <c r="Y55" s="313"/>
      <c r="Z55" s="313"/>
    </row>
    <row r="56" spans="1:26" s="114" customFormat="1">
      <c r="A56" s="47">
        <f t="shared" si="0"/>
        <v>8</v>
      </c>
      <c r="B56" s="115"/>
      <c r="C56" s="116"/>
      <c r="D56" s="115"/>
      <c r="E56" s="110"/>
      <c r="F56" s="111"/>
      <c r="G56" s="111"/>
      <c r="H56" s="111"/>
      <c r="I56" s="112"/>
      <c r="J56" s="112"/>
      <c r="K56" s="112"/>
      <c r="L56" s="112"/>
      <c r="M56" s="103"/>
      <c r="N56" s="103"/>
      <c r="O56" s="27"/>
      <c r="P56" s="27"/>
      <c r="Q56" s="152"/>
      <c r="R56" s="113"/>
      <c r="S56" s="113"/>
      <c r="T56" s="113"/>
      <c r="U56" s="113"/>
      <c r="V56" s="113"/>
      <c r="W56" s="113"/>
      <c r="X56" s="113"/>
      <c r="Y56" s="113"/>
      <c r="Z56" s="113"/>
    </row>
    <row r="57" spans="1:26" s="114" customFormat="1">
      <c r="A57" s="47"/>
      <c r="B57" s="50" t="s">
        <v>16</v>
      </c>
      <c r="C57" s="116"/>
      <c r="D57" s="115"/>
      <c r="E57" s="110"/>
      <c r="F57" s="111"/>
      <c r="G57" s="111"/>
      <c r="H57" s="111"/>
      <c r="I57" s="112"/>
      <c r="J57" s="112"/>
      <c r="K57" s="117" t="s">
        <v>776</v>
      </c>
      <c r="L57" s="117">
        <f t="shared" ref="L57" si="1">SUM(L49:L56)</f>
        <v>0</v>
      </c>
      <c r="M57" s="150">
        <v>171</v>
      </c>
      <c r="N57" s="117" t="s">
        <v>777</v>
      </c>
      <c r="O57" s="27"/>
      <c r="P57" s="27"/>
      <c r="Q57" s="153"/>
    </row>
    <row r="58" spans="1:26" s="30" customFormat="1">
      <c r="E58" s="31"/>
    </row>
    <row r="59" spans="1:26" s="30" customFormat="1">
      <c r="B59" s="369" t="s">
        <v>28</v>
      </c>
      <c r="C59" s="369" t="s">
        <v>27</v>
      </c>
      <c r="D59" s="367" t="s">
        <v>34</v>
      </c>
      <c r="E59" s="367"/>
    </row>
    <row r="60" spans="1:26" s="30" customFormat="1">
      <c r="B60" s="370"/>
      <c r="C60" s="370"/>
      <c r="D60" s="224" t="s">
        <v>23</v>
      </c>
      <c r="E60" s="62" t="s">
        <v>24</v>
      </c>
    </row>
    <row r="61" spans="1:26" s="30" customFormat="1" ht="18.75">
      <c r="B61" s="59" t="s">
        <v>21</v>
      </c>
      <c r="C61" s="60" t="str">
        <f>+K57</f>
        <v>44 meses y 17 días</v>
      </c>
      <c r="D61" s="58" t="s">
        <v>284</v>
      </c>
      <c r="E61" s="57"/>
      <c r="F61" s="32"/>
      <c r="G61" s="32"/>
      <c r="H61" s="32"/>
      <c r="I61" s="32"/>
      <c r="J61" s="32"/>
      <c r="K61" s="32"/>
      <c r="L61" s="32"/>
      <c r="M61" s="32"/>
    </row>
    <row r="62" spans="1:26" s="30" customFormat="1">
      <c r="B62" s="59" t="s">
        <v>25</v>
      </c>
      <c r="C62" s="60">
        <f>+M57</f>
        <v>171</v>
      </c>
      <c r="D62" s="58"/>
      <c r="E62" s="57" t="s">
        <v>284</v>
      </c>
    </row>
    <row r="63" spans="1:26" s="30" customFormat="1">
      <c r="B63" s="33"/>
      <c r="C63" s="366"/>
      <c r="D63" s="366"/>
      <c r="E63" s="366"/>
      <c r="F63" s="366"/>
      <c r="G63" s="366"/>
      <c r="H63" s="366"/>
      <c r="I63" s="366"/>
      <c r="J63" s="366"/>
      <c r="K63" s="366"/>
      <c r="L63" s="366"/>
      <c r="M63" s="366"/>
      <c r="N63" s="366"/>
    </row>
    <row r="64" spans="1:26" ht="15.75" thickBot="1"/>
    <row r="65" spans="2:17" ht="27" thickBot="1">
      <c r="B65" s="365" t="s">
        <v>104</v>
      </c>
      <c r="C65" s="365"/>
      <c r="D65" s="365"/>
      <c r="E65" s="365"/>
      <c r="F65" s="365"/>
      <c r="G65" s="365"/>
      <c r="H65" s="365"/>
      <c r="I65" s="365"/>
      <c r="J65" s="365"/>
      <c r="K65" s="365"/>
      <c r="L65" s="365"/>
      <c r="M65" s="365"/>
      <c r="N65" s="365"/>
    </row>
    <row r="68" spans="2:17" ht="90">
      <c r="B68" s="121" t="s">
        <v>147</v>
      </c>
      <c r="C68" s="68" t="s">
        <v>2</v>
      </c>
      <c r="D68" s="68" t="s">
        <v>106</v>
      </c>
      <c r="E68" s="68" t="s">
        <v>105</v>
      </c>
      <c r="F68" s="68" t="s">
        <v>107</v>
      </c>
      <c r="G68" s="68" t="s">
        <v>108</v>
      </c>
      <c r="H68" s="68" t="s">
        <v>109</v>
      </c>
      <c r="I68" s="68" t="s">
        <v>110</v>
      </c>
      <c r="J68" s="68" t="s">
        <v>111</v>
      </c>
      <c r="K68" s="68" t="s">
        <v>112</v>
      </c>
      <c r="L68" s="68" t="s">
        <v>113</v>
      </c>
      <c r="M68" s="97" t="s">
        <v>114</v>
      </c>
      <c r="N68" s="97" t="s">
        <v>115</v>
      </c>
      <c r="O68" s="362" t="s">
        <v>3</v>
      </c>
      <c r="P68" s="363"/>
      <c r="Q68" s="68" t="s">
        <v>18</v>
      </c>
    </row>
    <row r="69" spans="2:17">
      <c r="B69" s="249" t="s">
        <v>448</v>
      </c>
      <c r="C69" s="249" t="s">
        <v>455</v>
      </c>
      <c r="D69" s="251" t="s">
        <v>458</v>
      </c>
      <c r="E69" s="255">
        <v>96</v>
      </c>
      <c r="F69" s="4"/>
      <c r="G69" s="4"/>
      <c r="H69" s="4" t="s">
        <v>134</v>
      </c>
      <c r="I69" s="98"/>
      <c r="J69" s="98" t="s">
        <v>134</v>
      </c>
      <c r="K69" s="250" t="s">
        <v>134</v>
      </c>
      <c r="L69" s="250" t="s">
        <v>134</v>
      </c>
      <c r="M69" s="250" t="s">
        <v>134</v>
      </c>
      <c r="N69" s="250" t="s">
        <v>134</v>
      </c>
      <c r="O69" s="371"/>
      <c r="P69" s="372"/>
      <c r="Q69" s="122" t="s">
        <v>134</v>
      </c>
    </row>
    <row r="70" spans="2:17">
      <c r="B70" s="249" t="s">
        <v>454</v>
      </c>
      <c r="C70" s="249" t="s">
        <v>456</v>
      </c>
      <c r="D70" s="251" t="s">
        <v>459</v>
      </c>
      <c r="E70" s="255">
        <v>180</v>
      </c>
      <c r="F70" s="4"/>
      <c r="G70" s="4" t="s">
        <v>135</v>
      </c>
      <c r="H70" s="4"/>
      <c r="I70" s="98"/>
      <c r="J70" s="98" t="s">
        <v>134</v>
      </c>
      <c r="K70" s="250" t="s">
        <v>134</v>
      </c>
      <c r="L70" s="250" t="s">
        <v>134</v>
      </c>
      <c r="M70" s="250" t="s">
        <v>134</v>
      </c>
      <c r="N70" s="250" t="s">
        <v>134</v>
      </c>
      <c r="O70" s="371" t="s">
        <v>461</v>
      </c>
      <c r="P70" s="372"/>
      <c r="Q70" s="122" t="s">
        <v>135</v>
      </c>
    </row>
    <row r="71" spans="2:17">
      <c r="B71" s="249" t="s">
        <v>431</v>
      </c>
      <c r="C71" s="249" t="s">
        <v>457</v>
      </c>
      <c r="D71" s="251" t="s">
        <v>460</v>
      </c>
      <c r="E71" s="255">
        <v>330</v>
      </c>
      <c r="F71" s="4"/>
      <c r="G71" s="4"/>
      <c r="H71" s="4"/>
      <c r="I71" s="98" t="s">
        <v>134</v>
      </c>
      <c r="J71" s="98" t="s">
        <v>134</v>
      </c>
      <c r="K71" s="250" t="s">
        <v>134</v>
      </c>
      <c r="L71" s="250" t="s">
        <v>134</v>
      </c>
      <c r="M71" s="250" t="s">
        <v>134</v>
      </c>
      <c r="N71" s="250" t="s">
        <v>134</v>
      </c>
      <c r="O71" s="371"/>
      <c r="P71" s="372"/>
      <c r="Q71" s="122" t="s">
        <v>134</v>
      </c>
    </row>
    <row r="72" spans="2:17">
      <c r="B72" s="3"/>
      <c r="C72" s="3"/>
      <c r="D72" s="5"/>
      <c r="E72" s="5"/>
      <c r="F72" s="4"/>
      <c r="G72" s="4"/>
      <c r="H72" s="4"/>
      <c r="I72" s="98"/>
      <c r="J72" s="98"/>
      <c r="K72" s="122"/>
      <c r="L72" s="122"/>
      <c r="M72" s="122"/>
      <c r="N72" s="122"/>
      <c r="O72" s="371"/>
      <c r="P72" s="372"/>
      <c r="Q72" s="122"/>
    </row>
    <row r="73" spans="2:17">
      <c r="B73" s="3"/>
      <c r="C73" s="3"/>
      <c r="D73" s="5"/>
      <c r="E73" s="5"/>
      <c r="F73" s="4"/>
      <c r="G73" s="4"/>
      <c r="H73" s="4"/>
      <c r="I73" s="98"/>
      <c r="J73" s="98"/>
      <c r="K73" s="122"/>
      <c r="L73" s="122"/>
      <c r="M73" s="122"/>
      <c r="N73" s="122"/>
      <c r="O73" s="371"/>
      <c r="P73" s="372"/>
      <c r="Q73" s="122"/>
    </row>
    <row r="74" spans="2:17">
      <c r="B74" s="3"/>
      <c r="C74" s="3"/>
      <c r="D74" s="5"/>
      <c r="E74" s="5"/>
      <c r="F74" s="4"/>
      <c r="G74" s="4"/>
      <c r="H74" s="4"/>
      <c r="I74" s="98"/>
      <c r="J74" s="98"/>
      <c r="K74" s="122"/>
      <c r="L74" s="122"/>
      <c r="M74" s="122"/>
      <c r="N74" s="122"/>
      <c r="O74" s="371"/>
      <c r="P74" s="372"/>
      <c r="Q74" s="122"/>
    </row>
    <row r="75" spans="2:17">
      <c r="B75" s="122"/>
      <c r="C75" s="122"/>
      <c r="D75" s="122"/>
      <c r="E75" s="122"/>
      <c r="F75" s="122"/>
      <c r="G75" s="122"/>
      <c r="H75" s="122"/>
      <c r="I75" s="122"/>
      <c r="J75" s="122"/>
      <c r="K75" s="122"/>
      <c r="L75" s="122"/>
      <c r="M75" s="122"/>
      <c r="N75" s="122"/>
      <c r="O75" s="371"/>
      <c r="P75" s="372"/>
      <c r="Q75" s="122"/>
    </row>
    <row r="76" spans="2:17">
      <c r="B76" s="9" t="s">
        <v>1</v>
      </c>
    </row>
    <row r="77" spans="2:17">
      <c r="B77" s="9" t="s">
        <v>37</v>
      </c>
    </row>
    <row r="78" spans="2:17">
      <c r="B78" s="9" t="s">
        <v>61</v>
      </c>
    </row>
    <row r="80" spans="2:17" ht="15.75" thickBot="1"/>
    <row r="81" spans="2:17" ht="27" thickBot="1">
      <c r="B81" s="356" t="s">
        <v>38</v>
      </c>
      <c r="C81" s="357"/>
      <c r="D81" s="357"/>
      <c r="E81" s="357"/>
      <c r="F81" s="357"/>
      <c r="G81" s="357"/>
      <c r="H81" s="357"/>
      <c r="I81" s="357"/>
      <c r="J81" s="357"/>
      <c r="K81" s="357"/>
      <c r="L81" s="357"/>
      <c r="M81" s="357"/>
      <c r="N81" s="358"/>
    </row>
    <row r="86" spans="2:17" ht="45">
      <c r="B86" s="121" t="s">
        <v>0</v>
      </c>
      <c r="C86" s="121" t="s">
        <v>39</v>
      </c>
      <c r="D86" s="121" t="s">
        <v>40</v>
      </c>
      <c r="E86" s="121" t="s">
        <v>116</v>
      </c>
      <c r="F86" s="121" t="s">
        <v>118</v>
      </c>
      <c r="G86" s="121" t="s">
        <v>119</v>
      </c>
      <c r="H86" s="121" t="s">
        <v>120</v>
      </c>
      <c r="I86" s="121" t="s">
        <v>117</v>
      </c>
      <c r="J86" s="362" t="s">
        <v>121</v>
      </c>
      <c r="K86" s="380"/>
      <c r="L86" s="363"/>
      <c r="M86" s="121" t="s">
        <v>122</v>
      </c>
      <c r="N86" s="121" t="s">
        <v>41</v>
      </c>
      <c r="O86" s="121" t="s">
        <v>42</v>
      </c>
      <c r="P86" s="362" t="s">
        <v>3</v>
      </c>
      <c r="Q86" s="363"/>
    </row>
    <row r="87" spans="2:17">
      <c r="B87" s="219" t="s">
        <v>43</v>
      </c>
      <c r="C87" s="175">
        <f>(180+96)/200+330/300</f>
        <v>2.48</v>
      </c>
      <c r="D87" s="3" t="s">
        <v>346</v>
      </c>
      <c r="E87" s="3">
        <v>37085630</v>
      </c>
      <c r="F87" s="3" t="s">
        <v>347</v>
      </c>
      <c r="G87" s="3" t="s">
        <v>169</v>
      </c>
      <c r="H87" s="176">
        <v>39991</v>
      </c>
      <c r="I87" s="5" t="s">
        <v>135</v>
      </c>
      <c r="J87" s="1" t="s">
        <v>348</v>
      </c>
      <c r="K87" s="99" t="s">
        <v>349</v>
      </c>
      <c r="L87" s="98" t="s">
        <v>350</v>
      </c>
      <c r="M87" s="122" t="s">
        <v>134</v>
      </c>
      <c r="N87" s="122" t="s">
        <v>134</v>
      </c>
      <c r="O87" s="122" t="s">
        <v>134</v>
      </c>
      <c r="P87" s="364"/>
      <c r="Q87" s="364"/>
    </row>
    <row r="88" spans="2:17">
      <c r="B88" s="219" t="s">
        <v>43</v>
      </c>
      <c r="C88" s="175">
        <f t="shared" ref="C88:C95" si="2">(180+96)/200+330/300</f>
        <v>2.48</v>
      </c>
      <c r="D88" s="3" t="s">
        <v>346</v>
      </c>
      <c r="E88" s="3">
        <v>37085630</v>
      </c>
      <c r="F88" s="3" t="s">
        <v>347</v>
      </c>
      <c r="G88" s="3" t="s">
        <v>169</v>
      </c>
      <c r="H88" s="176">
        <v>39991</v>
      </c>
      <c r="I88" s="5" t="s">
        <v>135</v>
      </c>
      <c r="J88" s="1" t="s">
        <v>267</v>
      </c>
      <c r="K88" s="99" t="s">
        <v>351</v>
      </c>
      <c r="L88" s="98" t="s">
        <v>352</v>
      </c>
      <c r="M88" s="122" t="s">
        <v>134</v>
      </c>
      <c r="N88" s="122" t="s">
        <v>134</v>
      </c>
      <c r="O88" s="122" t="s">
        <v>134</v>
      </c>
      <c r="P88" s="220"/>
      <c r="Q88" s="221"/>
    </row>
    <row r="89" spans="2:17">
      <c r="B89" s="219" t="s">
        <v>43</v>
      </c>
      <c r="C89" s="175">
        <f t="shared" si="2"/>
        <v>2.48</v>
      </c>
      <c r="D89" s="3" t="s">
        <v>353</v>
      </c>
      <c r="E89" s="3">
        <v>87063611</v>
      </c>
      <c r="F89" s="3" t="s">
        <v>286</v>
      </c>
      <c r="G89" s="3" t="s">
        <v>354</v>
      </c>
      <c r="H89" s="176">
        <v>35237</v>
      </c>
      <c r="I89" s="5" t="s">
        <v>134</v>
      </c>
      <c r="J89" s="1" t="s">
        <v>355</v>
      </c>
      <c r="K89" s="99" t="s">
        <v>356</v>
      </c>
      <c r="L89" s="98" t="s">
        <v>357</v>
      </c>
      <c r="M89" s="122" t="s">
        <v>134</v>
      </c>
      <c r="N89" s="122" t="s">
        <v>134</v>
      </c>
      <c r="O89" s="122" t="s">
        <v>134</v>
      </c>
      <c r="P89" s="220"/>
      <c r="Q89" s="221"/>
    </row>
    <row r="90" spans="2:17">
      <c r="B90" s="219" t="s">
        <v>43</v>
      </c>
      <c r="C90" s="175">
        <f t="shared" si="2"/>
        <v>2.48</v>
      </c>
      <c r="D90" s="3" t="s">
        <v>353</v>
      </c>
      <c r="E90" s="3">
        <v>87063611</v>
      </c>
      <c r="F90" s="3" t="s">
        <v>286</v>
      </c>
      <c r="G90" s="3" t="s">
        <v>354</v>
      </c>
      <c r="H90" s="176">
        <v>35237</v>
      </c>
      <c r="I90" s="5" t="s">
        <v>134</v>
      </c>
      <c r="J90" s="1" t="s">
        <v>358</v>
      </c>
      <c r="K90" s="177" t="s">
        <v>359</v>
      </c>
      <c r="L90" s="98" t="s">
        <v>360</v>
      </c>
      <c r="M90" s="122" t="s">
        <v>134</v>
      </c>
      <c r="N90" s="122" t="s">
        <v>134</v>
      </c>
      <c r="O90" s="122" t="s">
        <v>134</v>
      </c>
      <c r="P90" s="220"/>
      <c r="Q90" s="221"/>
    </row>
    <row r="91" spans="2:17">
      <c r="B91" s="219" t="s">
        <v>43</v>
      </c>
      <c r="C91" s="175">
        <f t="shared" si="2"/>
        <v>2.48</v>
      </c>
      <c r="D91" s="3" t="s">
        <v>353</v>
      </c>
      <c r="E91" s="3">
        <v>87063611</v>
      </c>
      <c r="F91" s="3" t="s">
        <v>286</v>
      </c>
      <c r="G91" s="3" t="s">
        <v>354</v>
      </c>
      <c r="H91" s="176">
        <v>35237</v>
      </c>
      <c r="I91" s="5" t="s">
        <v>134</v>
      </c>
      <c r="J91" s="1" t="s">
        <v>361</v>
      </c>
      <c r="K91" s="99" t="s">
        <v>362</v>
      </c>
      <c r="L91" s="98" t="s">
        <v>363</v>
      </c>
      <c r="M91" s="122" t="s">
        <v>134</v>
      </c>
      <c r="N91" s="122" t="s">
        <v>134</v>
      </c>
      <c r="O91" s="122" t="s">
        <v>134</v>
      </c>
      <c r="P91" s="220"/>
      <c r="Q91" s="221"/>
    </row>
    <row r="92" spans="2:17">
      <c r="B92" s="219" t="s">
        <v>43</v>
      </c>
      <c r="C92" s="175">
        <f t="shared" si="2"/>
        <v>2.48</v>
      </c>
      <c r="D92" s="3" t="s">
        <v>353</v>
      </c>
      <c r="E92" s="3">
        <v>87063611</v>
      </c>
      <c r="F92" s="3" t="s">
        <v>286</v>
      </c>
      <c r="G92" s="3" t="s">
        <v>354</v>
      </c>
      <c r="H92" s="176">
        <v>35237</v>
      </c>
      <c r="I92" s="5" t="s">
        <v>134</v>
      </c>
      <c r="J92" s="1" t="s">
        <v>361</v>
      </c>
      <c r="K92" s="99" t="s">
        <v>364</v>
      </c>
      <c r="L92" s="98" t="s">
        <v>365</v>
      </c>
      <c r="M92" s="122" t="s">
        <v>134</v>
      </c>
      <c r="N92" s="122" t="s">
        <v>134</v>
      </c>
      <c r="O92" s="122" t="s">
        <v>134</v>
      </c>
      <c r="P92" s="220"/>
      <c r="Q92" s="221"/>
    </row>
    <row r="93" spans="2:17">
      <c r="B93" s="225" t="s">
        <v>43</v>
      </c>
      <c r="C93" s="175">
        <f t="shared" si="2"/>
        <v>2.48</v>
      </c>
      <c r="D93" s="3" t="s">
        <v>366</v>
      </c>
      <c r="E93" s="3">
        <v>36751260</v>
      </c>
      <c r="F93" s="3" t="s">
        <v>135</v>
      </c>
      <c r="G93" s="3" t="s">
        <v>135</v>
      </c>
      <c r="H93" s="176" t="s">
        <v>135</v>
      </c>
      <c r="I93" s="5" t="s">
        <v>135</v>
      </c>
      <c r="J93" s="1" t="s">
        <v>135</v>
      </c>
      <c r="K93" s="99" t="s">
        <v>135</v>
      </c>
      <c r="L93" s="98" t="s">
        <v>135</v>
      </c>
      <c r="M93" s="122" t="s">
        <v>134</v>
      </c>
      <c r="N93" s="122" t="s">
        <v>135</v>
      </c>
      <c r="O93" s="122" t="s">
        <v>134</v>
      </c>
      <c r="P93" s="220" t="s">
        <v>367</v>
      </c>
      <c r="Q93" s="221"/>
    </row>
    <row r="94" spans="2:17">
      <c r="B94" s="225" t="s">
        <v>43</v>
      </c>
      <c r="C94" s="175">
        <f t="shared" si="2"/>
        <v>2.48</v>
      </c>
      <c r="D94" s="3" t="s">
        <v>368</v>
      </c>
      <c r="E94" s="3">
        <v>30728091</v>
      </c>
      <c r="F94" s="3" t="s">
        <v>369</v>
      </c>
      <c r="G94" s="3" t="s">
        <v>163</v>
      </c>
      <c r="H94" s="176">
        <v>32987</v>
      </c>
      <c r="I94" s="5" t="s">
        <v>135</v>
      </c>
      <c r="J94" s="1" t="s">
        <v>370</v>
      </c>
      <c r="K94" s="99" t="s">
        <v>371</v>
      </c>
      <c r="L94" s="98" t="s">
        <v>374</v>
      </c>
      <c r="M94" s="122" t="s">
        <v>134</v>
      </c>
      <c r="N94" s="122" t="s">
        <v>135</v>
      </c>
      <c r="O94" s="122" t="s">
        <v>134</v>
      </c>
      <c r="P94" s="220" t="s">
        <v>215</v>
      </c>
      <c r="Q94" s="221"/>
    </row>
    <row r="95" spans="2:17">
      <c r="B95" s="225" t="s">
        <v>43</v>
      </c>
      <c r="C95" s="175">
        <f t="shared" si="2"/>
        <v>2.48</v>
      </c>
      <c r="D95" s="3" t="s">
        <v>368</v>
      </c>
      <c r="E95" s="3">
        <v>30728091</v>
      </c>
      <c r="F95" s="3" t="s">
        <v>369</v>
      </c>
      <c r="G95" s="3" t="s">
        <v>163</v>
      </c>
      <c r="H95" s="176">
        <v>32987</v>
      </c>
      <c r="I95" s="5" t="s">
        <v>135</v>
      </c>
      <c r="J95" s="1" t="s">
        <v>372</v>
      </c>
      <c r="K95" s="177" t="s">
        <v>373</v>
      </c>
      <c r="L95" s="98" t="s">
        <v>306</v>
      </c>
      <c r="M95" s="122" t="s">
        <v>134</v>
      </c>
      <c r="N95" s="122" t="s">
        <v>135</v>
      </c>
      <c r="O95" s="122" t="s">
        <v>134</v>
      </c>
      <c r="P95" s="220" t="s">
        <v>215</v>
      </c>
      <c r="Q95" s="221"/>
    </row>
    <row r="96" spans="2:17">
      <c r="B96" s="225" t="s">
        <v>44</v>
      </c>
      <c r="C96" s="175">
        <f>(180+96)/200+330/300*2</f>
        <v>3.58</v>
      </c>
      <c r="D96" s="3" t="s">
        <v>375</v>
      </c>
      <c r="E96" s="3">
        <v>36953216</v>
      </c>
      <c r="F96" s="3" t="s">
        <v>286</v>
      </c>
      <c r="G96" s="3" t="s">
        <v>169</v>
      </c>
      <c r="H96" s="176">
        <v>39795</v>
      </c>
      <c r="I96" s="5" t="s">
        <v>135</v>
      </c>
      <c r="J96" s="1" t="s">
        <v>376</v>
      </c>
      <c r="K96" s="99" t="s">
        <v>377</v>
      </c>
      <c r="L96" s="98" t="s">
        <v>378</v>
      </c>
      <c r="M96" s="122" t="s">
        <v>134</v>
      </c>
      <c r="N96" s="122" t="s">
        <v>134</v>
      </c>
      <c r="O96" s="122" t="s">
        <v>134</v>
      </c>
      <c r="P96" s="228" t="s">
        <v>215</v>
      </c>
      <c r="Q96" s="221"/>
    </row>
    <row r="97" spans="1:17">
      <c r="B97" s="225" t="s">
        <v>44</v>
      </c>
      <c r="C97" s="175">
        <f t="shared" ref="C97:C104" si="3">(180+96)/200+330/300*2</f>
        <v>3.58</v>
      </c>
      <c r="D97" s="3" t="s">
        <v>379</v>
      </c>
      <c r="E97" s="3">
        <v>59177436</v>
      </c>
      <c r="F97" s="3" t="s">
        <v>286</v>
      </c>
      <c r="G97" s="3" t="s">
        <v>169</v>
      </c>
      <c r="H97" s="176">
        <v>38332</v>
      </c>
      <c r="I97" s="5" t="s">
        <v>135</v>
      </c>
      <c r="J97" s="1" t="s">
        <v>380</v>
      </c>
      <c r="K97" s="99" t="s">
        <v>381</v>
      </c>
      <c r="L97" s="98" t="s">
        <v>382</v>
      </c>
      <c r="M97" s="122" t="s">
        <v>134</v>
      </c>
      <c r="N97" s="122" t="s">
        <v>134</v>
      </c>
      <c r="O97" s="122" t="s">
        <v>134</v>
      </c>
      <c r="P97" s="220"/>
      <c r="Q97" s="221"/>
    </row>
    <row r="98" spans="1:17">
      <c r="B98" s="225" t="s">
        <v>44</v>
      </c>
      <c r="C98" s="175">
        <f t="shared" si="3"/>
        <v>3.58</v>
      </c>
      <c r="D98" s="3" t="s">
        <v>379</v>
      </c>
      <c r="E98" s="3">
        <v>59177436</v>
      </c>
      <c r="F98" s="3" t="s">
        <v>286</v>
      </c>
      <c r="G98" s="3" t="s">
        <v>169</v>
      </c>
      <c r="H98" s="176">
        <v>38332</v>
      </c>
      <c r="I98" s="5" t="s">
        <v>135</v>
      </c>
      <c r="J98" s="1" t="s">
        <v>307</v>
      </c>
      <c r="K98" s="99" t="s">
        <v>383</v>
      </c>
      <c r="L98" s="98" t="s">
        <v>384</v>
      </c>
      <c r="M98" s="122" t="s">
        <v>134</v>
      </c>
      <c r="N98" s="122" t="s">
        <v>134</v>
      </c>
      <c r="O98" s="122" t="s">
        <v>134</v>
      </c>
      <c r="P98" s="220"/>
      <c r="Q98" s="221"/>
    </row>
    <row r="99" spans="1:17">
      <c r="B99" s="225" t="s">
        <v>44</v>
      </c>
      <c r="C99" s="175">
        <f t="shared" si="3"/>
        <v>3.58</v>
      </c>
      <c r="D99" s="3" t="s">
        <v>385</v>
      </c>
      <c r="E99" s="3">
        <v>87061285</v>
      </c>
      <c r="F99" s="3" t="s">
        <v>286</v>
      </c>
      <c r="G99" s="3" t="s">
        <v>135</v>
      </c>
      <c r="H99" s="176" t="s">
        <v>135</v>
      </c>
      <c r="I99" s="5" t="s">
        <v>135</v>
      </c>
      <c r="J99" s="1" t="s">
        <v>169</v>
      </c>
      <c r="K99" s="99" t="s">
        <v>388</v>
      </c>
      <c r="L99" s="98" t="s">
        <v>389</v>
      </c>
      <c r="M99" s="122" t="s">
        <v>134</v>
      </c>
      <c r="N99" s="122" t="s">
        <v>135</v>
      </c>
      <c r="O99" s="122" t="s">
        <v>134</v>
      </c>
      <c r="P99" s="220" t="s">
        <v>387</v>
      </c>
      <c r="Q99" s="221"/>
    </row>
    <row r="100" spans="1:17">
      <c r="B100" s="225" t="s">
        <v>44</v>
      </c>
      <c r="C100" s="175">
        <f t="shared" si="3"/>
        <v>3.58</v>
      </c>
      <c r="D100" s="3" t="s">
        <v>385</v>
      </c>
      <c r="E100" s="3">
        <v>87061285</v>
      </c>
      <c r="F100" s="3" t="s">
        <v>286</v>
      </c>
      <c r="G100" s="3" t="s">
        <v>135</v>
      </c>
      <c r="H100" s="176" t="s">
        <v>135</v>
      </c>
      <c r="I100" s="5" t="s">
        <v>135</v>
      </c>
      <c r="J100" s="1" t="s">
        <v>354</v>
      </c>
      <c r="K100" s="99" t="s">
        <v>391</v>
      </c>
      <c r="L100" s="98" t="s">
        <v>390</v>
      </c>
      <c r="M100" s="122" t="s">
        <v>134</v>
      </c>
      <c r="N100" s="122" t="s">
        <v>135</v>
      </c>
      <c r="O100" s="122" t="s">
        <v>134</v>
      </c>
      <c r="P100" s="228" t="s">
        <v>387</v>
      </c>
      <c r="Q100" s="221"/>
    </row>
    <row r="101" spans="1:17">
      <c r="B101" s="225" t="s">
        <v>44</v>
      </c>
      <c r="C101" s="175">
        <f t="shared" si="3"/>
        <v>3.58</v>
      </c>
      <c r="D101" s="3" t="s">
        <v>392</v>
      </c>
      <c r="E101" s="3">
        <v>37085836</v>
      </c>
      <c r="F101" s="3" t="s">
        <v>162</v>
      </c>
      <c r="G101" s="3" t="s">
        <v>169</v>
      </c>
      <c r="H101" s="176">
        <v>39097</v>
      </c>
      <c r="I101" s="5" t="s">
        <v>134</v>
      </c>
      <c r="J101" s="1" t="s">
        <v>393</v>
      </c>
      <c r="K101" s="99" t="s">
        <v>394</v>
      </c>
      <c r="L101" s="98" t="s">
        <v>396</v>
      </c>
      <c r="M101" s="122" t="s">
        <v>134</v>
      </c>
      <c r="N101" s="122" t="s">
        <v>134</v>
      </c>
      <c r="O101" s="122" t="s">
        <v>134</v>
      </c>
      <c r="P101" s="220"/>
      <c r="Q101" s="221"/>
    </row>
    <row r="102" spans="1:17">
      <c r="B102" s="225" t="s">
        <v>44</v>
      </c>
      <c r="C102" s="175">
        <f t="shared" si="3"/>
        <v>3.58</v>
      </c>
      <c r="D102" s="3" t="s">
        <v>392</v>
      </c>
      <c r="E102" s="3">
        <v>37085836</v>
      </c>
      <c r="F102" s="3" t="s">
        <v>162</v>
      </c>
      <c r="G102" s="3" t="s">
        <v>169</v>
      </c>
      <c r="H102" s="176">
        <v>39097</v>
      </c>
      <c r="I102" s="5" t="s">
        <v>134</v>
      </c>
      <c r="J102" s="1" t="s">
        <v>393</v>
      </c>
      <c r="K102" s="177" t="s">
        <v>395</v>
      </c>
      <c r="L102" s="98" t="s">
        <v>396</v>
      </c>
      <c r="M102" s="122" t="s">
        <v>134</v>
      </c>
      <c r="N102" s="122" t="s">
        <v>134</v>
      </c>
      <c r="O102" s="122" t="s">
        <v>134</v>
      </c>
      <c r="P102" s="222"/>
      <c r="Q102" s="221"/>
    </row>
    <row r="103" spans="1:17">
      <c r="B103" s="225" t="s">
        <v>44</v>
      </c>
      <c r="C103" s="175">
        <f t="shared" si="3"/>
        <v>3.58</v>
      </c>
      <c r="D103" s="186" t="s">
        <v>397</v>
      </c>
      <c r="E103" s="186">
        <v>59826505</v>
      </c>
      <c r="F103" s="186" t="s">
        <v>398</v>
      </c>
      <c r="G103" s="186" t="s">
        <v>163</v>
      </c>
      <c r="H103" s="187">
        <v>37148</v>
      </c>
      <c r="I103" s="188" t="s">
        <v>135</v>
      </c>
      <c r="J103" s="189" t="s">
        <v>399</v>
      </c>
      <c r="K103" s="190" t="s">
        <v>400</v>
      </c>
      <c r="L103" s="191" t="s">
        <v>252</v>
      </c>
      <c r="M103" s="122" t="s">
        <v>134</v>
      </c>
      <c r="N103" s="122" t="s">
        <v>135</v>
      </c>
      <c r="O103" s="122" t="s">
        <v>134</v>
      </c>
      <c r="P103" s="222"/>
      <c r="Q103" s="221"/>
    </row>
    <row r="104" spans="1:17">
      <c r="A104" s="122"/>
      <c r="B104" s="225" t="s">
        <v>44</v>
      </c>
      <c r="C104" s="175">
        <f t="shared" si="3"/>
        <v>3.58</v>
      </c>
      <c r="D104" s="186" t="s">
        <v>397</v>
      </c>
      <c r="E104" s="186">
        <v>59826505</v>
      </c>
      <c r="F104" s="186" t="s">
        <v>398</v>
      </c>
      <c r="G104" s="186" t="s">
        <v>163</v>
      </c>
      <c r="H104" s="187">
        <v>37148</v>
      </c>
      <c r="I104" s="188" t="s">
        <v>135</v>
      </c>
      <c r="J104" s="189" t="s">
        <v>399</v>
      </c>
      <c r="K104" s="122" t="s">
        <v>401</v>
      </c>
      <c r="L104" s="122" t="s">
        <v>252</v>
      </c>
      <c r="M104" s="122" t="s">
        <v>134</v>
      </c>
      <c r="N104" s="122" t="s">
        <v>135</v>
      </c>
      <c r="O104" s="122" t="s">
        <v>134</v>
      </c>
      <c r="P104" s="122"/>
      <c r="Q104" s="221"/>
    </row>
    <row r="105" spans="1:17">
      <c r="B105" s="192"/>
      <c r="C105" s="193"/>
      <c r="D105" s="194"/>
      <c r="E105" s="194"/>
      <c r="F105" s="194"/>
      <c r="G105" s="194"/>
      <c r="H105" s="195"/>
      <c r="I105" s="196"/>
      <c r="J105" s="197"/>
      <c r="L105" s="198"/>
      <c r="M105" s="122"/>
      <c r="N105" s="122"/>
      <c r="O105" s="122"/>
      <c r="P105" s="122"/>
      <c r="Q105" s="221"/>
    </row>
    <row r="107" spans="1:17" ht="15.75" thickBot="1"/>
    <row r="108" spans="1:17" ht="27" thickBot="1">
      <c r="B108" s="356"/>
      <c r="C108" s="357"/>
      <c r="D108" s="357"/>
      <c r="E108" s="357"/>
      <c r="F108" s="357"/>
      <c r="G108" s="357"/>
      <c r="H108" s="357"/>
      <c r="I108" s="357"/>
      <c r="J108" s="357"/>
      <c r="K108" s="357"/>
      <c r="L108" s="357"/>
      <c r="M108" s="357"/>
      <c r="N108" s="358"/>
    </row>
    <row r="111" spans="1:17" ht="30">
      <c r="B111" s="68" t="s">
        <v>33</v>
      </c>
      <c r="C111" s="68" t="s">
        <v>47</v>
      </c>
      <c r="D111" s="362" t="s">
        <v>3</v>
      </c>
      <c r="E111" s="363"/>
    </row>
    <row r="112" spans="1:17">
      <c r="B112" s="69" t="s">
        <v>123</v>
      </c>
      <c r="C112" s="222" t="s">
        <v>134</v>
      </c>
      <c r="D112" s="364"/>
      <c r="E112" s="364"/>
    </row>
    <row r="115" spans="1:26" ht="26.25">
      <c r="B115" s="354" t="s">
        <v>63</v>
      </c>
      <c r="C115" s="355"/>
      <c r="D115" s="355"/>
      <c r="E115" s="355"/>
      <c r="F115" s="355"/>
      <c r="G115" s="355"/>
      <c r="H115" s="355"/>
      <c r="I115" s="355"/>
      <c r="J115" s="355"/>
      <c r="K115" s="355"/>
      <c r="L115" s="355"/>
      <c r="M115" s="355"/>
      <c r="N115" s="355"/>
      <c r="O115" s="355"/>
      <c r="P115" s="355"/>
      <c r="Q115" s="355"/>
    </row>
    <row r="118" spans="1:26" ht="26.25">
      <c r="B118" s="354" t="s">
        <v>264</v>
      </c>
      <c r="C118" s="355"/>
      <c r="D118" s="355"/>
      <c r="E118" s="355"/>
      <c r="F118" s="355"/>
      <c r="G118" s="355"/>
      <c r="H118" s="355"/>
      <c r="I118" s="355"/>
      <c r="J118" s="355"/>
      <c r="K118" s="355"/>
      <c r="L118" s="355"/>
      <c r="M118" s="355"/>
      <c r="N118" s="355"/>
      <c r="O118" s="355"/>
      <c r="P118" s="355"/>
      <c r="Q118" s="355"/>
    </row>
    <row r="120" spans="1:26" ht="15.75" thickBot="1">
      <c r="M120" s="65"/>
      <c r="N120" s="65"/>
    </row>
    <row r="121" spans="1:26" s="108" customFormat="1" ht="60">
      <c r="B121" s="119" t="s">
        <v>143</v>
      </c>
      <c r="C121" s="119" t="s">
        <v>144</v>
      </c>
      <c r="D121" s="119" t="s">
        <v>145</v>
      </c>
      <c r="E121" s="119" t="s">
        <v>45</v>
      </c>
      <c r="F121" s="119" t="s">
        <v>22</v>
      </c>
      <c r="G121" s="119" t="s">
        <v>103</v>
      </c>
      <c r="H121" s="119" t="s">
        <v>17</v>
      </c>
      <c r="I121" s="119" t="s">
        <v>10</v>
      </c>
      <c r="J121" s="119" t="s">
        <v>31</v>
      </c>
      <c r="K121" s="119" t="s">
        <v>60</v>
      </c>
      <c r="L121" s="119" t="s">
        <v>20</v>
      </c>
      <c r="M121" s="104" t="s">
        <v>26</v>
      </c>
      <c r="N121" s="119" t="s">
        <v>146</v>
      </c>
      <c r="O121" s="119" t="s">
        <v>36</v>
      </c>
      <c r="P121" s="120" t="s">
        <v>11</v>
      </c>
      <c r="Q121" s="120" t="s">
        <v>19</v>
      </c>
    </row>
    <row r="122" spans="1:26" s="114" customFormat="1">
      <c r="A122" s="47">
        <v>1</v>
      </c>
      <c r="B122" s="115"/>
      <c r="C122" s="116"/>
      <c r="D122" s="115"/>
      <c r="E122" s="110"/>
      <c r="F122" s="111"/>
      <c r="G122" s="151"/>
      <c r="H122" s="118"/>
      <c r="I122" s="112"/>
      <c r="J122" s="112"/>
      <c r="K122" s="112"/>
      <c r="L122" s="112"/>
      <c r="M122" s="103"/>
      <c r="N122" s="103">
        <f>+M122*G122</f>
        <v>0</v>
      </c>
      <c r="O122" s="27"/>
      <c r="P122" s="27"/>
      <c r="Q122" s="152"/>
      <c r="R122" s="113"/>
      <c r="S122" s="113"/>
      <c r="T122" s="113"/>
      <c r="U122" s="113"/>
      <c r="V122" s="113"/>
      <c r="W122" s="113"/>
      <c r="X122" s="113"/>
      <c r="Y122" s="113"/>
      <c r="Z122" s="113"/>
    </row>
    <row r="123" spans="1:26" s="114" customFormat="1">
      <c r="A123" s="47">
        <f>+A122+1</f>
        <v>2</v>
      </c>
      <c r="B123" s="115"/>
      <c r="C123" s="116"/>
      <c r="D123" s="115"/>
      <c r="E123" s="110"/>
      <c r="F123" s="111"/>
      <c r="G123" s="111"/>
      <c r="H123" s="111"/>
      <c r="I123" s="112"/>
      <c r="J123" s="112"/>
      <c r="K123" s="112"/>
      <c r="L123" s="112"/>
      <c r="M123" s="103"/>
      <c r="N123" s="103"/>
      <c r="O123" s="27"/>
      <c r="P123" s="27"/>
      <c r="Q123" s="152"/>
      <c r="R123" s="113"/>
      <c r="S123" s="113"/>
      <c r="T123" s="113"/>
      <c r="U123" s="113"/>
      <c r="V123" s="113"/>
      <c r="W123" s="113"/>
      <c r="X123" s="113"/>
      <c r="Y123" s="113"/>
      <c r="Z123" s="113"/>
    </row>
    <row r="124" spans="1:26" s="114" customFormat="1">
      <c r="A124" s="47">
        <f t="shared" ref="A124:A129" si="4">+A123+1</f>
        <v>3</v>
      </c>
      <c r="B124" s="115"/>
      <c r="C124" s="116"/>
      <c r="D124" s="115"/>
      <c r="E124" s="110"/>
      <c r="F124" s="111"/>
      <c r="G124" s="111"/>
      <c r="H124" s="111"/>
      <c r="I124" s="112"/>
      <c r="J124" s="112"/>
      <c r="K124" s="112"/>
      <c r="L124" s="112"/>
      <c r="M124" s="103"/>
      <c r="N124" s="103"/>
      <c r="O124" s="27"/>
      <c r="P124" s="27"/>
      <c r="Q124" s="152"/>
      <c r="R124" s="113"/>
      <c r="S124" s="113"/>
      <c r="T124" s="113"/>
      <c r="U124" s="113"/>
      <c r="V124" s="113"/>
      <c r="W124" s="113"/>
      <c r="X124" s="113"/>
      <c r="Y124" s="113"/>
      <c r="Z124" s="113"/>
    </row>
    <row r="125" spans="1:26" s="114" customFormat="1">
      <c r="A125" s="47">
        <f t="shared" si="4"/>
        <v>4</v>
      </c>
      <c r="B125" s="115"/>
      <c r="C125" s="116"/>
      <c r="D125" s="115"/>
      <c r="E125" s="110"/>
      <c r="F125" s="111"/>
      <c r="G125" s="111"/>
      <c r="H125" s="111"/>
      <c r="I125" s="112"/>
      <c r="J125" s="112"/>
      <c r="K125" s="112"/>
      <c r="L125" s="112"/>
      <c r="M125" s="103"/>
      <c r="N125" s="103"/>
      <c r="O125" s="27"/>
      <c r="P125" s="27"/>
      <c r="Q125" s="152"/>
      <c r="R125" s="113"/>
      <c r="S125" s="113"/>
      <c r="T125" s="113"/>
      <c r="U125" s="113"/>
      <c r="V125" s="113"/>
      <c r="W125" s="113"/>
      <c r="X125" s="113"/>
      <c r="Y125" s="113"/>
      <c r="Z125" s="113"/>
    </row>
    <row r="126" spans="1:26" s="114" customFormat="1">
      <c r="A126" s="47">
        <f t="shared" si="4"/>
        <v>5</v>
      </c>
      <c r="B126" s="115"/>
      <c r="C126" s="116"/>
      <c r="D126" s="115"/>
      <c r="E126" s="110"/>
      <c r="F126" s="111"/>
      <c r="G126" s="111"/>
      <c r="H126" s="111"/>
      <c r="I126" s="112"/>
      <c r="J126" s="112"/>
      <c r="K126" s="112"/>
      <c r="L126" s="112"/>
      <c r="M126" s="103"/>
      <c r="N126" s="103"/>
      <c r="O126" s="27"/>
      <c r="P126" s="27"/>
      <c r="Q126" s="152"/>
      <c r="R126" s="113"/>
      <c r="S126" s="113"/>
      <c r="T126" s="113"/>
      <c r="U126" s="113"/>
      <c r="V126" s="113"/>
      <c r="W126" s="113"/>
      <c r="X126" s="113"/>
      <c r="Y126" s="113"/>
      <c r="Z126" s="113"/>
    </row>
    <row r="127" spans="1:26" s="114" customFormat="1">
      <c r="A127" s="47">
        <f t="shared" si="4"/>
        <v>6</v>
      </c>
      <c r="B127" s="115"/>
      <c r="C127" s="116"/>
      <c r="D127" s="115"/>
      <c r="E127" s="110"/>
      <c r="F127" s="111"/>
      <c r="G127" s="111"/>
      <c r="H127" s="111"/>
      <c r="I127" s="112"/>
      <c r="J127" s="112"/>
      <c r="K127" s="112"/>
      <c r="L127" s="112"/>
      <c r="M127" s="103"/>
      <c r="N127" s="103"/>
      <c r="O127" s="27"/>
      <c r="P127" s="27"/>
      <c r="Q127" s="152"/>
      <c r="R127" s="113"/>
      <c r="S127" s="113"/>
      <c r="T127" s="113"/>
      <c r="U127" s="113"/>
      <c r="V127" s="113"/>
      <c r="W127" s="113"/>
      <c r="X127" s="113"/>
      <c r="Y127" s="113"/>
      <c r="Z127" s="113"/>
    </row>
    <row r="128" spans="1:26" s="114" customFormat="1">
      <c r="A128" s="47">
        <f t="shared" si="4"/>
        <v>7</v>
      </c>
      <c r="B128" s="115"/>
      <c r="C128" s="116"/>
      <c r="D128" s="115"/>
      <c r="E128" s="110"/>
      <c r="F128" s="111"/>
      <c r="G128" s="111"/>
      <c r="H128" s="111"/>
      <c r="I128" s="112"/>
      <c r="J128" s="112"/>
      <c r="K128" s="112"/>
      <c r="L128" s="112"/>
      <c r="M128" s="103"/>
      <c r="N128" s="103"/>
      <c r="O128" s="27"/>
      <c r="P128" s="27"/>
      <c r="Q128" s="152"/>
      <c r="R128" s="113"/>
      <c r="S128" s="113"/>
      <c r="T128" s="113"/>
      <c r="U128" s="113"/>
      <c r="V128" s="113"/>
      <c r="W128" s="113"/>
      <c r="X128" s="113"/>
      <c r="Y128" s="113"/>
      <c r="Z128" s="113"/>
    </row>
    <row r="129" spans="1:26" s="114" customFormat="1">
      <c r="A129" s="47">
        <f t="shared" si="4"/>
        <v>8</v>
      </c>
      <c r="B129" s="115"/>
      <c r="C129" s="116"/>
      <c r="D129" s="115"/>
      <c r="E129" s="110"/>
      <c r="F129" s="111"/>
      <c r="G129" s="111"/>
      <c r="H129" s="111"/>
      <c r="I129" s="112"/>
      <c r="J129" s="112"/>
      <c r="K129" s="112"/>
      <c r="L129" s="112"/>
      <c r="M129" s="103"/>
      <c r="N129" s="103"/>
      <c r="O129" s="27"/>
      <c r="P129" s="27"/>
      <c r="Q129" s="152"/>
      <c r="R129" s="113"/>
      <c r="S129" s="113"/>
      <c r="T129" s="113"/>
      <c r="U129" s="113"/>
      <c r="V129" s="113"/>
      <c r="W129" s="113"/>
      <c r="X129" s="113"/>
      <c r="Y129" s="113"/>
      <c r="Z129" s="113"/>
    </row>
    <row r="130" spans="1:26" s="114" customFormat="1">
      <c r="A130" s="47"/>
      <c r="B130" s="50" t="s">
        <v>16</v>
      </c>
      <c r="C130" s="116"/>
      <c r="D130" s="115"/>
      <c r="E130" s="110"/>
      <c r="F130" s="111"/>
      <c r="G130" s="111"/>
      <c r="H130" s="111"/>
      <c r="I130" s="112"/>
      <c r="J130" s="112"/>
      <c r="K130" s="117">
        <f t="shared" ref="K130" si="5">SUM(K122:K129)</f>
        <v>0</v>
      </c>
      <c r="L130" s="117">
        <f t="shared" ref="L130:N130" si="6">SUM(L122:L129)</f>
        <v>0</v>
      </c>
      <c r="M130" s="150">
        <f t="shared" si="6"/>
        <v>0</v>
      </c>
      <c r="N130" s="117">
        <f t="shared" si="6"/>
        <v>0</v>
      </c>
      <c r="O130" s="27"/>
      <c r="P130" s="27"/>
      <c r="Q130" s="153"/>
    </row>
    <row r="131" spans="1:26">
      <c r="B131" s="30"/>
      <c r="C131" s="30"/>
      <c r="D131" s="30"/>
      <c r="E131" s="31"/>
      <c r="F131" s="30"/>
      <c r="G131" s="30"/>
      <c r="H131" s="30"/>
      <c r="I131" s="30"/>
      <c r="J131" s="30"/>
      <c r="K131" s="30"/>
      <c r="L131" s="30"/>
      <c r="M131" s="30"/>
      <c r="N131" s="30"/>
      <c r="O131" s="30"/>
      <c r="P131" s="30"/>
    </row>
    <row r="132" spans="1:26" ht="18.75">
      <c r="B132" s="59" t="s">
        <v>32</v>
      </c>
      <c r="C132" s="73">
        <f>+K130</f>
        <v>0</v>
      </c>
      <c r="H132" s="32"/>
      <c r="I132" s="32"/>
      <c r="J132" s="32"/>
      <c r="K132" s="32"/>
      <c r="L132" s="32"/>
      <c r="M132" s="32"/>
      <c r="N132" s="30"/>
      <c r="O132" s="30"/>
      <c r="P132" s="30"/>
    </row>
    <row r="134" spans="1:26" ht="15.75" thickBot="1"/>
    <row r="135" spans="1:26" ht="30.75" thickBot="1">
      <c r="B135" s="76" t="s">
        <v>49</v>
      </c>
      <c r="C135" s="77" t="s">
        <v>50</v>
      </c>
      <c r="D135" s="76" t="s">
        <v>51</v>
      </c>
      <c r="E135" s="77" t="s">
        <v>54</v>
      </c>
    </row>
    <row r="136" spans="1:26">
      <c r="B136" s="67" t="s">
        <v>124</v>
      </c>
      <c r="C136" s="70">
        <v>20</v>
      </c>
      <c r="D136" s="70">
        <v>0</v>
      </c>
      <c r="E136" s="359">
        <f>+D136+D137+D138</f>
        <v>0</v>
      </c>
    </row>
    <row r="137" spans="1:26">
      <c r="B137" s="67" t="s">
        <v>125</v>
      </c>
      <c r="C137" s="57">
        <v>30</v>
      </c>
      <c r="D137" s="222">
        <v>0</v>
      </c>
      <c r="E137" s="360"/>
    </row>
    <row r="138" spans="1:26" ht="15.75" thickBot="1">
      <c r="B138" s="67" t="s">
        <v>126</v>
      </c>
      <c r="C138" s="72">
        <v>40</v>
      </c>
      <c r="D138" s="72">
        <v>0</v>
      </c>
      <c r="E138" s="361"/>
    </row>
    <row r="140" spans="1:26" ht="15.75" thickBot="1"/>
    <row r="141" spans="1:26" ht="27" thickBot="1">
      <c r="B141" s="356" t="s">
        <v>52</v>
      </c>
      <c r="C141" s="357"/>
      <c r="D141" s="357"/>
      <c r="E141" s="357"/>
      <c r="F141" s="357"/>
      <c r="G141" s="357"/>
      <c r="H141" s="357"/>
      <c r="I141" s="357"/>
      <c r="J141" s="357"/>
      <c r="K141" s="357"/>
      <c r="L141" s="357"/>
      <c r="M141" s="357"/>
      <c r="N141" s="358"/>
    </row>
    <row r="143" spans="1:26" ht="45">
      <c r="B143" s="121" t="s">
        <v>0</v>
      </c>
      <c r="C143" s="121" t="s">
        <v>39</v>
      </c>
      <c r="D143" s="121" t="s">
        <v>40</v>
      </c>
      <c r="E143" s="121" t="s">
        <v>116</v>
      </c>
      <c r="F143" s="121" t="s">
        <v>118</v>
      </c>
      <c r="G143" s="121" t="s">
        <v>119</v>
      </c>
      <c r="H143" s="121" t="s">
        <v>120</v>
      </c>
      <c r="I143" s="121" t="s">
        <v>117</v>
      </c>
      <c r="J143" s="362" t="s">
        <v>121</v>
      </c>
      <c r="K143" s="380"/>
      <c r="L143" s="363"/>
      <c r="M143" s="121" t="s">
        <v>122</v>
      </c>
      <c r="N143" s="121" t="s">
        <v>41</v>
      </c>
      <c r="O143" s="121" t="s">
        <v>42</v>
      </c>
      <c r="P143" s="362" t="s">
        <v>3</v>
      </c>
      <c r="Q143" s="363"/>
    </row>
    <row r="144" spans="1:26">
      <c r="B144" s="225" t="s">
        <v>274</v>
      </c>
      <c r="C144" s="225">
        <f>(296+135)/5000</f>
        <v>8.6199999999999999E-2</v>
      </c>
      <c r="D144" s="3" t="s">
        <v>275</v>
      </c>
      <c r="E144" s="3">
        <v>12745341</v>
      </c>
      <c r="F144" s="3" t="s">
        <v>276</v>
      </c>
      <c r="G144" s="3" t="s">
        <v>163</v>
      </c>
      <c r="H144" s="176">
        <v>37596</v>
      </c>
      <c r="I144" s="5" t="s">
        <v>135</v>
      </c>
      <c r="J144" s="1" t="s">
        <v>135</v>
      </c>
      <c r="K144" s="99" t="s">
        <v>135</v>
      </c>
      <c r="L144" s="98" t="s">
        <v>135</v>
      </c>
      <c r="M144" s="122" t="s">
        <v>134</v>
      </c>
      <c r="N144" s="122" t="s">
        <v>135</v>
      </c>
      <c r="O144" s="122" t="s">
        <v>134</v>
      </c>
      <c r="P144" s="227" t="s">
        <v>345</v>
      </c>
      <c r="Q144" s="227"/>
    </row>
    <row r="145" spans="2:17">
      <c r="B145" s="219"/>
      <c r="C145" s="219"/>
      <c r="D145" s="3"/>
      <c r="E145" s="3"/>
      <c r="F145" s="3"/>
      <c r="G145" s="3"/>
      <c r="H145" s="176"/>
      <c r="I145" s="5"/>
      <c r="J145" s="1"/>
      <c r="K145" s="99"/>
      <c r="L145" s="98"/>
      <c r="M145" s="122"/>
      <c r="N145" s="122"/>
      <c r="O145" s="122"/>
      <c r="P145" s="364"/>
      <c r="Q145" s="364"/>
    </row>
    <row r="148" spans="2:17" ht="15.75" thickBot="1"/>
    <row r="149" spans="2:17" ht="30">
      <c r="B149" s="125" t="s">
        <v>33</v>
      </c>
      <c r="C149" s="125" t="s">
        <v>49</v>
      </c>
      <c r="D149" s="121" t="s">
        <v>50</v>
      </c>
      <c r="E149" s="125" t="s">
        <v>51</v>
      </c>
      <c r="F149" s="77" t="s">
        <v>55</v>
      </c>
      <c r="G149" s="95"/>
    </row>
    <row r="150" spans="2:17" ht="108">
      <c r="B150" s="348" t="s">
        <v>53</v>
      </c>
      <c r="C150" s="6" t="s">
        <v>127</v>
      </c>
      <c r="D150" s="222">
        <v>25</v>
      </c>
      <c r="E150" s="222">
        <v>0</v>
      </c>
      <c r="F150" s="349">
        <f>+E150+E151+E152</f>
        <v>0</v>
      </c>
      <c r="G150" s="96"/>
    </row>
    <row r="151" spans="2:17" ht="96">
      <c r="B151" s="348"/>
      <c r="C151" s="6" t="s">
        <v>128</v>
      </c>
      <c r="D151" s="74">
        <v>25</v>
      </c>
      <c r="E151" s="222">
        <v>0</v>
      </c>
      <c r="F151" s="350"/>
      <c r="G151" s="96"/>
    </row>
    <row r="152" spans="2:17" ht="60">
      <c r="B152" s="348"/>
      <c r="C152" s="6" t="s">
        <v>129</v>
      </c>
      <c r="D152" s="222">
        <v>10</v>
      </c>
      <c r="E152" s="222">
        <v>0</v>
      </c>
      <c r="F152" s="351"/>
      <c r="G152" s="96"/>
    </row>
    <row r="153" spans="2:17">
      <c r="C153" s="105"/>
    </row>
    <row r="156" spans="2:17">
      <c r="B156" s="123" t="s">
        <v>56</v>
      </c>
    </row>
    <row r="159" spans="2:17">
      <c r="B159" s="126" t="s">
        <v>33</v>
      </c>
      <c r="C159" s="126" t="s">
        <v>57</v>
      </c>
      <c r="D159" s="125" t="s">
        <v>51</v>
      </c>
      <c r="E159" s="125" t="s">
        <v>16</v>
      </c>
    </row>
    <row r="160" spans="2:17" ht="28.5">
      <c r="B160" s="106" t="s">
        <v>58</v>
      </c>
      <c r="C160" s="107">
        <v>40</v>
      </c>
      <c r="D160" s="222">
        <f>+E136</f>
        <v>0</v>
      </c>
      <c r="E160" s="352">
        <f>+D160+D161</f>
        <v>0</v>
      </c>
    </row>
    <row r="161" spans="2:5" ht="42.75">
      <c r="B161" s="106" t="s">
        <v>59</v>
      </c>
      <c r="C161" s="107">
        <v>60</v>
      </c>
      <c r="D161" s="222">
        <f>+F150</f>
        <v>0</v>
      </c>
      <c r="E161" s="353"/>
    </row>
  </sheetData>
  <customSheetViews>
    <customSheetView guid="{0D27272C-8AE0-4052-801F-A315617EF63A}" hiddenColumns="1" topLeftCell="A15">
      <selection activeCell="D33" sqref="D33"/>
      <pageMargins left="0.7" right="0.7" top="0.75" bottom="0.75" header="0.3" footer="0.3"/>
    </customSheetView>
    <customSheetView guid="{FAFEC9F5-BF18-4E84-806B-6B835B574CEB}" scale="70" hiddenColumns="1" topLeftCell="I67">
      <selection activeCell="Q72" sqref="Q72"/>
      <pageMargins left="0.7" right="0.7" top="0.75" bottom="0.75" header="0.3" footer="0.3"/>
    </customSheetView>
  </customSheetViews>
  <mergeCells count="41">
    <mergeCell ref="B81:N81"/>
    <mergeCell ref="B59:B60"/>
    <mergeCell ref="C59:C60"/>
    <mergeCell ref="D59:E59"/>
    <mergeCell ref="B2:P2"/>
    <mergeCell ref="B4:P4"/>
    <mergeCell ref="C6:N6"/>
    <mergeCell ref="C7:N7"/>
    <mergeCell ref="C8:N8"/>
    <mergeCell ref="C9:N9"/>
    <mergeCell ref="C10:E10"/>
    <mergeCell ref="B14:C21"/>
    <mergeCell ref="B22:C22"/>
    <mergeCell ref="E40:E41"/>
    <mergeCell ref="M45:N45"/>
    <mergeCell ref="O71:P71"/>
    <mergeCell ref="O72:P72"/>
    <mergeCell ref="O73:P73"/>
    <mergeCell ref="O74:P74"/>
    <mergeCell ref="O75:P75"/>
    <mergeCell ref="C63:N63"/>
    <mergeCell ref="B65:N65"/>
    <mergeCell ref="O68:P68"/>
    <mergeCell ref="O69:P69"/>
    <mergeCell ref="O70:P70"/>
    <mergeCell ref="P87:Q87"/>
    <mergeCell ref="B108:N108"/>
    <mergeCell ref="D111:E111"/>
    <mergeCell ref="D112:E112"/>
    <mergeCell ref="J86:L86"/>
    <mergeCell ref="P86:Q86"/>
    <mergeCell ref="P145:Q145"/>
    <mergeCell ref="B150:B152"/>
    <mergeCell ref="F150:F152"/>
    <mergeCell ref="E160:E161"/>
    <mergeCell ref="B115:Q115"/>
    <mergeCell ref="B118:Q118"/>
    <mergeCell ref="E136:E138"/>
    <mergeCell ref="B141:N141"/>
    <mergeCell ref="J143:L143"/>
    <mergeCell ref="P143:Q143"/>
  </mergeCells>
  <dataValidations count="2">
    <dataValidation type="list" allowBlank="1" showInputMessage="1" showErrorMessage="1" sqref="WVE983077 A65573 IS65573 SO65573 ACK65573 AMG65573 AWC65573 BFY65573 BPU65573 BZQ65573 CJM65573 CTI65573 DDE65573 DNA65573 DWW65573 EGS65573 EQO65573 FAK65573 FKG65573 FUC65573 GDY65573 GNU65573 GXQ65573 HHM65573 HRI65573 IBE65573 ILA65573 IUW65573 JES65573 JOO65573 JYK65573 KIG65573 KSC65573 LBY65573 LLU65573 LVQ65573 MFM65573 MPI65573 MZE65573 NJA65573 NSW65573 OCS65573 OMO65573 OWK65573 PGG65573 PQC65573 PZY65573 QJU65573 QTQ65573 RDM65573 RNI65573 RXE65573 SHA65573 SQW65573 TAS65573 TKO65573 TUK65573 UEG65573 UOC65573 UXY65573 VHU65573 VRQ65573 WBM65573 WLI65573 WVE65573 A131109 IS131109 SO131109 ACK131109 AMG131109 AWC131109 BFY131109 BPU131109 BZQ131109 CJM131109 CTI131109 DDE131109 DNA131109 DWW131109 EGS131109 EQO131109 FAK131109 FKG131109 FUC131109 GDY131109 GNU131109 GXQ131109 HHM131109 HRI131109 IBE131109 ILA131109 IUW131109 JES131109 JOO131109 JYK131109 KIG131109 KSC131109 LBY131109 LLU131109 LVQ131109 MFM131109 MPI131109 MZE131109 NJA131109 NSW131109 OCS131109 OMO131109 OWK131109 PGG131109 PQC131109 PZY131109 QJU131109 QTQ131109 RDM131109 RNI131109 RXE131109 SHA131109 SQW131109 TAS131109 TKO131109 TUK131109 UEG131109 UOC131109 UXY131109 VHU131109 VRQ131109 WBM131109 WLI131109 WVE131109 A196645 IS196645 SO196645 ACK196645 AMG196645 AWC196645 BFY196645 BPU196645 BZQ196645 CJM196645 CTI196645 DDE196645 DNA196645 DWW196645 EGS196645 EQO196645 FAK196645 FKG196645 FUC196645 GDY196645 GNU196645 GXQ196645 HHM196645 HRI196645 IBE196645 ILA196645 IUW196645 JES196645 JOO196645 JYK196645 KIG196645 KSC196645 LBY196645 LLU196645 LVQ196645 MFM196645 MPI196645 MZE196645 NJA196645 NSW196645 OCS196645 OMO196645 OWK196645 PGG196645 PQC196645 PZY196645 QJU196645 QTQ196645 RDM196645 RNI196645 RXE196645 SHA196645 SQW196645 TAS196645 TKO196645 TUK196645 UEG196645 UOC196645 UXY196645 VHU196645 VRQ196645 WBM196645 WLI196645 WVE196645 A262181 IS262181 SO262181 ACK262181 AMG262181 AWC262181 BFY262181 BPU262181 BZQ262181 CJM262181 CTI262181 DDE262181 DNA262181 DWW262181 EGS262181 EQO262181 FAK262181 FKG262181 FUC262181 GDY262181 GNU262181 GXQ262181 HHM262181 HRI262181 IBE262181 ILA262181 IUW262181 JES262181 JOO262181 JYK262181 KIG262181 KSC262181 LBY262181 LLU262181 LVQ262181 MFM262181 MPI262181 MZE262181 NJA262181 NSW262181 OCS262181 OMO262181 OWK262181 PGG262181 PQC262181 PZY262181 QJU262181 QTQ262181 RDM262181 RNI262181 RXE262181 SHA262181 SQW262181 TAS262181 TKO262181 TUK262181 UEG262181 UOC262181 UXY262181 VHU262181 VRQ262181 WBM262181 WLI262181 WVE262181 A327717 IS327717 SO327717 ACK327717 AMG327717 AWC327717 BFY327717 BPU327717 BZQ327717 CJM327717 CTI327717 DDE327717 DNA327717 DWW327717 EGS327717 EQO327717 FAK327717 FKG327717 FUC327717 GDY327717 GNU327717 GXQ327717 HHM327717 HRI327717 IBE327717 ILA327717 IUW327717 JES327717 JOO327717 JYK327717 KIG327717 KSC327717 LBY327717 LLU327717 LVQ327717 MFM327717 MPI327717 MZE327717 NJA327717 NSW327717 OCS327717 OMO327717 OWK327717 PGG327717 PQC327717 PZY327717 QJU327717 QTQ327717 RDM327717 RNI327717 RXE327717 SHA327717 SQW327717 TAS327717 TKO327717 TUK327717 UEG327717 UOC327717 UXY327717 VHU327717 VRQ327717 WBM327717 WLI327717 WVE327717 A393253 IS393253 SO393253 ACK393253 AMG393253 AWC393253 BFY393253 BPU393253 BZQ393253 CJM393253 CTI393253 DDE393253 DNA393253 DWW393253 EGS393253 EQO393253 FAK393253 FKG393253 FUC393253 GDY393253 GNU393253 GXQ393253 HHM393253 HRI393253 IBE393253 ILA393253 IUW393253 JES393253 JOO393253 JYK393253 KIG393253 KSC393253 LBY393253 LLU393253 LVQ393253 MFM393253 MPI393253 MZE393253 NJA393253 NSW393253 OCS393253 OMO393253 OWK393253 PGG393253 PQC393253 PZY393253 QJU393253 QTQ393253 RDM393253 RNI393253 RXE393253 SHA393253 SQW393253 TAS393253 TKO393253 TUK393253 UEG393253 UOC393253 UXY393253 VHU393253 VRQ393253 WBM393253 WLI393253 WVE393253 A458789 IS458789 SO458789 ACK458789 AMG458789 AWC458789 BFY458789 BPU458789 BZQ458789 CJM458789 CTI458789 DDE458789 DNA458789 DWW458789 EGS458789 EQO458789 FAK458789 FKG458789 FUC458789 GDY458789 GNU458789 GXQ458789 HHM458789 HRI458789 IBE458789 ILA458789 IUW458789 JES458789 JOO458789 JYK458789 KIG458789 KSC458789 LBY458789 LLU458789 LVQ458789 MFM458789 MPI458789 MZE458789 NJA458789 NSW458789 OCS458789 OMO458789 OWK458789 PGG458789 PQC458789 PZY458789 QJU458789 QTQ458789 RDM458789 RNI458789 RXE458789 SHA458789 SQW458789 TAS458789 TKO458789 TUK458789 UEG458789 UOC458789 UXY458789 VHU458789 VRQ458789 WBM458789 WLI458789 WVE458789 A524325 IS524325 SO524325 ACK524325 AMG524325 AWC524325 BFY524325 BPU524325 BZQ524325 CJM524325 CTI524325 DDE524325 DNA524325 DWW524325 EGS524325 EQO524325 FAK524325 FKG524325 FUC524325 GDY524325 GNU524325 GXQ524325 HHM524325 HRI524325 IBE524325 ILA524325 IUW524325 JES524325 JOO524325 JYK524325 KIG524325 KSC524325 LBY524325 LLU524325 LVQ524325 MFM524325 MPI524325 MZE524325 NJA524325 NSW524325 OCS524325 OMO524325 OWK524325 PGG524325 PQC524325 PZY524325 QJU524325 QTQ524325 RDM524325 RNI524325 RXE524325 SHA524325 SQW524325 TAS524325 TKO524325 TUK524325 UEG524325 UOC524325 UXY524325 VHU524325 VRQ524325 WBM524325 WLI524325 WVE524325 A589861 IS589861 SO589861 ACK589861 AMG589861 AWC589861 BFY589861 BPU589861 BZQ589861 CJM589861 CTI589861 DDE589861 DNA589861 DWW589861 EGS589861 EQO589861 FAK589861 FKG589861 FUC589861 GDY589861 GNU589861 GXQ589861 HHM589861 HRI589861 IBE589861 ILA589861 IUW589861 JES589861 JOO589861 JYK589861 KIG589861 KSC589861 LBY589861 LLU589861 LVQ589861 MFM589861 MPI589861 MZE589861 NJA589861 NSW589861 OCS589861 OMO589861 OWK589861 PGG589861 PQC589861 PZY589861 QJU589861 QTQ589861 RDM589861 RNI589861 RXE589861 SHA589861 SQW589861 TAS589861 TKO589861 TUK589861 UEG589861 UOC589861 UXY589861 VHU589861 VRQ589861 WBM589861 WLI589861 WVE589861 A655397 IS655397 SO655397 ACK655397 AMG655397 AWC655397 BFY655397 BPU655397 BZQ655397 CJM655397 CTI655397 DDE655397 DNA655397 DWW655397 EGS655397 EQO655397 FAK655397 FKG655397 FUC655397 GDY655397 GNU655397 GXQ655397 HHM655397 HRI655397 IBE655397 ILA655397 IUW655397 JES655397 JOO655397 JYK655397 KIG655397 KSC655397 LBY655397 LLU655397 LVQ655397 MFM655397 MPI655397 MZE655397 NJA655397 NSW655397 OCS655397 OMO655397 OWK655397 PGG655397 PQC655397 PZY655397 QJU655397 QTQ655397 RDM655397 RNI655397 RXE655397 SHA655397 SQW655397 TAS655397 TKO655397 TUK655397 UEG655397 UOC655397 UXY655397 VHU655397 VRQ655397 WBM655397 WLI655397 WVE655397 A720933 IS720933 SO720933 ACK720933 AMG720933 AWC720933 BFY720933 BPU720933 BZQ720933 CJM720933 CTI720933 DDE720933 DNA720933 DWW720933 EGS720933 EQO720933 FAK720933 FKG720933 FUC720933 GDY720933 GNU720933 GXQ720933 HHM720933 HRI720933 IBE720933 ILA720933 IUW720933 JES720933 JOO720933 JYK720933 KIG720933 KSC720933 LBY720933 LLU720933 LVQ720933 MFM720933 MPI720933 MZE720933 NJA720933 NSW720933 OCS720933 OMO720933 OWK720933 PGG720933 PQC720933 PZY720933 QJU720933 QTQ720933 RDM720933 RNI720933 RXE720933 SHA720933 SQW720933 TAS720933 TKO720933 TUK720933 UEG720933 UOC720933 UXY720933 VHU720933 VRQ720933 WBM720933 WLI720933 WVE720933 A786469 IS786469 SO786469 ACK786469 AMG786469 AWC786469 BFY786469 BPU786469 BZQ786469 CJM786469 CTI786469 DDE786469 DNA786469 DWW786469 EGS786469 EQO786469 FAK786469 FKG786469 FUC786469 GDY786469 GNU786469 GXQ786469 HHM786469 HRI786469 IBE786469 ILA786469 IUW786469 JES786469 JOO786469 JYK786469 KIG786469 KSC786469 LBY786469 LLU786469 LVQ786469 MFM786469 MPI786469 MZE786469 NJA786469 NSW786469 OCS786469 OMO786469 OWK786469 PGG786469 PQC786469 PZY786469 QJU786469 QTQ786469 RDM786469 RNI786469 RXE786469 SHA786469 SQW786469 TAS786469 TKO786469 TUK786469 UEG786469 UOC786469 UXY786469 VHU786469 VRQ786469 WBM786469 WLI786469 WVE786469 A852005 IS852005 SO852005 ACK852005 AMG852005 AWC852005 BFY852005 BPU852005 BZQ852005 CJM852005 CTI852005 DDE852005 DNA852005 DWW852005 EGS852005 EQO852005 FAK852005 FKG852005 FUC852005 GDY852005 GNU852005 GXQ852005 HHM852005 HRI852005 IBE852005 ILA852005 IUW852005 JES852005 JOO852005 JYK852005 KIG852005 KSC852005 LBY852005 LLU852005 LVQ852005 MFM852005 MPI852005 MZE852005 NJA852005 NSW852005 OCS852005 OMO852005 OWK852005 PGG852005 PQC852005 PZY852005 QJU852005 QTQ852005 RDM852005 RNI852005 RXE852005 SHA852005 SQW852005 TAS852005 TKO852005 TUK852005 UEG852005 UOC852005 UXY852005 VHU852005 VRQ852005 WBM852005 WLI852005 WVE852005 A917541 IS917541 SO917541 ACK917541 AMG917541 AWC917541 BFY917541 BPU917541 BZQ917541 CJM917541 CTI917541 DDE917541 DNA917541 DWW917541 EGS917541 EQO917541 FAK917541 FKG917541 FUC917541 GDY917541 GNU917541 GXQ917541 HHM917541 HRI917541 IBE917541 ILA917541 IUW917541 JES917541 JOO917541 JYK917541 KIG917541 KSC917541 LBY917541 LLU917541 LVQ917541 MFM917541 MPI917541 MZE917541 NJA917541 NSW917541 OCS917541 OMO917541 OWK917541 PGG917541 PQC917541 PZY917541 QJU917541 QTQ917541 RDM917541 RNI917541 RXE917541 SHA917541 SQW917541 TAS917541 TKO917541 TUK917541 UEG917541 UOC917541 UXY917541 VHU917541 VRQ917541 WBM917541 WLI917541 WVE917541 A983077 IS983077 SO983077 ACK983077 AMG983077 AWC983077 BFY983077 BPU983077 BZQ983077 CJM983077 CTI983077 DDE983077 DNA983077 DWW983077 EGS983077 EQO983077 FAK983077 FKG983077 FUC983077 GDY983077 GNU983077 GXQ983077 HHM983077 HRI983077 IBE983077 ILA983077 IUW983077 JES983077 JOO983077 JYK983077 KIG983077 KSC983077 LBY983077 LLU983077 LVQ983077 MFM983077 MPI983077 MZE983077 NJA983077 NSW983077 OCS983077 OMO983077 OWK983077 PGG983077 PQC983077 PZY983077 QJU983077 QTQ983077 RDM983077 RNI983077 RXE983077 SHA983077 SQW983077 TAS983077 TKO983077 TUK983077 UEG983077 UOC983077 UXY983077 VHU983077 VRQ983077 WBM983077 WLI983077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77 WLL983077 C65573 IV65573 SR65573 ACN65573 AMJ65573 AWF65573 BGB65573 BPX65573 BZT65573 CJP65573 CTL65573 DDH65573 DND65573 DWZ65573 EGV65573 EQR65573 FAN65573 FKJ65573 FUF65573 GEB65573 GNX65573 GXT65573 HHP65573 HRL65573 IBH65573 ILD65573 IUZ65573 JEV65573 JOR65573 JYN65573 KIJ65573 KSF65573 LCB65573 LLX65573 LVT65573 MFP65573 MPL65573 MZH65573 NJD65573 NSZ65573 OCV65573 OMR65573 OWN65573 PGJ65573 PQF65573 QAB65573 QJX65573 QTT65573 RDP65573 RNL65573 RXH65573 SHD65573 SQZ65573 TAV65573 TKR65573 TUN65573 UEJ65573 UOF65573 UYB65573 VHX65573 VRT65573 WBP65573 WLL65573 WVH65573 C131109 IV131109 SR131109 ACN131109 AMJ131109 AWF131109 BGB131109 BPX131109 BZT131109 CJP131109 CTL131109 DDH131109 DND131109 DWZ131109 EGV131109 EQR131109 FAN131109 FKJ131109 FUF131109 GEB131109 GNX131109 GXT131109 HHP131109 HRL131109 IBH131109 ILD131109 IUZ131109 JEV131109 JOR131109 JYN131109 KIJ131109 KSF131109 LCB131109 LLX131109 LVT131109 MFP131109 MPL131109 MZH131109 NJD131109 NSZ131109 OCV131109 OMR131109 OWN131109 PGJ131109 PQF131109 QAB131109 QJX131109 QTT131109 RDP131109 RNL131109 RXH131109 SHD131109 SQZ131109 TAV131109 TKR131109 TUN131109 UEJ131109 UOF131109 UYB131109 VHX131109 VRT131109 WBP131109 WLL131109 WVH131109 C196645 IV196645 SR196645 ACN196645 AMJ196645 AWF196645 BGB196645 BPX196645 BZT196645 CJP196645 CTL196645 DDH196645 DND196645 DWZ196645 EGV196645 EQR196645 FAN196645 FKJ196645 FUF196645 GEB196645 GNX196645 GXT196645 HHP196645 HRL196645 IBH196645 ILD196645 IUZ196645 JEV196645 JOR196645 JYN196645 KIJ196645 KSF196645 LCB196645 LLX196645 LVT196645 MFP196645 MPL196645 MZH196645 NJD196645 NSZ196645 OCV196645 OMR196645 OWN196645 PGJ196645 PQF196645 QAB196645 QJX196645 QTT196645 RDP196645 RNL196645 RXH196645 SHD196645 SQZ196645 TAV196645 TKR196645 TUN196645 UEJ196645 UOF196645 UYB196645 VHX196645 VRT196645 WBP196645 WLL196645 WVH196645 C262181 IV262181 SR262181 ACN262181 AMJ262181 AWF262181 BGB262181 BPX262181 BZT262181 CJP262181 CTL262181 DDH262181 DND262181 DWZ262181 EGV262181 EQR262181 FAN262181 FKJ262181 FUF262181 GEB262181 GNX262181 GXT262181 HHP262181 HRL262181 IBH262181 ILD262181 IUZ262181 JEV262181 JOR262181 JYN262181 KIJ262181 KSF262181 LCB262181 LLX262181 LVT262181 MFP262181 MPL262181 MZH262181 NJD262181 NSZ262181 OCV262181 OMR262181 OWN262181 PGJ262181 PQF262181 QAB262181 QJX262181 QTT262181 RDP262181 RNL262181 RXH262181 SHD262181 SQZ262181 TAV262181 TKR262181 TUN262181 UEJ262181 UOF262181 UYB262181 VHX262181 VRT262181 WBP262181 WLL262181 WVH262181 C327717 IV327717 SR327717 ACN327717 AMJ327717 AWF327717 BGB327717 BPX327717 BZT327717 CJP327717 CTL327717 DDH327717 DND327717 DWZ327717 EGV327717 EQR327717 FAN327717 FKJ327717 FUF327717 GEB327717 GNX327717 GXT327717 HHP327717 HRL327717 IBH327717 ILD327717 IUZ327717 JEV327717 JOR327717 JYN327717 KIJ327717 KSF327717 LCB327717 LLX327717 LVT327717 MFP327717 MPL327717 MZH327717 NJD327717 NSZ327717 OCV327717 OMR327717 OWN327717 PGJ327717 PQF327717 QAB327717 QJX327717 QTT327717 RDP327717 RNL327717 RXH327717 SHD327717 SQZ327717 TAV327717 TKR327717 TUN327717 UEJ327717 UOF327717 UYB327717 VHX327717 VRT327717 WBP327717 WLL327717 WVH327717 C393253 IV393253 SR393253 ACN393253 AMJ393253 AWF393253 BGB393253 BPX393253 BZT393253 CJP393253 CTL393253 DDH393253 DND393253 DWZ393253 EGV393253 EQR393253 FAN393253 FKJ393253 FUF393253 GEB393253 GNX393253 GXT393253 HHP393253 HRL393253 IBH393253 ILD393253 IUZ393253 JEV393253 JOR393253 JYN393253 KIJ393253 KSF393253 LCB393253 LLX393253 LVT393253 MFP393253 MPL393253 MZH393253 NJD393253 NSZ393253 OCV393253 OMR393253 OWN393253 PGJ393253 PQF393253 QAB393253 QJX393253 QTT393253 RDP393253 RNL393253 RXH393253 SHD393253 SQZ393253 TAV393253 TKR393253 TUN393253 UEJ393253 UOF393253 UYB393253 VHX393253 VRT393253 WBP393253 WLL393253 WVH393253 C458789 IV458789 SR458789 ACN458789 AMJ458789 AWF458789 BGB458789 BPX458789 BZT458789 CJP458789 CTL458789 DDH458789 DND458789 DWZ458789 EGV458789 EQR458789 FAN458789 FKJ458789 FUF458789 GEB458789 GNX458789 GXT458789 HHP458789 HRL458789 IBH458789 ILD458789 IUZ458789 JEV458789 JOR458789 JYN458789 KIJ458789 KSF458789 LCB458789 LLX458789 LVT458789 MFP458789 MPL458789 MZH458789 NJD458789 NSZ458789 OCV458789 OMR458789 OWN458789 PGJ458789 PQF458789 QAB458789 QJX458789 QTT458789 RDP458789 RNL458789 RXH458789 SHD458789 SQZ458789 TAV458789 TKR458789 TUN458789 UEJ458789 UOF458789 UYB458789 VHX458789 VRT458789 WBP458789 WLL458789 WVH458789 C524325 IV524325 SR524325 ACN524325 AMJ524325 AWF524325 BGB524325 BPX524325 BZT524325 CJP524325 CTL524325 DDH524325 DND524325 DWZ524325 EGV524325 EQR524325 FAN524325 FKJ524325 FUF524325 GEB524325 GNX524325 GXT524325 HHP524325 HRL524325 IBH524325 ILD524325 IUZ524325 JEV524325 JOR524325 JYN524325 KIJ524325 KSF524325 LCB524325 LLX524325 LVT524325 MFP524325 MPL524325 MZH524325 NJD524325 NSZ524325 OCV524325 OMR524325 OWN524325 PGJ524325 PQF524325 QAB524325 QJX524325 QTT524325 RDP524325 RNL524325 RXH524325 SHD524325 SQZ524325 TAV524325 TKR524325 TUN524325 UEJ524325 UOF524325 UYB524325 VHX524325 VRT524325 WBP524325 WLL524325 WVH524325 C589861 IV589861 SR589861 ACN589861 AMJ589861 AWF589861 BGB589861 BPX589861 BZT589861 CJP589861 CTL589861 DDH589861 DND589861 DWZ589861 EGV589861 EQR589861 FAN589861 FKJ589861 FUF589861 GEB589861 GNX589861 GXT589861 HHP589861 HRL589861 IBH589861 ILD589861 IUZ589861 JEV589861 JOR589861 JYN589861 KIJ589861 KSF589861 LCB589861 LLX589861 LVT589861 MFP589861 MPL589861 MZH589861 NJD589861 NSZ589861 OCV589861 OMR589861 OWN589861 PGJ589861 PQF589861 QAB589861 QJX589861 QTT589861 RDP589861 RNL589861 RXH589861 SHD589861 SQZ589861 TAV589861 TKR589861 TUN589861 UEJ589861 UOF589861 UYB589861 VHX589861 VRT589861 WBP589861 WLL589861 WVH589861 C655397 IV655397 SR655397 ACN655397 AMJ655397 AWF655397 BGB655397 BPX655397 BZT655397 CJP655397 CTL655397 DDH655397 DND655397 DWZ655397 EGV655397 EQR655397 FAN655397 FKJ655397 FUF655397 GEB655397 GNX655397 GXT655397 HHP655397 HRL655397 IBH655397 ILD655397 IUZ655397 JEV655397 JOR655397 JYN655397 KIJ655397 KSF655397 LCB655397 LLX655397 LVT655397 MFP655397 MPL655397 MZH655397 NJD655397 NSZ655397 OCV655397 OMR655397 OWN655397 PGJ655397 PQF655397 QAB655397 QJX655397 QTT655397 RDP655397 RNL655397 RXH655397 SHD655397 SQZ655397 TAV655397 TKR655397 TUN655397 UEJ655397 UOF655397 UYB655397 VHX655397 VRT655397 WBP655397 WLL655397 WVH655397 C720933 IV720933 SR720933 ACN720933 AMJ720933 AWF720933 BGB720933 BPX720933 BZT720933 CJP720933 CTL720933 DDH720933 DND720933 DWZ720933 EGV720933 EQR720933 FAN720933 FKJ720933 FUF720933 GEB720933 GNX720933 GXT720933 HHP720933 HRL720933 IBH720933 ILD720933 IUZ720933 JEV720933 JOR720933 JYN720933 KIJ720933 KSF720933 LCB720933 LLX720933 LVT720933 MFP720933 MPL720933 MZH720933 NJD720933 NSZ720933 OCV720933 OMR720933 OWN720933 PGJ720933 PQF720933 QAB720933 QJX720933 QTT720933 RDP720933 RNL720933 RXH720933 SHD720933 SQZ720933 TAV720933 TKR720933 TUN720933 UEJ720933 UOF720933 UYB720933 VHX720933 VRT720933 WBP720933 WLL720933 WVH720933 C786469 IV786469 SR786469 ACN786469 AMJ786469 AWF786469 BGB786469 BPX786469 BZT786469 CJP786469 CTL786469 DDH786469 DND786469 DWZ786469 EGV786469 EQR786469 FAN786469 FKJ786469 FUF786469 GEB786469 GNX786469 GXT786469 HHP786469 HRL786469 IBH786469 ILD786469 IUZ786469 JEV786469 JOR786469 JYN786469 KIJ786469 KSF786469 LCB786469 LLX786469 LVT786469 MFP786469 MPL786469 MZH786469 NJD786469 NSZ786469 OCV786469 OMR786469 OWN786469 PGJ786469 PQF786469 QAB786469 QJX786469 QTT786469 RDP786469 RNL786469 RXH786469 SHD786469 SQZ786469 TAV786469 TKR786469 TUN786469 UEJ786469 UOF786469 UYB786469 VHX786469 VRT786469 WBP786469 WLL786469 WVH786469 C852005 IV852005 SR852005 ACN852005 AMJ852005 AWF852005 BGB852005 BPX852005 BZT852005 CJP852005 CTL852005 DDH852005 DND852005 DWZ852005 EGV852005 EQR852005 FAN852005 FKJ852005 FUF852005 GEB852005 GNX852005 GXT852005 HHP852005 HRL852005 IBH852005 ILD852005 IUZ852005 JEV852005 JOR852005 JYN852005 KIJ852005 KSF852005 LCB852005 LLX852005 LVT852005 MFP852005 MPL852005 MZH852005 NJD852005 NSZ852005 OCV852005 OMR852005 OWN852005 PGJ852005 PQF852005 QAB852005 QJX852005 QTT852005 RDP852005 RNL852005 RXH852005 SHD852005 SQZ852005 TAV852005 TKR852005 TUN852005 UEJ852005 UOF852005 UYB852005 VHX852005 VRT852005 WBP852005 WLL852005 WVH852005 C917541 IV917541 SR917541 ACN917541 AMJ917541 AWF917541 BGB917541 BPX917541 BZT917541 CJP917541 CTL917541 DDH917541 DND917541 DWZ917541 EGV917541 EQR917541 FAN917541 FKJ917541 FUF917541 GEB917541 GNX917541 GXT917541 HHP917541 HRL917541 IBH917541 ILD917541 IUZ917541 JEV917541 JOR917541 JYN917541 KIJ917541 KSF917541 LCB917541 LLX917541 LVT917541 MFP917541 MPL917541 MZH917541 NJD917541 NSZ917541 OCV917541 OMR917541 OWN917541 PGJ917541 PQF917541 QAB917541 QJX917541 QTT917541 RDP917541 RNL917541 RXH917541 SHD917541 SQZ917541 TAV917541 TKR917541 TUN917541 UEJ917541 UOF917541 UYB917541 VHX917541 VRT917541 WBP917541 WLL917541 WVH917541 C983077 IV983077 SR983077 ACN983077 AMJ983077 AWF983077 BGB983077 BPX983077 BZT983077 CJP983077 CTL983077 DDH983077 DND983077 DWZ983077 EGV983077 EQR983077 FAN983077 FKJ983077 FUF983077 GEB983077 GNX983077 GXT983077 HHP983077 HRL983077 IBH983077 ILD983077 IUZ983077 JEV983077 JOR983077 JYN983077 KIJ983077 KSF983077 LCB983077 LLX983077 LVT983077 MFP983077 MPL983077 MZH983077 NJD983077 NSZ983077 OCV983077 OMR983077 OWN983077 PGJ983077 PQF983077 QAB983077 QJX983077 QTT983077 RDP983077 RNL983077 RXH983077 SHD983077 SQZ983077 TAV983077 TKR983077 TUN983077 UEJ983077 UOF983077 UYB983077 VHX983077 VRT983077 WBP983077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VG166"/>
  <sheetViews>
    <sheetView zoomScale="80" zoomScaleNormal="80" workbookViewId="0">
      <selection activeCell="D137" sqref="D137"/>
    </sheetView>
  </sheetViews>
  <sheetFormatPr baseColWidth="10" defaultRowHeight="15"/>
  <cols>
    <col min="1" max="1" width="3.140625" style="9" bestFit="1" customWidth="1"/>
    <col min="2" max="2" width="102.7109375" style="9" bestFit="1" customWidth="1"/>
    <col min="3" max="3" width="31.140625" style="9" customWidth="1"/>
    <col min="4" max="4" width="62.42578125" style="9" bestFit="1" customWidth="1"/>
    <col min="5" max="5" width="25" style="9" customWidth="1"/>
    <col min="6" max="6" width="43.5703125" style="9" bestFit="1" customWidth="1"/>
    <col min="7" max="7" width="80.85546875" style="9" bestFit="1" customWidth="1"/>
    <col min="8" max="8" width="24.5703125" style="9" customWidth="1"/>
    <col min="9" max="9" width="24" style="9" customWidth="1"/>
    <col min="10" max="10" width="100.140625" style="9" bestFit="1" customWidth="1"/>
    <col min="11" max="11" width="26.42578125" style="9" bestFit="1" customWidth="1"/>
    <col min="12" max="12" width="248" style="9" bestFit="1" customWidth="1"/>
    <col min="13" max="13" width="34.140625" style="9" bestFit="1" customWidth="1"/>
    <col min="14" max="14" width="22.140625" style="9" customWidth="1"/>
    <col min="15" max="15" width="26.140625" style="9" customWidth="1"/>
    <col min="16" max="16" width="145.28515625" style="9" bestFit="1" customWidth="1"/>
    <col min="17" max="17" width="126.710937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11.42578125"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11.42578125"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11.42578125"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11.42578125"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11.42578125"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11.42578125"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11.42578125"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11.42578125"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11.42578125"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11.42578125"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11.42578125"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11.42578125"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11.42578125"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11.42578125"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11.42578125"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11.42578125"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11.42578125"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11.42578125"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11.42578125"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11.42578125"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11.42578125"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11.42578125"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11.42578125"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11.42578125"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11.42578125"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11.42578125"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11.42578125"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11.42578125"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11.42578125"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11.42578125"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11.42578125"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11.42578125"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11.42578125"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11.42578125"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11.42578125"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11.42578125"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11.42578125"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11.42578125"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11.42578125"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11.42578125"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11.42578125"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11.42578125"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11.42578125"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11.42578125"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11.42578125"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11.42578125"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11.42578125"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11.42578125"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11.42578125"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11.42578125"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11.42578125"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11.42578125"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11.42578125"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11.42578125"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11.42578125"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11.42578125"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11.42578125"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11.42578125"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11.42578125"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11.42578125"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11.42578125"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11.42578125"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11.42578125"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c r="B2" s="230" t="s">
        <v>62</v>
      </c>
      <c r="C2"/>
      <c r="D2"/>
      <c r="E2"/>
      <c r="F2"/>
      <c r="G2"/>
      <c r="H2"/>
      <c r="I2"/>
      <c r="J2"/>
      <c r="K2"/>
      <c r="L2"/>
      <c r="M2"/>
      <c r="N2"/>
      <c r="O2"/>
      <c r="P2"/>
    </row>
    <row r="4" spans="2:16" ht="26.25">
      <c r="B4" s="230" t="s">
        <v>48</v>
      </c>
      <c r="C4"/>
      <c r="D4"/>
      <c r="E4"/>
      <c r="F4"/>
      <c r="G4"/>
      <c r="H4"/>
      <c r="I4"/>
      <c r="J4"/>
      <c r="K4"/>
      <c r="L4"/>
      <c r="M4"/>
      <c r="N4"/>
      <c r="O4"/>
      <c r="P4"/>
    </row>
    <row r="5" spans="2:16" ht="15.75" thickBot="1"/>
    <row r="6" spans="2:16" ht="21.75" thickBot="1">
      <c r="B6" s="11" t="s">
        <v>4</v>
      </c>
      <c r="C6" s="375" t="s">
        <v>594</v>
      </c>
      <c r="D6" s="375"/>
      <c r="E6" s="375"/>
      <c r="F6" s="375"/>
      <c r="G6" s="375"/>
      <c r="H6" s="375"/>
      <c r="I6" s="375"/>
      <c r="J6" s="375"/>
      <c r="K6" s="375"/>
      <c r="L6" s="375"/>
      <c r="M6" s="375"/>
      <c r="N6" s="376"/>
    </row>
    <row r="7" spans="2:16" ht="16.5" thickBot="1">
      <c r="B7" s="12" t="s">
        <v>5</v>
      </c>
      <c r="C7" s="375"/>
      <c r="D7" s="375"/>
      <c r="E7" s="375"/>
      <c r="F7" s="375"/>
      <c r="G7" s="375"/>
      <c r="H7" s="375"/>
      <c r="I7" s="375"/>
      <c r="J7" s="375"/>
      <c r="K7" s="375"/>
      <c r="L7" s="375"/>
      <c r="M7" s="375"/>
      <c r="N7" s="376"/>
    </row>
    <row r="8" spans="2:16" ht="16.5" thickBot="1">
      <c r="B8" s="12" t="s">
        <v>6</v>
      </c>
      <c r="C8" s="375"/>
      <c r="D8" s="375"/>
      <c r="E8" s="375"/>
      <c r="F8" s="375"/>
      <c r="G8" s="375"/>
      <c r="H8" s="375"/>
      <c r="I8" s="375"/>
      <c r="J8" s="375"/>
      <c r="K8" s="375"/>
      <c r="L8" s="375"/>
      <c r="M8" s="375"/>
      <c r="N8" s="376"/>
    </row>
    <row r="9" spans="2:16" ht="16.5" thickBot="1">
      <c r="B9" s="12" t="s">
        <v>7</v>
      </c>
      <c r="C9" s="375"/>
      <c r="D9" s="375"/>
      <c r="E9" s="375"/>
      <c r="F9" s="375"/>
      <c r="G9" s="375"/>
      <c r="H9" s="375"/>
      <c r="I9" s="375"/>
      <c r="J9" s="375"/>
      <c r="K9" s="375"/>
      <c r="L9" s="375"/>
      <c r="M9" s="375"/>
      <c r="N9" s="376"/>
    </row>
    <row r="10" spans="2:16" ht="16.5" thickBot="1">
      <c r="B10" s="12" t="s">
        <v>8</v>
      </c>
      <c r="C10" s="377"/>
      <c r="D10" s="377"/>
      <c r="E10" s="378"/>
      <c r="F10" s="34"/>
      <c r="G10" s="34"/>
      <c r="H10" s="34"/>
      <c r="I10" s="34"/>
      <c r="J10" s="34"/>
      <c r="K10" s="34"/>
      <c r="L10" s="34"/>
      <c r="M10" s="34"/>
      <c r="N10" s="35"/>
    </row>
    <row r="11" spans="2:16" ht="16.5" thickBot="1">
      <c r="B11" s="14" t="s">
        <v>9</v>
      </c>
      <c r="C11" s="15">
        <v>41976</v>
      </c>
      <c r="D11" s="16"/>
      <c r="E11" s="16"/>
      <c r="F11" s="16"/>
      <c r="G11" s="16"/>
      <c r="H11" s="16"/>
      <c r="I11" s="16"/>
      <c r="J11" s="16"/>
      <c r="K11" s="16"/>
      <c r="L11" s="16"/>
      <c r="M11" s="16"/>
      <c r="N11" s="17"/>
    </row>
    <row r="12" spans="2:16" ht="15.75">
      <c r="B12" s="13"/>
      <c r="C12" s="18"/>
      <c r="D12" s="19"/>
      <c r="E12" s="19"/>
      <c r="F12" s="19"/>
      <c r="G12" s="19"/>
      <c r="H12" s="19"/>
      <c r="I12" s="108"/>
      <c r="J12" s="108"/>
      <c r="K12" s="108"/>
      <c r="L12" s="108"/>
      <c r="M12" s="108"/>
      <c r="N12" s="19"/>
    </row>
    <row r="13" spans="2:16">
      <c r="I13" s="108"/>
      <c r="J13" s="108"/>
      <c r="K13" s="108"/>
      <c r="L13" s="108"/>
      <c r="M13" s="108"/>
      <c r="N13" s="109"/>
    </row>
    <row r="14" spans="2:16" ht="30">
      <c r="B14" s="234" t="s">
        <v>101</v>
      </c>
      <c r="C14"/>
      <c r="D14" s="234" t="s">
        <v>12</v>
      </c>
      <c r="E14" s="234" t="s">
        <v>13</v>
      </c>
      <c r="F14" s="234" t="s">
        <v>29</v>
      </c>
      <c r="G14" s="93"/>
      <c r="I14" s="38"/>
      <c r="J14" s="38"/>
      <c r="K14" s="38"/>
      <c r="L14" s="38"/>
      <c r="M14" s="38"/>
      <c r="N14" s="109"/>
    </row>
    <row r="15" spans="2:16">
      <c r="B15"/>
      <c r="C15"/>
      <c r="D15" s="234">
        <v>33</v>
      </c>
      <c r="E15" s="36">
        <v>1754292826</v>
      </c>
      <c r="F15" s="265">
        <f>450+72+212</f>
        <v>734</v>
      </c>
      <c r="G15" s="94"/>
      <c r="I15" s="39"/>
      <c r="J15" s="39"/>
      <c r="K15" s="39"/>
      <c r="L15" s="39"/>
      <c r="M15" s="39"/>
      <c r="N15" s="109"/>
    </row>
    <row r="16" spans="2:16">
      <c r="B16"/>
      <c r="C16"/>
      <c r="D16" s="234"/>
      <c r="E16" s="36"/>
      <c r="F16" s="36"/>
      <c r="G16" s="94"/>
      <c r="I16" s="39"/>
      <c r="J16" s="39"/>
      <c r="K16" s="39"/>
      <c r="L16" s="39"/>
      <c r="M16" s="39"/>
      <c r="N16" s="109"/>
    </row>
    <row r="17" spans="1:14">
      <c r="B17"/>
      <c r="C17"/>
      <c r="D17" s="234"/>
      <c r="E17" s="36"/>
      <c r="F17" s="36"/>
      <c r="G17" s="94"/>
      <c r="I17" s="39"/>
      <c r="J17" s="39"/>
      <c r="K17" s="39"/>
      <c r="L17" s="39"/>
      <c r="M17" s="39"/>
      <c r="N17" s="109"/>
    </row>
    <row r="18" spans="1:14">
      <c r="B18"/>
      <c r="C18"/>
      <c r="D18" s="234"/>
      <c r="E18" s="37"/>
      <c r="F18" s="36"/>
      <c r="G18" s="94"/>
      <c r="H18" s="22"/>
      <c r="I18" s="39"/>
      <c r="J18" s="39"/>
      <c r="K18" s="39"/>
      <c r="L18" s="39"/>
      <c r="M18" s="39"/>
      <c r="N18" s="20"/>
    </row>
    <row r="19" spans="1:14">
      <c r="B19"/>
      <c r="C19"/>
      <c r="D19" s="234"/>
      <c r="E19" s="37"/>
      <c r="F19" s="36"/>
      <c r="G19" s="94"/>
      <c r="H19" s="22"/>
      <c r="I19" s="41"/>
      <c r="J19" s="41"/>
      <c r="K19" s="41"/>
      <c r="L19" s="41"/>
      <c r="M19" s="41"/>
      <c r="N19" s="20"/>
    </row>
    <row r="20" spans="1:14">
      <c r="B20"/>
      <c r="C20"/>
      <c r="D20" s="234"/>
      <c r="E20" s="37"/>
      <c r="F20" s="36"/>
      <c r="G20" s="94"/>
      <c r="H20" s="22"/>
      <c r="I20" s="108"/>
      <c r="J20" s="108"/>
      <c r="K20" s="108"/>
      <c r="L20" s="108"/>
      <c r="M20" s="108"/>
      <c r="N20" s="20"/>
    </row>
    <row r="21" spans="1:14">
      <c r="B21"/>
      <c r="C21"/>
      <c r="D21" s="234"/>
      <c r="E21" s="37"/>
      <c r="F21" s="36"/>
      <c r="G21" s="94"/>
      <c r="H21" s="22"/>
      <c r="I21" s="108"/>
      <c r="J21" s="108"/>
      <c r="K21" s="108"/>
      <c r="L21" s="108"/>
      <c r="M21" s="108"/>
      <c r="N21" s="20"/>
    </row>
    <row r="22" spans="1:14" ht="15.75" thickBot="1">
      <c r="B22" s="231" t="s">
        <v>14</v>
      </c>
      <c r="C22"/>
      <c r="D22" s="234"/>
      <c r="E22" s="64"/>
      <c r="F22" s="36"/>
      <c r="G22" s="94"/>
      <c r="H22" s="22"/>
      <c r="I22" s="108"/>
      <c r="J22" s="108"/>
      <c r="K22" s="108"/>
      <c r="L22" s="108"/>
      <c r="M22" s="108"/>
      <c r="N22" s="20"/>
    </row>
    <row r="23" spans="1:14" ht="45.75" thickBot="1">
      <c r="A23" s="43"/>
      <c r="B23" s="53" t="s">
        <v>15</v>
      </c>
      <c r="C23" s="53" t="s">
        <v>102</v>
      </c>
      <c r="E23" s="38"/>
      <c r="F23" s="38"/>
      <c r="G23" s="38"/>
      <c r="H23" s="38"/>
      <c r="I23" s="10"/>
      <c r="J23" s="10"/>
      <c r="K23" s="10"/>
      <c r="L23" s="10"/>
      <c r="M23" s="10"/>
    </row>
    <row r="24" spans="1:14" ht="15.75" thickBot="1">
      <c r="A24" s="44">
        <v>1</v>
      </c>
      <c r="C24" s="46">
        <f>F15*80%</f>
        <v>587.20000000000005</v>
      </c>
      <c r="D24" s="42"/>
      <c r="E24" s="45">
        <f>E15</f>
        <v>1754292826</v>
      </c>
      <c r="F24" s="40"/>
      <c r="G24" s="40"/>
      <c r="H24" s="40"/>
      <c r="I24" s="23"/>
      <c r="J24" s="23"/>
      <c r="K24" s="23"/>
      <c r="L24" s="23"/>
      <c r="M24" s="23"/>
    </row>
    <row r="25" spans="1:14">
      <c r="A25" s="100"/>
      <c r="C25" s="101"/>
      <c r="D25" s="39"/>
      <c r="E25" s="102"/>
      <c r="F25" s="40"/>
      <c r="G25" s="40"/>
      <c r="H25" s="40"/>
      <c r="I25" s="23"/>
      <c r="J25" s="23"/>
      <c r="K25" s="23"/>
      <c r="L25" s="23"/>
      <c r="M25" s="23"/>
    </row>
    <row r="26" spans="1:14">
      <c r="A26" s="100"/>
      <c r="C26" s="101"/>
      <c r="D26" s="39"/>
      <c r="E26" s="102"/>
      <c r="F26" s="40"/>
      <c r="G26" s="40"/>
      <c r="H26" s="40"/>
      <c r="I26" s="23"/>
      <c r="J26" s="23"/>
      <c r="K26" s="23"/>
      <c r="L26" s="23"/>
      <c r="M26" s="23"/>
    </row>
    <row r="27" spans="1:14">
      <c r="A27" s="100"/>
      <c r="B27" s="123" t="s">
        <v>133</v>
      </c>
      <c r="C27" s="105"/>
      <c r="D27" s="105"/>
      <c r="E27" s="105"/>
      <c r="F27" s="105"/>
      <c r="G27" s="105"/>
      <c r="H27" s="105"/>
      <c r="I27" s="108"/>
      <c r="J27" s="108"/>
      <c r="K27" s="108"/>
      <c r="L27" s="108"/>
      <c r="M27" s="108"/>
      <c r="N27" s="109"/>
    </row>
    <row r="28" spans="1:14">
      <c r="A28" s="100"/>
      <c r="B28" s="105"/>
      <c r="C28" s="105"/>
      <c r="D28" s="105"/>
      <c r="E28" s="105"/>
      <c r="F28" s="105"/>
      <c r="G28" s="105"/>
      <c r="H28" s="105"/>
      <c r="I28" s="108"/>
      <c r="J28" s="108"/>
      <c r="K28" s="108"/>
      <c r="L28" s="108"/>
      <c r="M28" s="108"/>
      <c r="N28" s="109"/>
    </row>
    <row r="29" spans="1:14">
      <c r="A29" s="100"/>
      <c r="B29" s="126" t="s">
        <v>33</v>
      </c>
      <c r="C29" s="126" t="s">
        <v>134</v>
      </c>
      <c r="D29" s="126" t="s">
        <v>135</v>
      </c>
      <c r="E29" s="105"/>
      <c r="F29" s="105"/>
      <c r="G29" s="105"/>
      <c r="H29" s="105"/>
      <c r="I29" s="108"/>
      <c r="J29" s="108"/>
      <c r="K29" s="108"/>
      <c r="L29" s="108"/>
      <c r="M29" s="108"/>
      <c r="N29" s="109"/>
    </row>
    <row r="30" spans="1:14">
      <c r="A30" s="100"/>
      <c r="B30" s="122" t="s">
        <v>136</v>
      </c>
      <c r="C30" s="301" t="s">
        <v>284</v>
      </c>
      <c r="D30" s="301"/>
      <c r="E30" s="105"/>
      <c r="F30" s="105"/>
      <c r="G30" s="105"/>
      <c r="H30" s="105"/>
      <c r="I30" s="108"/>
      <c r="J30" s="108"/>
      <c r="K30" s="108"/>
      <c r="L30" s="108"/>
      <c r="M30" s="108"/>
      <c r="N30" s="109"/>
    </row>
    <row r="31" spans="1:14">
      <c r="A31" s="100"/>
      <c r="B31" s="122" t="s">
        <v>137</v>
      </c>
      <c r="C31" s="301"/>
      <c r="D31" s="301" t="s">
        <v>284</v>
      </c>
      <c r="E31" s="105"/>
      <c r="F31" s="105"/>
      <c r="G31" s="105"/>
      <c r="H31" s="105"/>
      <c r="I31" s="108"/>
      <c r="J31" s="108"/>
      <c r="K31" s="108"/>
      <c r="L31" s="108"/>
      <c r="M31" s="108"/>
      <c r="N31" s="109"/>
    </row>
    <row r="32" spans="1:14">
      <c r="A32" s="100"/>
      <c r="B32" s="122" t="s">
        <v>138</v>
      </c>
      <c r="C32" s="301" t="s">
        <v>284</v>
      </c>
      <c r="D32" s="301"/>
      <c r="E32" s="105"/>
      <c r="F32" s="105"/>
      <c r="G32" s="105"/>
      <c r="H32" s="105"/>
      <c r="I32" s="108"/>
      <c r="J32" s="108"/>
      <c r="K32" s="108"/>
      <c r="L32" s="108"/>
      <c r="M32" s="108"/>
      <c r="N32" s="109"/>
    </row>
    <row r="33" spans="1:17">
      <c r="A33" s="100"/>
      <c r="B33" s="122" t="s">
        <v>139</v>
      </c>
      <c r="C33" s="301"/>
      <c r="D33" s="301" t="s">
        <v>284</v>
      </c>
      <c r="E33" s="105"/>
      <c r="F33" s="105"/>
      <c r="G33" s="105"/>
      <c r="H33" s="105"/>
      <c r="I33" s="108"/>
      <c r="J33" s="108"/>
      <c r="K33" s="108"/>
      <c r="L33" s="108"/>
      <c r="M33" s="108"/>
      <c r="N33" s="109"/>
    </row>
    <row r="34" spans="1:17">
      <c r="A34" s="100"/>
      <c r="B34" s="105"/>
      <c r="C34" s="105"/>
      <c r="D34" s="105"/>
      <c r="E34" s="105"/>
      <c r="F34" s="105"/>
      <c r="G34" s="105"/>
      <c r="H34" s="105"/>
      <c r="I34" s="108"/>
      <c r="J34" s="108"/>
      <c r="K34" s="108"/>
      <c r="L34" s="108"/>
      <c r="M34" s="108"/>
      <c r="N34" s="109"/>
    </row>
    <row r="35" spans="1:17">
      <c r="A35" s="100"/>
      <c r="B35" s="105"/>
      <c r="C35" s="105"/>
      <c r="D35" s="105"/>
      <c r="E35" s="105"/>
      <c r="F35" s="105"/>
      <c r="G35" s="105"/>
      <c r="H35" s="105"/>
      <c r="I35" s="108"/>
      <c r="J35" s="108"/>
      <c r="K35" s="108"/>
      <c r="L35" s="108"/>
      <c r="M35" s="108"/>
      <c r="N35" s="109"/>
    </row>
    <row r="36" spans="1:17">
      <c r="A36" s="100"/>
      <c r="B36" s="123" t="s">
        <v>140</v>
      </c>
      <c r="C36" s="105"/>
      <c r="D36" s="105"/>
      <c r="E36" s="105"/>
      <c r="F36" s="105"/>
      <c r="G36" s="105"/>
      <c r="H36" s="105"/>
      <c r="I36" s="108"/>
      <c r="J36" s="108"/>
      <c r="K36" s="108"/>
      <c r="L36" s="108"/>
      <c r="M36" s="108"/>
      <c r="N36" s="109"/>
    </row>
    <row r="37" spans="1:17">
      <c r="A37" s="100"/>
      <c r="B37" s="105"/>
      <c r="C37" s="105"/>
      <c r="D37" s="105"/>
      <c r="E37" s="105"/>
      <c r="F37" s="105"/>
      <c r="G37" s="105"/>
      <c r="H37" s="105"/>
      <c r="I37" s="108"/>
      <c r="J37" s="108"/>
      <c r="K37" s="108"/>
      <c r="L37" s="108"/>
      <c r="M37" s="108"/>
      <c r="N37" s="109"/>
    </row>
    <row r="38" spans="1:17">
      <c r="A38" s="100"/>
      <c r="B38" s="105"/>
      <c r="C38" s="105"/>
      <c r="D38" s="105"/>
      <c r="E38" s="105"/>
      <c r="F38" s="105"/>
      <c r="G38" s="105"/>
      <c r="H38" s="105"/>
      <c r="I38" s="108"/>
      <c r="J38" s="108"/>
      <c r="K38" s="108"/>
      <c r="L38" s="108"/>
      <c r="M38" s="108"/>
      <c r="N38" s="109"/>
    </row>
    <row r="39" spans="1:17">
      <c r="A39" s="100"/>
      <c r="B39" s="126" t="s">
        <v>33</v>
      </c>
      <c r="C39" s="126" t="s">
        <v>57</v>
      </c>
      <c r="D39" s="125" t="s">
        <v>51</v>
      </c>
      <c r="E39" s="125" t="s">
        <v>16</v>
      </c>
      <c r="F39" s="105"/>
      <c r="G39" s="105"/>
      <c r="H39" s="105"/>
      <c r="I39" s="108"/>
      <c r="J39" s="108"/>
      <c r="K39" s="108"/>
      <c r="L39" s="108"/>
      <c r="M39" s="108"/>
      <c r="N39" s="109"/>
    </row>
    <row r="40" spans="1:17" ht="28.5">
      <c r="A40" s="100"/>
      <c r="B40" s="106" t="s">
        <v>141</v>
      </c>
      <c r="C40" s="107">
        <v>40</v>
      </c>
      <c r="D40" s="227">
        <v>0</v>
      </c>
      <c r="E40" s="240">
        <f>+D40+D41</f>
        <v>0</v>
      </c>
      <c r="F40" s="105"/>
      <c r="G40" s="105"/>
      <c r="H40" s="105"/>
      <c r="I40" s="108"/>
      <c r="J40" s="108"/>
      <c r="K40" s="108"/>
      <c r="L40" s="108"/>
      <c r="M40" s="108"/>
      <c r="N40" s="109"/>
    </row>
    <row r="41" spans="1:17" ht="42.75">
      <c r="A41" s="100"/>
      <c r="B41" s="106" t="s">
        <v>142</v>
      </c>
      <c r="C41" s="107">
        <v>60</v>
      </c>
      <c r="D41" s="227">
        <f>+F165</f>
        <v>0</v>
      </c>
      <c r="E41"/>
      <c r="F41" s="105"/>
      <c r="G41" s="105"/>
      <c r="H41" s="105"/>
      <c r="I41" s="108"/>
      <c r="J41" s="108"/>
      <c r="K41" s="108"/>
      <c r="L41" s="108"/>
      <c r="M41" s="108"/>
      <c r="N41" s="109"/>
    </row>
    <row r="42" spans="1:17">
      <c r="A42" s="100"/>
      <c r="C42" s="101"/>
      <c r="D42" s="39"/>
      <c r="E42" s="102"/>
      <c r="F42" s="40"/>
      <c r="G42" s="40"/>
      <c r="H42" s="40"/>
      <c r="I42" s="23"/>
      <c r="J42" s="23"/>
      <c r="K42" s="23"/>
      <c r="L42" s="23"/>
      <c r="M42" s="23"/>
    </row>
    <row r="43" spans="1:17">
      <c r="A43" s="100"/>
      <c r="C43" s="101"/>
      <c r="D43" s="39"/>
      <c r="E43" s="102"/>
      <c r="F43" s="40"/>
      <c r="G43" s="40"/>
      <c r="H43" s="40"/>
      <c r="I43" s="23"/>
      <c r="J43" s="23"/>
      <c r="K43" s="23"/>
      <c r="L43" s="23"/>
      <c r="M43" s="23"/>
    </row>
    <row r="44" spans="1:17">
      <c r="A44" s="100"/>
      <c r="C44" s="101"/>
      <c r="D44" s="39"/>
      <c r="E44" s="102"/>
      <c r="F44" s="40"/>
      <c r="G44" s="40"/>
      <c r="H44" s="40"/>
      <c r="I44" s="23"/>
      <c r="J44" s="23"/>
      <c r="K44" s="23"/>
      <c r="L44" s="23"/>
      <c r="M44" s="23"/>
    </row>
    <row r="45" spans="1:17" ht="60.75" thickBot="1">
      <c r="M45" s="236" t="s">
        <v>35</v>
      </c>
      <c r="N45"/>
    </row>
    <row r="46" spans="1:17">
      <c r="B46" s="123" t="s">
        <v>30</v>
      </c>
      <c r="M46" s="65"/>
      <c r="N46" s="65"/>
    </row>
    <row r="47" spans="1:17" ht="15.75" thickBot="1">
      <c r="M47" s="65"/>
      <c r="N47" s="65"/>
    </row>
    <row r="48" spans="1:17" s="108" customFormat="1" ht="60">
      <c r="B48" s="119" t="s">
        <v>143</v>
      </c>
      <c r="C48" s="119" t="s">
        <v>144</v>
      </c>
      <c r="D48" s="119" t="s">
        <v>145</v>
      </c>
      <c r="E48" s="119" t="s">
        <v>45</v>
      </c>
      <c r="F48" s="119" t="s">
        <v>22</v>
      </c>
      <c r="G48" s="119" t="s">
        <v>103</v>
      </c>
      <c r="H48" s="119" t="s">
        <v>17</v>
      </c>
      <c r="I48" s="119" t="s">
        <v>10</v>
      </c>
      <c r="J48" s="119" t="s">
        <v>31</v>
      </c>
      <c r="K48" s="119" t="s">
        <v>60</v>
      </c>
      <c r="L48" s="119" t="s">
        <v>20</v>
      </c>
      <c r="M48" s="104" t="s">
        <v>26</v>
      </c>
      <c r="N48" s="119" t="s">
        <v>146</v>
      </c>
      <c r="O48" s="119" t="s">
        <v>36</v>
      </c>
      <c r="P48" s="120" t="s">
        <v>11</v>
      </c>
      <c r="Q48" s="120" t="s">
        <v>19</v>
      </c>
    </row>
    <row r="49" spans="1:26" s="314" customFormat="1" ht="30">
      <c r="A49" s="302">
        <v>1</v>
      </c>
      <c r="B49" s="303" t="s">
        <v>594</v>
      </c>
      <c r="C49" s="304" t="s">
        <v>594</v>
      </c>
      <c r="D49" s="303" t="s">
        <v>307</v>
      </c>
      <c r="E49" s="305" t="s">
        <v>595</v>
      </c>
      <c r="F49" s="306" t="s">
        <v>134</v>
      </c>
      <c r="G49" s="307"/>
      <c r="H49" s="308">
        <v>39834</v>
      </c>
      <c r="I49" s="309">
        <v>40178</v>
      </c>
      <c r="J49" s="309"/>
      <c r="K49" s="309" t="s">
        <v>596</v>
      </c>
      <c r="L49" s="309" t="s">
        <v>597</v>
      </c>
      <c r="M49" s="310">
        <v>628</v>
      </c>
      <c r="N49" s="310">
        <v>100</v>
      </c>
      <c r="O49" s="311"/>
      <c r="P49" s="311">
        <v>11</v>
      </c>
      <c r="Q49" s="312"/>
      <c r="R49" s="313"/>
      <c r="S49" s="313"/>
      <c r="T49" s="313"/>
      <c r="U49" s="313"/>
      <c r="V49" s="313"/>
      <c r="W49" s="313"/>
      <c r="X49" s="313"/>
      <c r="Y49" s="313"/>
      <c r="Z49" s="313"/>
    </row>
    <row r="50" spans="1:26" s="314" customFormat="1" ht="30">
      <c r="A50" s="302">
        <f>+A49+1</f>
        <v>2</v>
      </c>
      <c r="B50" s="303" t="s">
        <v>594</v>
      </c>
      <c r="C50" s="304" t="s">
        <v>594</v>
      </c>
      <c r="D50" s="303" t="s">
        <v>307</v>
      </c>
      <c r="E50" s="305" t="s">
        <v>613</v>
      </c>
      <c r="F50" s="306" t="s">
        <v>134</v>
      </c>
      <c r="G50" s="307"/>
      <c r="H50" s="308">
        <v>40210</v>
      </c>
      <c r="I50" s="309">
        <v>40543</v>
      </c>
      <c r="J50" s="309"/>
      <c r="K50" s="309" t="s">
        <v>602</v>
      </c>
      <c r="L50" s="309" t="s">
        <v>597</v>
      </c>
      <c r="M50" s="310">
        <v>558</v>
      </c>
      <c r="N50" s="310">
        <v>100</v>
      </c>
      <c r="O50" s="311"/>
      <c r="P50" s="311">
        <v>12</v>
      </c>
      <c r="Q50" s="312"/>
      <c r="R50" s="313"/>
      <c r="S50" s="313"/>
      <c r="T50" s="313"/>
      <c r="U50" s="313"/>
      <c r="V50" s="313"/>
      <c r="W50" s="313"/>
      <c r="X50" s="313"/>
      <c r="Y50" s="313"/>
      <c r="Z50" s="313"/>
    </row>
    <row r="51" spans="1:26" s="314" customFormat="1" ht="30">
      <c r="A51" s="302">
        <f t="shared" ref="A51:A56" si="0">+A50+1</f>
        <v>3</v>
      </c>
      <c r="B51" s="303" t="s">
        <v>594</v>
      </c>
      <c r="C51" s="304" t="s">
        <v>594</v>
      </c>
      <c r="D51" s="303" t="s">
        <v>307</v>
      </c>
      <c r="E51" s="305" t="s">
        <v>614</v>
      </c>
      <c r="F51" s="306" t="s">
        <v>134</v>
      </c>
      <c r="G51" s="307"/>
      <c r="H51" s="308">
        <v>40567</v>
      </c>
      <c r="I51" s="309">
        <v>40908</v>
      </c>
      <c r="J51" s="309"/>
      <c r="K51" s="309" t="s">
        <v>607</v>
      </c>
      <c r="L51" s="309" t="s">
        <v>597</v>
      </c>
      <c r="M51" s="310">
        <v>563</v>
      </c>
      <c r="N51" s="310">
        <v>100</v>
      </c>
      <c r="O51" s="311"/>
      <c r="P51" s="311">
        <v>12</v>
      </c>
      <c r="Q51" s="312"/>
      <c r="R51" s="313"/>
      <c r="S51" s="313"/>
      <c r="T51" s="313"/>
      <c r="U51" s="313"/>
      <c r="V51" s="313"/>
      <c r="W51" s="313"/>
      <c r="X51" s="313"/>
      <c r="Y51" s="313"/>
      <c r="Z51" s="313"/>
    </row>
    <row r="52" spans="1:26" s="314" customFormat="1" ht="30">
      <c r="A52" s="302">
        <f t="shared" si="0"/>
        <v>4</v>
      </c>
      <c r="B52" s="303" t="s">
        <v>594</v>
      </c>
      <c r="C52" s="304" t="s">
        <v>594</v>
      </c>
      <c r="D52" s="303" t="s">
        <v>307</v>
      </c>
      <c r="E52" s="305" t="s">
        <v>601</v>
      </c>
      <c r="F52" s="306" t="s">
        <v>134</v>
      </c>
      <c r="G52" s="306"/>
      <c r="H52" s="308">
        <v>40940</v>
      </c>
      <c r="I52" s="309">
        <v>41273</v>
      </c>
      <c r="J52" s="309"/>
      <c r="K52" s="309" t="s">
        <v>602</v>
      </c>
      <c r="L52" s="309" t="s">
        <v>597</v>
      </c>
      <c r="M52" s="310">
        <v>1400</v>
      </c>
      <c r="N52" s="310">
        <v>288</v>
      </c>
      <c r="O52" s="311"/>
      <c r="P52" s="311">
        <v>12</v>
      </c>
      <c r="Q52" s="312"/>
      <c r="R52" s="313"/>
      <c r="S52" s="313"/>
      <c r="T52" s="313"/>
      <c r="U52" s="313"/>
      <c r="V52" s="313"/>
      <c r="W52" s="313"/>
      <c r="X52" s="313"/>
      <c r="Y52" s="313"/>
      <c r="Z52" s="313"/>
    </row>
    <row r="53" spans="1:26" s="114" customFormat="1">
      <c r="A53" s="47">
        <f t="shared" si="0"/>
        <v>5</v>
      </c>
      <c r="B53" s="115"/>
      <c r="C53" s="116"/>
      <c r="D53" s="115"/>
      <c r="E53" s="110"/>
      <c r="F53" s="111"/>
      <c r="G53" s="111"/>
      <c r="H53" s="111"/>
      <c r="I53" s="112"/>
      <c r="J53" s="112"/>
      <c r="K53" s="112"/>
      <c r="L53" s="112"/>
      <c r="M53" s="103"/>
      <c r="N53" s="103"/>
      <c r="O53" s="27"/>
      <c r="P53" s="27"/>
      <c r="Q53" s="152"/>
      <c r="R53" s="113"/>
      <c r="S53" s="113"/>
      <c r="T53" s="113"/>
      <c r="U53" s="113"/>
      <c r="V53" s="113"/>
      <c r="W53" s="113"/>
      <c r="X53" s="113"/>
      <c r="Y53" s="113"/>
      <c r="Z53" s="113"/>
    </row>
    <row r="54" spans="1:26" s="114" customFormat="1">
      <c r="A54" s="47">
        <f t="shared" si="0"/>
        <v>6</v>
      </c>
      <c r="B54" s="115"/>
      <c r="C54" s="116"/>
      <c r="D54" s="115"/>
      <c r="E54" s="110"/>
      <c r="F54" s="111"/>
      <c r="G54" s="111"/>
      <c r="H54" s="111"/>
      <c r="I54" s="112"/>
      <c r="J54" s="112"/>
      <c r="K54" s="112"/>
      <c r="L54" s="112"/>
      <c r="M54" s="103"/>
      <c r="N54" s="103"/>
      <c r="O54" s="27"/>
      <c r="P54" s="27"/>
      <c r="Q54" s="152"/>
      <c r="R54" s="113"/>
      <c r="S54" s="113"/>
      <c r="T54" s="113"/>
      <c r="U54" s="113"/>
      <c r="V54" s="113"/>
      <c r="W54" s="113"/>
      <c r="X54" s="113"/>
      <c r="Y54" s="113"/>
      <c r="Z54" s="113"/>
    </row>
    <row r="55" spans="1:26" s="114" customFormat="1">
      <c r="A55" s="47">
        <f t="shared" si="0"/>
        <v>7</v>
      </c>
      <c r="B55" s="115"/>
      <c r="C55" s="116"/>
      <c r="D55" s="115"/>
      <c r="E55" s="110"/>
      <c r="F55" s="111"/>
      <c r="G55" s="111"/>
      <c r="H55" s="111"/>
      <c r="I55" s="112"/>
      <c r="J55" s="112"/>
      <c r="K55" s="112"/>
      <c r="L55" s="112"/>
      <c r="M55" s="103"/>
      <c r="N55" s="103"/>
      <c r="O55" s="27"/>
      <c r="P55" s="27"/>
      <c r="Q55" s="152"/>
      <c r="R55" s="113"/>
      <c r="S55" s="113"/>
      <c r="T55" s="113"/>
      <c r="U55" s="113"/>
      <c r="V55" s="113"/>
      <c r="W55" s="113"/>
      <c r="X55" s="113"/>
      <c r="Y55" s="113"/>
      <c r="Z55" s="113"/>
    </row>
    <row r="56" spans="1:26" s="114" customFormat="1">
      <c r="A56" s="47">
        <f t="shared" si="0"/>
        <v>8</v>
      </c>
      <c r="B56" s="115"/>
      <c r="C56" s="116"/>
      <c r="D56" s="115"/>
      <c r="E56" s="110"/>
      <c r="F56" s="111"/>
      <c r="G56" s="111"/>
      <c r="H56" s="111"/>
      <c r="I56" s="112"/>
      <c r="J56" s="112"/>
      <c r="K56" s="112"/>
      <c r="L56" s="112"/>
      <c r="M56" s="103"/>
      <c r="N56" s="103"/>
      <c r="O56" s="27"/>
      <c r="P56" s="27"/>
      <c r="Q56" s="152"/>
      <c r="R56" s="113"/>
      <c r="S56" s="113"/>
      <c r="T56" s="113"/>
      <c r="U56" s="113"/>
      <c r="V56" s="113"/>
      <c r="W56" s="113"/>
      <c r="X56" s="113"/>
      <c r="Y56" s="113"/>
      <c r="Z56" s="113"/>
    </row>
    <row r="57" spans="1:26" s="114" customFormat="1">
      <c r="A57" s="47"/>
      <c r="B57" s="50" t="s">
        <v>16</v>
      </c>
      <c r="C57" s="116"/>
      <c r="D57" s="115"/>
      <c r="E57" s="110"/>
      <c r="F57" s="111"/>
      <c r="G57" s="111"/>
      <c r="H57" s="111"/>
      <c r="I57" s="112"/>
      <c r="J57" s="112"/>
      <c r="K57" s="117" t="s">
        <v>776</v>
      </c>
      <c r="L57" s="117">
        <f t="shared" ref="L57" si="1">SUM(L49:L56)</f>
        <v>0</v>
      </c>
      <c r="M57" s="150">
        <v>288</v>
      </c>
      <c r="N57" s="117" t="s">
        <v>617</v>
      </c>
      <c r="O57" s="27"/>
      <c r="P57" s="27"/>
      <c r="Q57" s="153"/>
    </row>
    <row r="58" spans="1:26" s="30" customFormat="1">
      <c r="E58" s="31"/>
    </row>
    <row r="59" spans="1:26" s="30" customFormat="1">
      <c r="B59" s="237" t="s">
        <v>28</v>
      </c>
      <c r="C59" s="237" t="s">
        <v>27</v>
      </c>
      <c r="D59" s="235" t="s">
        <v>34</v>
      </c>
      <c r="E59"/>
    </row>
    <row r="60" spans="1:26" s="30" customFormat="1">
      <c r="B60"/>
      <c r="C60"/>
      <c r="D60" s="235" t="s">
        <v>23</v>
      </c>
      <c r="E60" s="62" t="s">
        <v>24</v>
      </c>
    </row>
    <row r="61" spans="1:26" s="30" customFormat="1" ht="18.75">
      <c r="B61" s="59" t="s">
        <v>21</v>
      </c>
      <c r="C61" s="60" t="str">
        <f>+K57</f>
        <v>44 meses y 17 días</v>
      </c>
      <c r="D61" s="57" t="s">
        <v>284</v>
      </c>
      <c r="E61" s="57"/>
      <c r="F61" s="32"/>
      <c r="G61" s="32"/>
      <c r="H61" s="32"/>
      <c r="I61" s="32"/>
      <c r="J61" s="32"/>
      <c r="K61" s="32"/>
      <c r="L61" s="32"/>
      <c r="M61" s="32"/>
    </row>
    <row r="62" spans="1:26" s="30" customFormat="1">
      <c r="B62" s="59" t="s">
        <v>25</v>
      </c>
      <c r="C62" s="60">
        <f>+M57</f>
        <v>288</v>
      </c>
      <c r="D62" s="57"/>
      <c r="E62" s="57" t="s">
        <v>284</v>
      </c>
    </row>
    <row r="63" spans="1:26" s="30" customFormat="1">
      <c r="B63" s="33"/>
      <c r="C63" s="233"/>
      <c r="D63"/>
      <c r="E63"/>
      <c r="F63"/>
      <c r="G63"/>
      <c r="H63"/>
      <c r="I63"/>
      <c r="J63"/>
      <c r="K63"/>
      <c r="L63"/>
      <c r="M63"/>
      <c r="N63"/>
    </row>
    <row r="64" spans="1:26" ht="15.75" thickBot="1"/>
    <row r="65" spans="2:17" ht="27" thickBot="1">
      <c r="B65" s="232" t="s">
        <v>104</v>
      </c>
      <c r="C65"/>
      <c r="D65"/>
      <c r="E65"/>
      <c r="F65"/>
      <c r="G65"/>
      <c r="H65"/>
      <c r="I65"/>
      <c r="J65"/>
      <c r="K65"/>
      <c r="L65"/>
      <c r="M65"/>
      <c r="N65"/>
    </row>
    <row r="68" spans="2:17" ht="90">
      <c r="B68" s="121" t="s">
        <v>147</v>
      </c>
      <c r="C68" s="68" t="s">
        <v>2</v>
      </c>
      <c r="D68" s="68" t="s">
        <v>106</v>
      </c>
      <c r="E68" s="68" t="s">
        <v>105</v>
      </c>
      <c r="F68" s="68" t="s">
        <v>107</v>
      </c>
      <c r="G68" s="68" t="s">
        <v>108</v>
      </c>
      <c r="H68" s="68" t="s">
        <v>109</v>
      </c>
      <c r="I68" s="68" t="s">
        <v>110</v>
      </c>
      <c r="J68" s="68" t="s">
        <v>111</v>
      </c>
      <c r="K68" s="68" t="s">
        <v>112</v>
      </c>
      <c r="L68" s="68" t="s">
        <v>113</v>
      </c>
      <c r="M68" s="97" t="s">
        <v>114</v>
      </c>
      <c r="N68" s="97" t="s">
        <v>115</v>
      </c>
      <c r="O68" s="226" t="s">
        <v>3</v>
      </c>
      <c r="P68"/>
      <c r="Q68" s="68" t="s">
        <v>18</v>
      </c>
    </row>
    <row r="69" spans="2:17">
      <c r="B69" s="256" t="s">
        <v>454</v>
      </c>
      <c r="C69" s="256" t="s">
        <v>471</v>
      </c>
      <c r="D69" s="258" t="s">
        <v>468</v>
      </c>
      <c r="E69" s="257">
        <v>212</v>
      </c>
      <c r="F69" s="4"/>
      <c r="G69" s="4" t="s">
        <v>135</v>
      </c>
      <c r="H69" s="4"/>
      <c r="I69" s="98"/>
      <c r="J69" s="98" t="s">
        <v>134</v>
      </c>
      <c r="K69" s="122" t="s">
        <v>134</v>
      </c>
      <c r="L69" s="122" t="s">
        <v>134</v>
      </c>
      <c r="M69" s="122" t="s">
        <v>134</v>
      </c>
      <c r="N69" s="122" t="s">
        <v>134</v>
      </c>
      <c r="O69" s="228" t="s">
        <v>461</v>
      </c>
      <c r="P69"/>
      <c r="Q69" s="122" t="s">
        <v>135</v>
      </c>
    </row>
    <row r="70" spans="2:17">
      <c r="B70" s="256" t="s">
        <v>431</v>
      </c>
      <c r="C70" s="256" t="s">
        <v>472</v>
      </c>
      <c r="D70" s="258" t="s">
        <v>469</v>
      </c>
      <c r="E70" s="257">
        <v>450</v>
      </c>
      <c r="F70" s="4"/>
      <c r="G70" s="4"/>
      <c r="H70" s="4"/>
      <c r="I70" s="98" t="s">
        <v>134</v>
      </c>
      <c r="J70" s="98" t="s">
        <v>134</v>
      </c>
      <c r="K70" s="122" t="s">
        <v>134</v>
      </c>
      <c r="L70" s="122" t="s">
        <v>134</v>
      </c>
      <c r="M70" s="122" t="s">
        <v>134</v>
      </c>
      <c r="N70" s="122" t="s">
        <v>134</v>
      </c>
      <c r="O70" s="228"/>
      <c r="P70"/>
      <c r="Q70" s="122" t="s">
        <v>134</v>
      </c>
    </row>
    <row r="71" spans="2:17">
      <c r="B71" s="256" t="s">
        <v>448</v>
      </c>
      <c r="C71" s="256" t="s">
        <v>473</v>
      </c>
      <c r="D71" s="258" t="s">
        <v>470</v>
      </c>
      <c r="E71" s="257">
        <v>72</v>
      </c>
      <c r="F71" s="4"/>
      <c r="G71" s="4"/>
      <c r="H71" s="4"/>
      <c r="I71" s="98" t="s">
        <v>134</v>
      </c>
      <c r="J71" s="98" t="s">
        <v>134</v>
      </c>
      <c r="K71" s="122" t="s">
        <v>134</v>
      </c>
      <c r="L71" s="122" t="s">
        <v>134</v>
      </c>
      <c r="M71" s="122" t="s">
        <v>134</v>
      </c>
      <c r="N71" s="122" t="s">
        <v>134</v>
      </c>
      <c r="O71" s="228"/>
      <c r="P71"/>
      <c r="Q71" s="122" t="s">
        <v>134</v>
      </c>
    </row>
    <row r="72" spans="2:17">
      <c r="B72" s="3"/>
      <c r="C72" s="3"/>
      <c r="D72" s="5"/>
      <c r="E72" s="5"/>
      <c r="F72" s="4"/>
      <c r="G72" s="4"/>
      <c r="H72" s="4"/>
      <c r="I72" s="98"/>
      <c r="J72" s="98"/>
      <c r="K72" s="122"/>
      <c r="L72" s="122"/>
      <c r="M72" s="122"/>
      <c r="N72" s="122"/>
      <c r="O72" s="228"/>
      <c r="P72"/>
      <c r="Q72" s="122"/>
    </row>
    <row r="73" spans="2:17">
      <c r="B73" s="3"/>
      <c r="C73" s="3"/>
      <c r="D73" s="5"/>
      <c r="E73" s="5"/>
      <c r="F73" s="4"/>
      <c r="G73" s="4"/>
      <c r="H73" s="4"/>
      <c r="I73" s="98"/>
      <c r="J73" s="98"/>
      <c r="K73" s="122"/>
      <c r="L73" s="122"/>
      <c r="M73" s="122"/>
      <c r="N73" s="122"/>
      <c r="O73" s="228"/>
      <c r="P73"/>
      <c r="Q73" s="122"/>
    </row>
    <row r="74" spans="2:17">
      <c r="B74" s="3"/>
      <c r="C74" s="3"/>
      <c r="D74" s="5"/>
      <c r="E74" s="5"/>
      <c r="F74" s="4"/>
      <c r="G74" s="4"/>
      <c r="H74" s="4"/>
      <c r="I74" s="98"/>
      <c r="J74" s="98"/>
      <c r="K74" s="122"/>
      <c r="L74" s="122"/>
      <c r="M74" s="122"/>
      <c r="N74" s="122"/>
      <c r="O74" s="228"/>
      <c r="P74"/>
      <c r="Q74" s="122"/>
    </row>
    <row r="75" spans="2:17">
      <c r="B75" s="122"/>
      <c r="C75" s="122"/>
      <c r="D75" s="122"/>
      <c r="E75" s="122"/>
      <c r="F75" s="122"/>
      <c r="G75" s="122"/>
      <c r="H75" s="122"/>
      <c r="I75" s="122"/>
      <c r="J75" s="122"/>
      <c r="K75" s="122"/>
      <c r="L75" s="122"/>
      <c r="M75" s="122"/>
      <c r="N75" s="122"/>
      <c r="O75" s="228"/>
      <c r="P75"/>
      <c r="Q75" s="122"/>
    </row>
    <row r="76" spans="2:17">
      <c r="B76" s="9" t="s">
        <v>1</v>
      </c>
    </row>
    <row r="77" spans="2:17">
      <c r="B77" s="9" t="s">
        <v>37</v>
      </c>
    </row>
    <row r="78" spans="2:17">
      <c r="B78" s="9" t="s">
        <v>61</v>
      </c>
    </row>
    <row r="80" spans="2:17" ht="15.75" thickBot="1"/>
    <row r="81" spans="2:17" ht="27" thickBot="1">
      <c r="B81" s="241" t="s">
        <v>38</v>
      </c>
      <c r="C81"/>
      <c r="D81"/>
      <c r="E81"/>
      <c r="F81"/>
      <c r="G81"/>
      <c r="H81"/>
      <c r="I81"/>
      <c r="J81"/>
      <c r="K81"/>
      <c r="L81"/>
      <c r="M81"/>
      <c r="N81"/>
    </row>
    <row r="86" spans="2:17" ht="45">
      <c r="B86" s="121" t="s">
        <v>0</v>
      </c>
      <c r="C86" s="121" t="s">
        <v>39</v>
      </c>
      <c r="D86" s="121" t="s">
        <v>40</v>
      </c>
      <c r="E86" s="121" t="s">
        <v>116</v>
      </c>
      <c r="F86" s="121" t="s">
        <v>118</v>
      </c>
      <c r="G86" s="121" t="s">
        <v>119</v>
      </c>
      <c r="H86" s="121" t="s">
        <v>120</v>
      </c>
      <c r="I86" s="121" t="s">
        <v>117</v>
      </c>
      <c r="J86" s="226" t="s">
        <v>121</v>
      </c>
      <c r="K86"/>
      <c r="L86"/>
      <c r="M86" s="121" t="s">
        <v>122</v>
      </c>
      <c r="N86" s="121" t="s">
        <v>41</v>
      </c>
      <c r="O86" s="121" t="s">
        <v>42</v>
      </c>
      <c r="P86" s="226" t="s">
        <v>3</v>
      </c>
      <c r="Q86"/>
    </row>
    <row r="87" spans="2:17">
      <c r="B87" s="225" t="s">
        <v>43</v>
      </c>
      <c r="C87" s="175">
        <f>(212+72)/200+450/300</f>
        <v>2.92</v>
      </c>
      <c r="D87" s="3" t="s">
        <v>402</v>
      </c>
      <c r="E87" s="3">
        <v>27534436</v>
      </c>
      <c r="F87" s="3" t="s">
        <v>306</v>
      </c>
      <c r="G87" s="3" t="s">
        <v>403</v>
      </c>
      <c r="H87" s="176">
        <v>32498</v>
      </c>
      <c r="I87" s="5" t="s">
        <v>135</v>
      </c>
      <c r="J87" s="1" t="s">
        <v>307</v>
      </c>
      <c r="K87" s="99" t="s">
        <v>404</v>
      </c>
      <c r="L87" s="98" t="s">
        <v>306</v>
      </c>
      <c r="M87" s="122" t="s">
        <v>134</v>
      </c>
      <c r="N87" s="122" t="s">
        <v>135</v>
      </c>
      <c r="O87" s="122" t="s">
        <v>134</v>
      </c>
      <c r="P87" s="227" t="s">
        <v>190</v>
      </c>
      <c r="Q87"/>
    </row>
    <row r="88" spans="2:17">
      <c r="B88" s="225" t="s">
        <v>43</v>
      </c>
      <c r="C88" s="175">
        <f t="shared" ref="C88:C93" si="2">(212+72)/200+450/300</f>
        <v>2.92</v>
      </c>
      <c r="D88" s="3" t="s">
        <v>402</v>
      </c>
      <c r="E88" s="3">
        <v>27534436</v>
      </c>
      <c r="F88" s="3" t="s">
        <v>306</v>
      </c>
      <c r="G88" s="3" t="s">
        <v>403</v>
      </c>
      <c r="H88" s="176">
        <v>32498</v>
      </c>
      <c r="I88" s="5" t="s">
        <v>135</v>
      </c>
      <c r="J88" s="1" t="s">
        <v>405</v>
      </c>
      <c r="K88" s="99" t="s">
        <v>406</v>
      </c>
      <c r="L88" s="98" t="s">
        <v>407</v>
      </c>
      <c r="M88" s="122" t="s">
        <v>134</v>
      </c>
      <c r="N88" s="122" t="s">
        <v>135</v>
      </c>
      <c r="O88" s="122" t="s">
        <v>134</v>
      </c>
      <c r="P88" s="227" t="s">
        <v>190</v>
      </c>
      <c r="Q88" s="229"/>
    </row>
    <row r="89" spans="2:17">
      <c r="B89" s="225" t="s">
        <v>43</v>
      </c>
      <c r="C89" s="175">
        <f t="shared" si="2"/>
        <v>2.92</v>
      </c>
      <c r="D89" s="3" t="s">
        <v>402</v>
      </c>
      <c r="E89" s="3">
        <v>27534436</v>
      </c>
      <c r="F89" s="3" t="s">
        <v>306</v>
      </c>
      <c r="G89" s="3" t="s">
        <v>403</v>
      </c>
      <c r="H89" s="176">
        <v>32498</v>
      </c>
      <c r="I89" s="5" t="s">
        <v>135</v>
      </c>
      <c r="J89" s="1" t="s">
        <v>408</v>
      </c>
      <c r="K89" s="99" t="s">
        <v>409</v>
      </c>
      <c r="L89" s="98" t="s">
        <v>306</v>
      </c>
      <c r="M89" s="122" t="s">
        <v>134</v>
      </c>
      <c r="N89" s="122" t="s">
        <v>135</v>
      </c>
      <c r="O89" s="122" t="s">
        <v>134</v>
      </c>
      <c r="P89" s="227" t="s">
        <v>190</v>
      </c>
      <c r="Q89" s="229"/>
    </row>
    <row r="90" spans="2:17">
      <c r="B90" s="225"/>
      <c r="C90" s="175">
        <f t="shared" si="2"/>
        <v>2.92</v>
      </c>
      <c r="D90" s="3" t="s">
        <v>410</v>
      </c>
      <c r="E90" s="3">
        <v>27210870</v>
      </c>
      <c r="F90" s="3" t="s">
        <v>279</v>
      </c>
      <c r="G90" s="3" t="s">
        <v>411</v>
      </c>
      <c r="H90" s="176">
        <v>40445</v>
      </c>
      <c r="I90" s="5" t="s">
        <v>135</v>
      </c>
      <c r="J90" s="1" t="s">
        <v>412</v>
      </c>
      <c r="K90" s="177" t="s">
        <v>413</v>
      </c>
      <c r="L90" s="98" t="s">
        <v>414</v>
      </c>
      <c r="M90" s="122" t="s">
        <v>135</v>
      </c>
      <c r="N90" s="122" t="s">
        <v>135</v>
      </c>
      <c r="O90" s="122" t="s">
        <v>134</v>
      </c>
      <c r="P90" s="228" t="s">
        <v>418</v>
      </c>
      <c r="Q90" s="229"/>
    </row>
    <row r="91" spans="2:17">
      <c r="B91" s="225"/>
      <c r="C91" s="175">
        <f t="shared" si="2"/>
        <v>2.92</v>
      </c>
      <c r="D91" s="3" t="s">
        <v>410</v>
      </c>
      <c r="E91" s="3">
        <v>27210870</v>
      </c>
      <c r="F91" s="3" t="s">
        <v>279</v>
      </c>
      <c r="G91" s="3" t="s">
        <v>411</v>
      </c>
      <c r="H91" s="176">
        <v>40445</v>
      </c>
      <c r="I91" s="5" t="s">
        <v>135</v>
      </c>
      <c r="J91" s="1" t="s">
        <v>412</v>
      </c>
      <c r="K91" s="99" t="s">
        <v>415</v>
      </c>
      <c r="L91" s="98" t="s">
        <v>416</v>
      </c>
      <c r="M91" s="122" t="s">
        <v>135</v>
      </c>
      <c r="N91" s="122" t="s">
        <v>135</v>
      </c>
      <c r="O91" s="122" t="s">
        <v>134</v>
      </c>
      <c r="P91" s="228" t="s">
        <v>418</v>
      </c>
      <c r="Q91" s="229"/>
    </row>
    <row r="92" spans="2:17">
      <c r="B92" s="225" t="s">
        <v>417</v>
      </c>
      <c r="C92" s="175">
        <f t="shared" si="2"/>
        <v>2.92</v>
      </c>
      <c r="D92" s="3" t="s">
        <v>419</v>
      </c>
      <c r="E92" s="3">
        <v>30742367</v>
      </c>
      <c r="F92" s="3" t="s">
        <v>162</v>
      </c>
      <c r="G92" s="3" t="s">
        <v>420</v>
      </c>
      <c r="H92" s="176">
        <v>34675</v>
      </c>
      <c r="I92" s="5" t="s">
        <v>135</v>
      </c>
      <c r="J92" s="1" t="s">
        <v>421</v>
      </c>
      <c r="K92" s="99" t="s">
        <v>422</v>
      </c>
      <c r="L92" s="98" t="s">
        <v>423</v>
      </c>
      <c r="M92" s="122" t="s">
        <v>134</v>
      </c>
      <c r="N92" s="122" t="s">
        <v>135</v>
      </c>
      <c r="O92" s="122" t="s">
        <v>134</v>
      </c>
      <c r="P92" s="228" t="s">
        <v>424</v>
      </c>
      <c r="Q92" s="229"/>
    </row>
    <row r="93" spans="2:17">
      <c r="B93" s="225" t="s">
        <v>425</v>
      </c>
      <c r="C93" s="175">
        <f t="shared" si="2"/>
        <v>2.92</v>
      </c>
      <c r="D93" s="3" t="s">
        <v>426</v>
      </c>
      <c r="E93" s="3">
        <v>1086498224</v>
      </c>
      <c r="F93" s="3" t="s">
        <v>162</v>
      </c>
      <c r="G93" s="3" t="s">
        <v>135</v>
      </c>
      <c r="H93" s="176" t="s">
        <v>135</v>
      </c>
      <c r="I93" s="5" t="s">
        <v>135</v>
      </c>
      <c r="J93" s="1" t="s">
        <v>427</v>
      </c>
      <c r="K93" s="99" t="s">
        <v>394</v>
      </c>
      <c r="L93" s="98" t="s">
        <v>252</v>
      </c>
      <c r="M93" s="122" t="s">
        <v>134</v>
      </c>
      <c r="N93" s="122" t="s">
        <v>135</v>
      </c>
      <c r="O93" s="122" t="s">
        <v>134</v>
      </c>
      <c r="P93" s="228" t="s">
        <v>217</v>
      </c>
      <c r="Q93" s="229"/>
    </row>
    <row r="94" spans="2:17">
      <c r="B94" s="225" t="s">
        <v>425</v>
      </c>
      <c r="C94" s="175">
        <f>(212+72)/200+450/300</f>
        <v>2.92</v>
      </c>
      <c r="D94" s="3" t="s">
        <v>426</v>
      </c>
      <c r="E94" s="3">
        <v>1086498224</v>
      </c>
      <c r="F94" s="3" t="s">
        <v>162</v>
      </c>
      <c r="G94" s="3" t="s">
        <v>135</v>
      </c>
      <c r="H94" s="176" t="s">
        <v>135</v>
      </c>
      <c r="I94" s="5" t="s">
        <v>135</v>
      </c>
      <c r="J94" s="1" t="s">
        <v>428</v>
      </c>
      <c r="K94" s="99" t="s">
        <v>429</v>
      </c>
      <c r="L94" s="98" t="s">
        <v>430</v>
      </c>
      <c r="M94" s="122" t="s">
        <v>134</v>
      </c>
      <c r="N94" s="122" t="s">
        <v>135</v>
      </c>
      <c r="O94" s="122" t="s">
        <v>134</v>
      </c>
      <c r="P94" s="228" t="s">
        <v>217</v>
      </c>
      <c r="Q94" s="229"/>
    </row>
    <row r="95" spans="2:17">
      <c r="B95" s="225" t="s">
        <v>44</v>
      </c>
      <c r="C95" s="175">
        <f>(212+72)/200+450/300*2</f>
        <v>4.42</v>
      </c>
      <c r="D95" s="3" t="s">
        <v>450</v>
      </c>
      <c r="E95" s="3">
        <v>38560901</v>
      </c>
      <c r="F95" s="3" t="s">
        <v>162</v>
      </c>
      <c r="G95" s="3" t="s">
        <v>169</v>
      </c>
      <c r="H95" s="176">
        <v>39718</v>
      </c>
      <c r="I95" s="5" t="s">
        <v>134</v>
      </c>
      <c r="J95" s="1" t="s">
        <v>169</v>
      </c>
      <c r="K95" s="99" t="s">
        <v>451</v>
      </c>
      <c r="L95" s="98" t="s">
        <v>453</v>
      </c>
      <c r="M95" s="122" t="s">
        <v>134</v>
      </c>
      <c r="N95" s="122" t="s">
        <v>134</v>
      </c>
      <c r="O95" s="122" t="s">
        <v>134</v>
      </c>
      <c r="P95" s="228" t="s">
        <v>386</v>
      </c>
      <c r="Q95" s="229"/>
    </row>
    <row r="96" spans="2:17">
      <c r="B96" s="225" t="s">
        <v>44</v>
      </c>
      <c r="C96" s="175">
        <f t="shared" ref="C96:C105" si="3">(212+72)/200+450/300*2</f>
        <v>4.42</v>
      </c>
      <c r="D96" s="3" t="s">
        <v>450</v>
      </c>
      <c r="E96" s="3">
        <v>38560901</v>
      </c>
      <c r="F96" s="3" t="s">
        <v>162</v>
      </c>
      <c r="G96" s="3" t="s">
        <v>169</v>
      </c>
      <c r="H96" s="176">
        <v>39718</v>
      </c>
      <c r="I96" s="5" t="s">
        <v>134</v>
      </c>
      <c r="J96" s="1" t="s">
        <v>169</v>
      </c>
      <c r="K96" s="99" t="s">
        <v>452</v>
      </c>
      <c r="L96" s="98" t="s">
        <v>453</v>
      </c>
      <c r="M96" s="122" t="s">
        <v>134</v>
      </c>
      <c r="N96" s="122" t="s">
        <v>134</v>
      </c>
      <c r="O96" s="122" t="s">
        <v>134</v>
      </c>
      <c r="P96" s="228"/>
      <c r="Q96" s="229"/>
    </row>
    <row r="97" spans="1:17">
      <c r="B97" s="225" t="s">
        <v>44</v>
      </c>
      <c r="C97" s="175">
        <f t="shared" si="3"/>
        <v>4.42</v>
      </c>
      <c r="D97" s="3" t="s">
        <v>462</v>
      </c>
      <c r="E97" s="3">
        <v>1085274441</v>
      </c>
      <c r="F97" s="3" t="s">
        <v>162</v>
      </c>
      <c r="G97" s="3" t="s">
        <v>163</v>
      </c>
      <c r="H97" s="176">
        <v>40879</v>
      </c>
      <c r="I97" s="5" t="s">
        <v>135</v>
      </c>
      <c r="J97" s="1" t="s">
        <v>463</v>
      </c>
      <c r="K97" s="99" t="s">
        <v>464</v>
      </c>
      <c r="L97" s="98" t="s">
        <v>465</v>
      </c>
      <c r="M97" s="122"/>
      <c r="N97" s="122"/>
      <c r="O97" s="122" t="s">
        <v>134</v>
      </c>
      <c r="P97" s="228"/>
      <c r="Q97" s="229"/>
    </row>
    <row r="98" spans="1:17">
      <c r="B98" s="225" t="s">
        <v>44</v>
      </c>
      <c r="C98" s="175">
        <f t="shared" si="3"/>
        <v>4.42</v>
      </c>
      <c r="D98" s="3" t="s">
        <v>466</v>
      </c>
      <c r="E98" s="3">
        <v>59834580</v>
      </c>
      <c r="F98" s="3" t="s">
        <v>467</v>
      </c>
      <c r="G98" s="3" t="s">
        <v>234</v>
      </c>
      <c r="H98" s="176">
        <v>38828</v>
      </c>
      <c r="I98" s="5" t="s">
        <v>135</v>
      </c>
      <c r="J98" s="1" t="s">
        <v>511</v>
      </c>
      <c r="K98" s="177" t="s">
        <v>512</v>
      </c>
      <c r="L98" s="98" t="s">
        <v>513</v>
      </c>
      <c r="M98" s="122" t="s">
        <v>134</v>
      </c>
      <c r="N98" s="122" t="s">
        <v>134</v>
      </c>
      <c r="O98" s="122" t="s">
        <v>134</v>
      </c>
      <c r="P98" s="260" t="s">
        <v>190</v>
      </c>
      <c r="Q98" s="229"/>
    </row>
    <row r="99" spans="1:17">
      <c r="B99" s="259" t="s">
        <v>44</v>
      </c>
      <c r="C99" s="175">
        <f t="shared" si="3"/>
        <v>4.42</v>
      </c>
      <c r="D99" s="3" t="s">
        <v>466</v>
      </c>
      <c r="E99" s="3">
        <v>59834580</v>
      </c>
      <c r="F99" s="3" t="s">
        <v>467</v>
      </c>
      <c r="G99" s="3" t="s">
        <v>234</v>
      </c>
      <c r="H99" s="176">
        <v>38828</v>
      </c>
      <c r="I99" s="5" t="s">
        <v>135</v>
      </c>
      <c r="J99" s="1" t="s">
        <v>514</v>
      </c>
      <c r="K99" s="99" t="s">
        <v>515</v>
      </c>
      <c r="L99" s="98" t="s">
        <v>516</v>
      </c>
      <c r="M99" s="122" t="s">
        <v>134</v>
      </c>
      <c r="N99" s="122" t="s">
        <v>134</v>
      </c>
      <c r="O99" s="122" t="s">
        <v>134</v>
      </c>
      <c r="P99" s="260" t="s">
        <v>190</v>
      </c>
      <c r="Q99" s="229"/>
    </row>
    <row r="100" spans="1:17">
      <c r="B100" s="259" t="s">
        <v>44</v>
      </c>
      <c r="C100" s="175">
        <f t="shared" si="3"/>
        <v>4.42</v>
      </c>
      <c r="D100" s="3" t="s">
        <v>517</v>
      </c>
      <c r="E100" s="3">
        <v>37086564</v>
      </c>
      <c r="F100" s="3" t="s">
        <v>306</v>
      </c>
      <c r="G100" s="3" t="s">
        <v>135</v>
      </c>
      <c r="H100" s="176" t="s">
        <v>135</v>
      </c>
      <c r="I100" s="5" t="s">
        <v>134</v>
      </c>
      <c r="J100" s="1" t="s">
        <v>518</v>
      </c>
      <c r="K100" s="99" t="s">
        <v>519</v>
      </c>
      <c r="L100" s="98" t="s">
        <v>306</v>
      </c>
      <c r="M100" s="122" t="s">
        <v>134</v>
      </c>
      <c r="N100" s="122" t="s">
        <v>23</v>
      </c>
      <c r="O100" s="122" t="s">
        <v>134</v>
      </c>
      <c r="P100" s="228"/>
      <c r="Q100" s="229"/>
    </row>
    <row r="101" spans="1:17">
      <c r="B101" s="259" t="s">
        <v>44</v>
      </c>
      <c r="C101" s="175">
        <f t="shared" si="3"/>
        <v>4.42</v>
      </c>
      <c r="D101" s="3" t="s">
        <v>517</v>
      </c>
      <c r="E101" s="3">
        <v>37086564</v>
      </c>
      <c r="F101" s="3" t="s">
        <v>306</v>
      </c>
      <c r="G101" s="3" t="s">
        <v>135</v>
      </c>
      <c r="H101" s="176" t="s">
        <v>135</v>
      </c>
      <c r="I101" s="5" t="s">
        <v>134</v>
      </c>
      <c r="J101" s="1" t="s">
        <v>267</v>
      </c>
      <c r="K101" s="99" t="s">
        <v>520</v>
      </c>
      <c r="L101" s="98" t="s">
        <v>306</v>
      </c>
      <c r="M101" s="122" t="s">
        <v>134</v>
      </c>
      <c r="N101" s="122" t="s">
        <v>23</v>
      </c>
      <c r="O101" s="122" t="s">
        <v>134</v>
      </c>
      <c r="P101" s="228"/>
      <c r="Q101" s="229"/>
    </row>
    <row r="102" spans="1:17">
      <c r="B102" s="259" t="s">
        <v>44</v>
      </c>
      <c r="C102" s="175">
        <f t="shared" si="3"/>
        <v>4.42</v>
      </c>
      <c r="D102" s="3" t="s">
        <v>521</v>
      </c>
      <c r="E102" s="3">
        <v>27090510</v>
      </c>
      <c r="F102" s="3" t="s">
        <v>162</v>
      </c>
      <c r="G102" s="3" t="s">
        <v>163</v>
      </c>
      <c r="H102" s="176">
        <v>37715</v>
      </c>
      <c r="I102" s="5" t="s">
        <v>134</v>
      </c>
      <c r="J102" s="1" t="s">
        <v>522</v>
      </c>
      <c r="K102" s="177" t="s">
        <v>523</v>
      </c>
      <c r="L102" s="183" t="s">
        <v>162</v>
      </c>
      <c r="M102" s="122" t="s">
        <v>134</v>
      </c>
      <c r="N102" s="122" t="s">
        <v>134</v>
      </c>
      <c r="O102" s="122" t="s">
        <v>134</v>
      </c>
      <c r="P102" s="227"/>
      <c r="Q102" s="229"/>
    </row>
    <row r="103" spans="1:17">
      <c r="B103" s="259" t="s">
        <v>44</v>
      </c>
      <c r="C103" s="175">
        <f t="shared" si="3"/>
        <v>4.42</v>
      </c>
      <c r="D103" s="3" t="s">
        <v>521</v>
      </c>
      <c r="E103" s="3">
        <v>27090510</v>
      </c>
      <c r="F103" s="3" t="s">
        <v>162</v>
      </c>
      <c r="G103" s="3" t="s">
        <v>163</v>
      </c>
      <c r="H103" s="176">
        <v>37715</v>
      </c>
      <c r="I103" s="5" t="s">
        <v>134</v>
      </c>
      <c r="J103" s="189" t="s">
        <v>524</v>
      </c>
      <c r="K103" s="190" t="s">
        <v>525</v>
      </c>
      <c r="L103" s="191" t="s">
        <v>162</v>
      </c>
      <c r="M103" s="122"/>
      <c r="N103" s="122"/>
      <c r="O103" s="122" t="s">
        <v>134</v>
      </c>
      <c r="P103" s="227"/>
      <c r="Q103" s="229"/>
    </row>
    <row r="104" spans="1:17">
      <c r="A104" s="122"/>
      <c r="B104" s="259" t="s">
        <v>44</v>
      </c>
      <c r="C104" s="175">
        <f t="shared" si="3"/>
        <v>4.42</v>
      </c>
      <c r="D104" s="3" t="s">
        <v>521</v>
      </c>
      <c r="E104" s="3">
        <v>27090510</v>
      </c>
      <c r="F104" s="3" t="s">
        <v>162</v>
      </c>
      <c r="G104" s="3" t="s">
        <v>163</v>
      </c>
      <c r="H104" s="176">
        <v>37715</v>
      </c>
      <c r="I104" s="5" t="s">
        <v>134</v>
      </c>
      <c r="J104" s="122" t="s">
        <v>526</v>
      </c>
      <c r="K104" s="122" t="s">
        <v>527</v>
      </c>
      <c r="L104" s="122" t="s">
        <v>162</v>
      </c>
      <c r="M104" s="122"/>
      <c r="N104" s="122"/>
      <c r="O104" s="122" t="s">
        <v>134</v>
      </c>
      <c r="P104" s="122"/>
      <c r="Q104" s="229"/>
    </row>
    <row r="105" spans="1:17">
      <c r="B105" s="259" t="s">
        <v>44</v>
      </c>
      <c r="C105" s="175">
        <f t="shared" si="3"/>
        <v>4.42</v>
      </c>
      <c r="D105" s="194" t="s">
        <v>528</v>
      </c>
      <c r="E105" s="194">
        <v>98387143</v>
      </c>
      <c r="F105" s="194" t="s">
        <v>286</v>
      </c>
      <c r="G105" s="194" t="s">
        <v>163</v>
      </c>
      <c r="H105" s="195">
        <v>38457</v>
      </c>
      <c r="I105" s="196" t="s">
        <v>134</v>
      </c>
      <c r="J105" s="197" t="s">
        <v>529</v>
      </c>
      <c r="K105" s="9" t="s">
        <v>530</v>
      </c>
      <c r="L105" s="198" t="s">
        <v>286</v>
      </c>
      <c r="M105" s="122"/>
      <c r="N105" s="122"/>
      <c r="O105" s="122" t="s">
        <v>134</v>
      </c>
      <c r="P105" s="122"/>
      <c r="Q105" s="229"/>
    </row>
    <row r="106" spans="1:17">
      <c r="B106" s="225"/>
      <c r="C106" s="175"/>
      <c r="D106" s="3"/>
      <c r="E106" s="3"/>
      <c r="F106" s="3"/>
      <c r="G106" s="3"/>
      <c r="H106" s="176"/>
      <c r="I106" s="5"/>
      <c r="J106" s="1" t="s">
        <v>531</v>
      </c>
      <c r="K106" s="99" t="s">
        <v>532</v>
      </c>
      <c r="L106" s="183" t="s">
        <v>286</v>
      </c>
      <c r="M106" s="122"/>
      <c r="N106" s="122"/>
      <c r="O106" s="122"/>
      <c r="P106" s="122"/>
      <c r="Q106" s="229"/>
    </row>
    <row r="108" spans="1:17" ht="15.75" thickBot="1"/>
    <row r="109" spans="1:17" ht="27" thickBot="1">
      <c r="B109" s="241"/>
      <c r="C109"/>
      <c r="D109"/>
      <c r="E109"/>
      <c r="F109"/>
      <c r="G109"/>
      <c r="H109"/>
      <c r="I109"/>
      <c r="J109"/>
      <c r="K109"/>
      <c r="L109"/>
      <c r="M109"/>
      <c r="N109"/>
    </row>
    <row r="112" spans="1:17">
      <c r="B112" s="68"/>
      <c r="C112" s="68"/>
      <c r="D112" s="226"/>
      <c r="E112"/>
    </row>
    <row r="113" spans="1:26">
      <c r="B113" s="69"/>
      <c r="C113" s="227"/>
      <c r="D113" s="227"/>
      <c r="E113"/>
    </row>
    <row r="116" spans="1:26" ht="26.25">
      <c r="B116" s="230"/>
      <c r="C116"/>
      <c r="D116"/>
      <c r="E116"/>
      <c r="F116"/>
      <c r="G116"/>
      <c r="H116"/>
      <c r="I116"/>
      <c r="J116"/>
      <c r="K116"/>
      <c r="L116"/>
      <c r="M116"/>
      <c r="N116"/>
      <c r="O116"/>
      <c r="P116"/>
      <c r="Q116"/>
    </row>
    <row r="119" spans="1:26" ht="26.25">
      <c r="B119" s="354" t="s">
        <v>264</v>
      </c>
      <c r="C119" s="355"/>
      <c r="D119" s="355"/>
      <c r="E119" s="355"/>
      <c r="F119" s="355"/>
      <c r="G119" s="355"/>
      <c r="H119" s="355"/>
      <c r="I119" s="355"/>
      <c r="J119" s="355"/>
      <c r="K119" s="355"/>
      <c r="L119" s="355"/>
      <c r="M119" s="355"/>
      <c r="N119" s="355"/>
      <c r="O119" s="355"/>
      <c r="P119" s="355"/>
      <c r="Q119" s="355"/>
    </row>
    <row r="121" spans="1:26" ht="15.75" thickBot="1">
      <c r="M121" s="65"/>
      <c r="N121" s="65"/>
    </row>
    <row r="122" spans="1:26" s="108" customFormat="1" ht="60">
      <c r="B122" s="119" t="s">
        <v>143</v>
      </c>
      <c r="C122" s="119" t="s">
        <v>144</v>
      </c>
      <c r="D122" s="119" t="s">
        <v>145</v>
      </c>
      <c r="E122" s="119" t="s">
        <v>45</v>
      </c>
      <c r="F122" s="119" t="s">
        <v>22</v>
      </c>
      <c r="G122" s="119" t="s">
        <v>103</v>
      </c>
      <c r="H122" s="119" t="s">
        <v>17</v>
      </c>
      <c r="I122" s="119" t="s">
        <v>10</v>
      </c>
      <c r="J122" s="119" t="s">
        <v>31</v>
      </c>
      <c r="K122" s="119" t="s">
        <v>60</v>
      </c>
      <c r="L122" s="119" t="s">
        <v>20</v>
      </c>
      <c r="M122" s="104" t="s">
        <v>26</v>
      </c>
      <c r="N122" s="119" t="s">
        <v>146</v>
      </c>
      <c r="O122" s="119" t="s">
        <v>36</v>
      </c>
      <c r="P122" s="120" t="s">
        <v>11</v>
      </c>
      <c r="Q122" s="120" t="s">
        <v>19</v>
      </c>
    </row>
    <row r="123" spans="1:26" s="314" customFormat="1" ht="30">
      <c r="A123" s="302">
        <v>1</v>
      </c>
      <c r="B123" s="303" t="s">
        <v>594</v>
      </c>
      <c r="C123" s="304" t="s">
        <v>594</v>
      </c>
      <c r="D123" s="303" t="s">
        <v>307</v>
      </c>
      <c r="E123" s="305" t="s">
        <v>595</v>
      </c>
      <c r="F123" s="306" t="s">
        <v>134</v>
      </c>
      <c r="G123" s="307"/>
      <c r="H123" s="308">
        <v>39834</v>
      </c>
      <c r="I123" s="309">
        <v>40178</v>
      </c>
      <c r="J123" s="309"/>
      <c r="K123" s="309" t="s">
        <v>597</v>
      </c>
      <c r="L123" s="309" t="s">
        <v>596</v>
      </c>
      <c r="M123" s="310">
        <v>628</v>
      </c>
      <c r="N123" s="310">
        <v>20</v>
      </c>
      <c r="O123" s="311"/>
      <c r="P123" s="311">
        <v>462</v>
      </c>
      <c r="Q123" s="312" t="s">
        <v>615</v>
      </c>
      <c r="R123" s="313"/>
      <c r="S123" s="313"/>
      <c r="T123" s="313"/>
      <c r="U123" s="313"/>
      <c r="V123" s="313"/>
      <c r="W123" s="313"/>
      <c r="X123" s="313"/>
      <c r="Y123" s="313"/>
      <c r="Z123" s="313"/>
    </row>
    <row r="124" spans="1:26" s="314" customFormat="1" ht="30">
      <c r="A124" s="302">
        <f>+A123+1</f>
        <v>2</v>
      </c>
      <c r="B124" s="303" t="s">
        <v>594</v>
      </c>
      <c r="C124" s="304" t="s">
        <v>594</v>
      </c>
      <c r="D124" s="303" t="s">
        <v>307</v>
      </c>
      <c r="E124" s="305" t="s">
        <v>613</v>
      </c>
      <c r="F124" s="306" t="s">
        <v>134</v>
      </c>
      <c r="G124" s="307"/>
      <c r="H124" s="308">
        <v>40210</v>
      </c>
      <c r="I124" s="309">
        <v>40543</v>
      </c>
      <c r="J124" s="309"/>
      <c r="K124" s="309" t="s">
        <v>597</v>
      </c>
      <c r="L124" s="309" t="s">
        <v>602</v>
      </c>
      <c r="M124" s="310"/>
      <c r="N124" s="310">
        <v>20</v>
      </c>
      <c r="O124" s="311"/>
      <c r="P124" s="311">
        <v>462</v>
      </c>
      <c r="Q124" s="312" t="s">
        <v>615</v>
      </c>
      <c r="R124" s="313"/>
      <c r="S124" s="313"/>
      <c r="T124" s="313"/>
      <c r="U124" s="313"/>
      <c r="V124" s="313"/>
      <c r="W124" s="313"/>
      <c r="X124" s="313"/>
      <c r="Y124" s="313"/>
      <c r="Z124" s="313"/>
    </row>
    <row r="125" spans="1:26" s="314" customFormat="1" ht="30">
      <c r="A125" s="302">
        <f t="shared" ref="A125:A130" si="4">+A124+1</f>
        <v>3</v>
      </c>
      <c r="B125" s="303" t="s">
        <v>594</v>
      </c>
      <c r="C125" s="304" t="s">
        <v>594</v>
      </c>
      <c r="D125" s="303" t="s">
        <v>307</v>
      </c>
      <c r="E125" s="305" t="s">
        <v>614</v>
      </c>
      <c r="F125" s="306" t="s">
        <v>134</v>
      </c>
      <c r="G125" s="307"/>
      <c r="H125" s="308">
        <v>40567</v>
      </c>
      <c r="I125" s="309">
        <v>40908</v>
      </c>
      <c r="J125" s="309"/>
      <c r="K125" s="309" t="s">
        <v>597</v>
      </c>
      <c r="L125" s="309" t="s">
        <v>607</v>
      </c>
      <c r="M125" s="310"/>
      <c r="N125" s="310">
        <v>40</v>
      </c>
      <c r="O125" s="311"/>
      <c r="P125" s="311">
        <v>463</v>
      </c>
      <c r="Q125" s="312" t="s">
        <v>615</v>
      </c>
      <c r="R125" s="313"/>
      <c r="S125" s="313"/>
      <c r="T125" s="313"/>
      <c r="U125" s="313"/>
      <c r="V125" s="313"/>
      <c r="W125" s="313"/>
      <c r="X125" s="313"/>
      <c r="Y125" s="313"/>
      <c r="Z125" s="313"/>
    </row>
    <row r="126" spans="1:26" s="314" customFormat="1" ht="30">
      <c r="A126" s="302">
        <f t="shared" si="4"/>
        <v>4</v>
      </c>
      <c r="B126" s="303" t="s">
        <v>594</v>
      </c>
      <c r="C126" s="304" t="s">
        <v>594</v>
      </c>
      <c r="D126" s="303" t="s">
        <v>307</v>
      </c>
      <c r="E126" s="305" t="s">
        <v>601</v>
      </c>
      <c r="F126" s="306" t="s">
        <v>134</v>
      </c>
      <c r="G126" s="306"/>
      <c r="H126" s="308">
        <v>40940</v>
      </c>
      <c r="I126" s="309">
        <v>41273</v>
      </c>
      <c r="J126" s="309"/>
      <c r="K126" s="309" t="s">
        <v>597</v>
      </c>
      <c r="L126" s="309" t="s">
        <v>602</v>
      </c>
      <c r="M126" s="310">
        <v>1400</v>
      </c>
      <c r="N126" s="310">
        <v>40</v>
      </c>
      <c r="O126" s="311"/>
      <c r="P126" s="311">
        <v>463</v>
      </c>
      <c r="Q126" s="312" t="s">
        <v>615</v>
      </c>
      <c r="R126" s="313"/>
      <c r="S126" s="313"/>
      <c r="T126" s="313"/>
      <c r="U126" s="313"/>
      <c r="V126" s="313"/>
      <c r="W126" s="313"/>
      <c r="X126" s="313"/>
      <c r="Y126" s="313"/>
      <c r="Z126" s="313"/>
    </row>
    <row r="127" spans="1:26" s="314" customFormat="1" ht="30">
      <c r="A127" s="302">
        <f t="shared" si="4"/>
        <v>5</v>
      </c>
      <c r="B127" s="303" t="s">
        <v>594</v>
      </c>
      <c r="C127" s="304" t="s">
        <v>594</v>
      </c>
      <c r="D127" s="303" t="s">
        <v>307</v>
      </c>
      <c r="E127" s="305" t="s">
        <v>603</v>
      </c>
      <c r="F127" s="306" t="s">
        <v>134</v>
      </c>
      <c r="G127" s="306"/>
      <c r="H127" s="308">
        <v>40922</v>
      </c>
      <c r="I127" s="309">
        <v>41273</v>
      </c>
      <c r="J127" s="309"/>
      <c r="K127" s="309"/>
      <c r="L127" s="309" t="s">
        <v>610</v>
      </c>
      <c r="M127" s="310">
        <v>596</v>
      </c>
      <c r="N127" s="310">
        <v>50</v>
      </c>
      <c r="O127" s="311"/>
      <c r="P127" s="311">
        <v>463</v>
      </c>
      <c r="Q127" s="312" t="s">
        <v>615</v>
      </c>
      <c r="R127" s="313"/>
      <c r="S127" s="313"/>
      <c r="T127" s="313"/>
      <c r="U127" s="313"/>
      <c r="V127" s="313"/>
      <c r="W127" s="313"/>
      <c r="X127" s="313"/>
      <c r="Y127" s="313"/>
      <c r="Z127" s="313"/>
    </row>
    <row r="128" spans="1:26" s="314" customFormat="1" ht="30">
      <c r="A128" s="302">
        <f t="shared" si="4"/>
        <v>6</v>
      </c>
      <c r="B128" s="303" t="s">
        <v>594</v>
      </c>
      <c r="C128" s="304" t="s">
        <v>594</v>
      </c>
      <c r="D128" s="303" t="s">
        <v>307</v>
      </c>
      <c r="E128" s="305" t="s">
        <v>604</v>
      </c>
      <c r="F128" s="306" t="s">
        <v>134</v>
      </c>
      <c r="G128" s="306"/>
      <c r="H128" s="308">
        <v>40932</v>
      </c>
      <c r="I128" s="309">
        <v>41274</v>
      </c>
      <c r="J128" s="309"/>
      <c r="K128" s="309" t="s">
        <v>597</v>
      </c>
      <c r="L128" s="309" t="s">
        <v>607</v>
      </c>
      <c r="M128" s="310">
        <v>162</v>
      </c>
      <c r="N128" s="310">
        <v>17</v>
      </c>
      <c r="O128" s="311"/>
      <c r="P128" s="311">
        <v>463</v>
      </c>
      <c r="Q128" s="312" t="s">
        <v>615</v>
      </c>
      <c r="R128" s="313"/>
      <c r="S128" s="313"/>
      <c r="T128" s="313"/>
      <c r="U128" s="313"/>
      <c r="V128" s="313"/>
      <c r="W128" s="313"/>
      <c r="X128" s="313"/>
      <c r="Y128" s="313"/>
      <c r="Z128" s="313"/>
    </row>
    <row r="129" spans="1:26" s="314" customFormat="1" ht="30">
      <c r="A129" s="302">
        <f t="shared" si="4"/>
        <v>7</v>
      </c>
      <c r="B129" s="303" t="s">
        <v>594</v>
      </c>
      <c r="C129" s="304" t="s">
        <v>594</v>
      </c>
      <c r="D129" s="303" t="s">
        <v>307</v>
      </c>
      <c r="E129" s="305" t="s">
        <v>605</v>
      </c>
      <c r="F129" s="306" t="s">
        <v>134</v>
      </c>
      <c r="G129" s="306"/>
      <c r="H129" s="308">
        <v>41576</v>
      </c>
      <c r="I129" s="309">
        <v>41850</v>
      </c>
      <c r="J129" s="309"/>
      <c r="K129" s="309" t="s">
        <v>597</v>
      </c>
      <c r="L129" s="309" t="s">
        <v>608</v>
      </c>
      <c r="M129" s="310">
        <v>141</v>
      </c>
      <c r="N129" s="310">
        <v>123</v>
      </c>
      <c r="O129" s="311"/>
      <c r="P129" s="311">
        <v>464</v>
      </c>
      <c r="Q129" s="312" t="s">
        <v>615</v>
      </c>
      <c r="R129" s="313"/>
      <c r="S129" s="313"/>
      <c r="T129" s="313"/>
      <c r="U129" s="313"/>
      <c r="V129" s="313"/>
      <c r="W129" s="313"/>
      <c r="X129" s="313"/>
      <c r="Y129" s="313"/>
      <c r="Z129" s="313"/>
    </row>
    <row r="130" spans="1:26" s="114" customFormat="1">
      <c r="A130" s="47">
        <f t="shared" si="4"/>
        <v>8</v>
      </c>
      <c r="B130" s="115"/>
      <c r="C130" s="116"/>
      <c r="D130" s="115"/>
      <c r="E130" s="110"/>
      <c r="F130" s="111"/>
      <c r="G130" s="111"/>
      <c r="H130" s="111"/>
      <c r="I130" s="112"/>
      <c r="J130" s="112"/>
      <c r="K130" s="112"/>
      <c r="L130" s="112"/>
      <c r="M130" s="103"/>
      <c r="N130" s="103"/>
      <c r="O130" s="27"/>
      <c r="P130" s="27"/>
      <c r="Q130" s="152"/>
      <c r="R130" s="113"/>
      <c r="S130" s="113"/>
      <c r="T130" s="113"/>
      <c r="U130" s="113"/>
      <c r="V130" s="113"/>
      <c r="W130" s="113"/>
      <c r="X130" s="113"/>
      <c r="Y130" s="113"/>
      <c r="Z130" s="113"/>
    </row>
    <row r="131" spans="1:26" s="114" customFormat="1">
      <c r="A131" s="47"/>
      <c r="B131" s="50"/>
      <c r="C131" s="116"/>
      <c r="D131" s="115"/>
      <c r="E131" s="110"/>
      <c r="F131" s="111"/>
      <c r="G131" s="111"/>
      <c r="H131" s="111"/>
      <c r="I131" s="112"/>
      <c r="J131" s="112"/>
      <c r="K131" s="117"/>
      <c r="L131" s="117"/>
      <c r="M131" s="150"/>
      <c r="N131" s="117"/>
      <c r="O131" s="27"/>
      <c r="P131" s="27"/>
      <c r="Q131" s="153"/>
    </row>
    <row r="132" spans="1:26">
      <c r="B132" s="30"/>
      <c r="C132" s="30"/>
      <c r="D132" s="30"/>
      <c r="E132" s="31"/>
      <c r="F132" s="30"/>
      <c r="G132" s="30"/>
      <c r="H132" s="30"/>
      <c r="I132" s="30"/>
      <c r="J132" s="30"/>
      <c r="K132" s="30"/>
      <c r="L132" s="30"/>
      <c r="M132" s="30"/>
      <c r="N132" s="30"/>
      <c r="O132" s="30"/>
      <c r="P132" s="30"/>
    </row>
    <row r="133" spans="1:26" ht="18.75">
      <c r="B133" s="59" t="s">
        <v>32</v>
      </c>
      <c r="C133" s="73">
        <f>+K131</f>
        <v>0</v>
      </c>
      <c r="H133" s="32"/>
      <c r="I133" s="32"/>
      <c r="J133" s="32"/>
      <c r="K133" s="32"/>
      <c r="L133" s="32"/>
      <c r="M133" s="32"/>
      <c r="N133" s="30"/>
      <c r="O133" s="30"/>
      <c r="P133" s="30"/>
    </row>
    <row r="135" spans="1:26" ht="15.75" thickBot="1"/>
    <row r="136" spans="1:26" ht="30.75" thickBot="1">
      <c r="B136" s="76" t="s">
        <v>49</v>
      </c>
      <c r="C136" s="77" t="s">
        <v>50</v>
      </c>
      <c r="D136" s="76" t="s">
        <v>51</v>
      </c>
      <c r="E136" s="77" t="s">
        <v>54</v>
      </c>
    </row>
    <row r="137" spans="1:26">
      <c r="B137" s="67" t="s">
        <v>124</v>
      </c>
      <c r="C137" s="70">
        <v>20</v>
      </c>
      <c r="D137" s="70">
        <v>0</v>
      </c>
      <c r="E137" s="242">
        <f>+D137+D138+D139</f>
        <v>0</v>
      </c>
    </row>
    <row r="138" spans="1:26">
      <c r="B138" s="67" t="s">
        <v>125</v>
      </c>
      <c r="C138" s="57">
        <v>30</v>
      </c>
      <c r="D138" s="227">
        <v>0</v>
      </c>
      <c r="E138"/>
    </row>
    <row r="139" spans="1:26" ht="15.75" thickBot="1">
      <c r="B139" s="67" t="s">
        <v>126</v>
      </c>
      <c r="C139" s="72">
        <v>40</v>
      </c>
      <c r="D139" s="72">
        <v>0</v>
      </c>
      <c r="E139"/>
    </row>
    <row r="141" spans="1:26" ht="15.75" thickBot="1"/>
    <row r="142" spans="1:26" ht="27" thickBot="1">
      <c r="B142" s="241" t="s">
        <v>52</v>
      </c>
      <c r="C142"/>
      <c r="D142"/>
      <c r="E142"/>
      <c r="F142"/>
      <c r="G142"/>
      <c r="H142"/>
      <c r="I142"/>
      <c r="J142"/>
      <c r="K142"/>
      <c r="L142"/>
      <c r="M142"/>
      <c r="N142"/>
    </row>
    <row r="144" spans="1:26" ht="45">
      <c r="B144" s="121" t="s">
        <v>0</v>
      </c>
      <c r="C144" s="121" t="s">
        <v>39</v>
      </c>
      <c r="D144" s="121" t="s">
        <v>40</v>
      </c>
      <c r="E144" s="121" t="s">
        <v>116</v>
      </c>
      <c r="F144" s="121" t="s">
        <v>118</v>
      </c>
      <c r="G144" s="121" t="s">
        <v>119</v>
      </c>
      <c r="H144" s="121" t="s">
        <v>120</v>
      </c>
      <c r="I144" s="121" t="s">
        <v>117</v>
      </c>
      <c r="J144" s="226" t="s">
        <v>121</v>
      </c>
      <c r="K144"/>
      <c r="L144"/>
      <c r="M144" s="121" t="s">
        <v>122</v>
      </c>
      <c r="N144" s="121" t="s">
        <v>41</v>
      </c>
      <c r="O144" s="121" t="s">
        <v>42</v>
      </c>
      <c r="P144" s="226" t="s">
        <v>3</v>
      </c>
      <c r="Q144"/>
    </row>
    <row r="145" spans="1:17">
      <c r="B145" s="225" t="s">
        <v>533</v>
      </c>
      <c r="C145" s="225">
        <f>(212+72)/1000</f>
        <v>0.28399999999999997</v>
      </c>
      <c r="D145" s="3" t="s">
        <v>534</v>
      </c>
      <c r="E145" s="3">
        <v>27090492</v>
      </c>
      <c r="F145" s="3" t="s">
        <v>162</v>
      </c>
      <c r="G145" s="3" t="s">
        <v>163</v>
      </c>
      <c r="H145" s="176">
        <v>37715</v>
      </c>
      <c r="I145" s="5" t="s">
        <v>135</v>
      </c>
      <c r="J145" s="122" t="s">
        <v>535</v>
      </c>
      <c r="K145" s="122" t="s">
        <v>536</v>
      </c>
      <c r="L145" s="122" t="s">
        <v>286</v>
      </c>
      <c r="M145" s="122" t="s">
        <v>134</v>
      </c>
      <c r="N145" s="122" t="s">
        <v>134</v>
      </c>
      <c r="O145" s="122" t="s">
        <v>134</v>
      </c>
      <c r="P145" s="299" t="s">
        <v>767</v>
      </c>
      <c r="Q145"/>
    </row>
    <row r="146" spans="1:17">
      <c r="B146" s="259" t="s">
        <v>533</v>
      </c>
      <c r="C146" s="259">
        <f t="shared" ref="C146:C148" si="5">(212+72)/1000</f>
        <v>0.28399999999999997</v>
      </c>
      <c r="D146" s="3" t="s">
        <v>534</v>
      </c>
      <c r="E146" s="3">
        <v>27090492</v>
      </c>
      <c r="F146" s="3" t="s">
        <v>162</v>
      </c>
      <c r="G146" s="3" t="s">
        <v>163</v>
      </c>
      <c r="H146" s="176">
        <v>37715</v>
      </c>
      <c r="I146" s="5" t="s">
        <v>135</v>
      </c>
      <c r="J146" s="1" t="s">
        <v>537</v>
      </c>
      <c r="K146" s="99" t="s">
        <v>538</v>
      </c>
      <c r="L146" s="98" t="s">
        <v>286</v>
      </c>
      <c r="M146" s="122" t="s">
        <v>134</v>
      </c>
      <c r="N146" s="122" t="s">
        <v>134</v>
      </c>
      <c r="O146" s="122" t="s">
        <v>134</v>
      </c>
      <c r="P146" s="299" t="s">
        <v>767</v>
      </c>
      <c r="Q146"/>
    </row>
    <row r="147" spans="1:17">
      <c r="B147" s="259" t="s">
        <v>533</v>
      </c>
      <c r="C147" s="259">
        <f t="shared" si="5"/>
        <v>0.28399999999999997</v>
      </c>
      <c r="D147" s="3" t="s">
        <v>534</v>
      </c>
      <c r="E147" s="3">
        <v>27090492</v>
      </c>
      <c r="F147" s="3" t="s">
        <v>162</v>
      </c>
      <c r="G147" s="3" t="s">
        <v>163</v>
      </c>
      <c r="H147" s="176">
        <v>37715</v>
      </c>
      <c r="I147" s="5" t="s">
        <v>135</v>
      </c>
      <c r="J147" s="1" t="s">
        <v>537</v>
      </c>
      <c r="K147" s="99" t="s">
        <v>539</v>
      </c>
      <c r="L147" s="98" t="s">
        <v>286</v>
      </c>
      <c r="M147" s="122" t="s">
        <v>134</v>
      </c>
      <c r="N147" s="122" t="s">
        <v>134</v>
      </c>
      <c r="O147" s="122" t="s">
        <v>134</v>
      </c>
      <c r="P147" s="299" t="s">
        <v>767</v>
      </c>
      <c r="Q147" s="227"/>
    </row>
    <row r="148" spans="1:17">
      <c r="A148" s="9" t="s">
        <v>543</v>
      </c>
      <c r="B148" s="225" t="s">
        <v>277</v>
      </c>
      <c r="C148" s="259">
        <f t="shared" si="5"/>
        <v>0.28399999999999997</v>
      </c>
      <c r="D148" s="3" t="s">
        <v>540</v>
      </c>
      <c r="E148" s="3">
        <v>87064863</v>
      </c>
      <c r="F148" s="3" t="s">
        <v>286</v>
      </c>
      <c r="G148" s="3" t="s">
        <v>541</v>
      </c>
      <c r="H148" s="176" t="s">
        <v>542</v>
      </c>
      <c r="I148" s="5" t="s">
        <v>135</v>
      </c>
      <c r="J148" s="1" t="s">
        <v>135</v>
      </c>
      <c r="K148" s="99" t="s">
        <v>135</v>
      </c>
      <c r="L148" s="98" t="s">
        <v>135</v>
      </c>
      <c r="M148" s="122" t="s">
        <v>134</v>
      </c>
      <c r="N148" s="122" t="s">
        <v>135</v>
      </c>
      <c r="O148" s="122" t="s">
        <v>134</v>
      </c>
      <c r="P148" s="299" t="s">
        <v>767</v>
      </c>
      <c r="Q148" s="227"/>
    </row>
    <row r="149" spans="1:17">
      <c r="B149" s="259" t="s">
        <v>274</v>
      </c>
      <c r="C149" s="259">
        <f>(296+135)/5000</f>
        <v>8.6199999999999999E-2</v>
      </c>
      <c r="D149" s="3" t="s">
        <v>275</v>
      </c>
      <c r="E149" s="3">
        <v>12745341</v>
      </c>
      <c r="F149" s="3" t="s">
        <v>276</v>
      </c>
      <c r="G149" s="3" t="s">
        <v>163</v>
      </c>
      <c r="H149" s="176">
        <v>37596</v>
      </c>
      <c r="I149" s="5" t="s">
        <v>135</v>
      </c>
      <c r="J149" s="1" t="s">
        <v>135</v>
      </c>
      <c r="K149" s="99" t="s">
        <v>135</v>
      </c>
      <c r="L149" s="98" t="s">
        <v>135</v>
      </c>
      <c r="M149" s="122" t="s">
        <v>134</v>
      </c>
      <c r="N149" s="122" t="s">
        <v>135</v>
      </c>
      <c r="O149" s="122" t="s">
        <v>134</v>
      </c>
      <c r="P149" s="260" t="s">
        <v>345</v>
      </c>
      <c r="Q149" s="260"/>
    </row>
    <row r="150" spans="1:17">
      <c r="B150" s="225"/>
      <c r="C150" s="225"/>
      <c r="D150" s="3"/>
      <c r="E150" s="3"/>
      <c r="F150" s="3"/>
      <c r="G150" s="3"/>
      <c r="H150" s="176"/>
      <c r="I150" s="5"/>
      <c r="J150" s="1"/>
      <c r="K150" s="99"/>
      <c r="L150" s="98"/>
      <c r="M150" s="122"/>
      <c r="N150" s="122"/>
      <c r="O150" s="122"/>
      <c r="P150" s="227"/>
      <c r="Q150" s="227"/>
    </row>
    <row r="153" spans="1:17" ht="15.75" thickBot="1"/>
    <row r="154" spans="1:17" ht="30">
      <c r="B154" s="125" t="s">
        <v>33</v>
      </c>
      <c r="C154" s="125" t="s">
        <v>49</v>
      </c>
      <c r="D154" s="121" t="s">
        <v>50</v>
      </c>
      <c r="E154" s="125" t="s">
        <v>51</v>
      </c>
      <c r="F154" s="77" t="s">
        <v>55</v>
      </c>
      <c r="G154" s="95"/>
    </row>
    <row r="155" spans="1:17" ht="108">
      <c r="B155" s="238" t="s">
        <v>53</v>
      </c>
      <c r="C155" s="6" t="s">
        <v>127</v>
      </c>
      <c r="D155" s="227">
        <v>25</v>
      </c>
      <c r="E155" s="227">
        <v>0</v>
      </c>
      <c r="F155" s="239">
        <f>+E155+E156+E157</f>
        <v>0</v>
      </c>
      <c r="G155" s="96"/>
    </row>
    <row r="156" spans="1:17" ht="96.75">
      <c r="B156"/>
      <c r="C156" s="6" t="s">
        <v>128</v>
      </c>
      <c r="D156" s="74">
        <v>25</v>
      </c>
      <c r="E156" s="227">
        <v>0</v>
      </c>
      <c r="F156"/>
      <c r="G156" s="96"/>
    </row>
    <row r="157" spans="1:17" ht="60.75">
      <c r="B157"/>
      <c r="C157" s="6" t="s">
        <v>129</v>
      </c>
      <c r="D157" s="227">
        <v>10</v>
      </c>
      <c r="E157" s="227">
        <v>0</v>
      </c>
      <c r="F157"/>
      <c r="G157" s="96"/>
    </row>
    <row r="158" spans="1:17">
      <c r="C158" s="105"/>
    </row>
    <row r="161" spans="2:5">
      <c r="B161" s="123" t="s">
        <v>56</v>
      </c>
    </row>
    <row r="164" spans="2:5">
      <c r="B164" s="126" t="s">
        <v>33</v>
      </c>
      <c r="C164" s="126" t="s">
        <v>57</v>
      </c>
      <c r="D164" s="125" t="s">
        <v>51</v>
      </c>
      <c r="E164" s="125" t="s">
        <v>16</v>
      </c>
    </row>
    <row r="165" spans="2:5" ht="28.5">
      <c r="B165" s="106" t="s">
        <v>58</v>
      </c>
      <c r="C165" s="107">
        <v>40</v>
      </c>
      <c r="D165" s="227">
        <f>+E137</f>
        <v>0</v>
      </c>
      <c r="E165" s="240">
        <f>+D165+D166</f>
        <v>0</v>
      </c>
    </row>
    <row r="166" spans="2:5" ht="42.75">
      <c r="B166" s="106" t="s">
        <v>59</v>
      </c>
      <c r="C166" s="107">
        <v>60</v>
      </c>
      <c r="D166" s="227">
        <f>+F155</f>
        <v>0</v>
      </c>
      <c r="E166"/>
    </row>
  </sheetData>
  <customSheetViews>
    <customSheetView guid="{0D27272C-8AE0-4052-801F-A315617EF63A}" hiddenColumns="1" topLeftCell="H72">
      <selection activeCell="J98" sqref="J98"/>
      <pageMargins left="0.7" right="0.7" top="0.75" bottom="0.75" header="0.3" footer="0.3"/>
    </customSheetView>
    <customSheetView guid="{FAFEC9F5-BF18-4E84-806B-6B835B574CEB}" scale="80" topLeftCell="A68">
      <selection activeCell="U72" sqref="U72"/>
      <pageMargins left="0.7" right="0.7" top="0.75" bottom="0.75" header="0.3" footer="0.3"/>
    </customSheetView>
  </customSheetViews>
  <mergeCells count="6">
    <mergeCell ref="B119:Q119"/>
    <mergeCell ref="C6:N6"/>
    <mergeCell ref="C7:N7"/>
    <mergeCell ref="C8:N8"/>
    <mergeCell ref="C9:N9"/>
    <mergeCell ref="C10:E10"/>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VG156"/>
  <sheetViews>
    <sheetView topLeftCell="K40" zoomScale="70" zoomScaleNormal="70" workbookViewId="0">
      <selection activeCell="M57" sqref="M57"/>
    </sheetView>
  </sheetViews>
  <sheetFormatPr baseColWidth="10" defaultRowHeight="15"/>
  <cols>
    <col min="1" max="1" width="3.140625" style="9" bestFit="1" customWidth="1"/>
    <col min="2" max="2" width="102.7109375" style="9" bestFit="1" customWidth="1"/>
    <col min="3" max="3" width="31.140625" style="9" customWidth="1"/>
    <col min="4" max="4" width="62.42578125" style="9" bestFit="1" customWidth="1"/>
    <col min="5" max="5" width="25" style="9" customWidth="1"/>
    <col min="6" max="6" width="43.5703125" style="9" bestFit="1" customWidth="1"/>
    <col min="7" max="7" width="52.85546875" style="9" bestFit="1" customWidth="1"/>
    <col min="8" max="8" width="24.5703125" style="9" customWidth="1"/>
    <col min="9" max="9" width="24" style="9" customWidth="1"/>
    <col min="10" max="10" width="100.140625" style="9" bestFit="1" customWidth="1"/>
    <col min="11" max="11" width="26.42578125" style="9" bestFit="1" customWidth="1"/>
    <col min="12" max="12" width="248" style="9" bestFit="1" customWidth="1"/>
    <col min="13" max="13" width="34.140625" style="9" bestFit="1" customWidth="1"/>
    <col min="14" max="14" width="22.140625" style="9" customWidth="1"/>
    <col min="15" max="15" width="26.140625" style="9" customWidth="1"/>
    <col min="16" max="16" width="145.28515625" style="9" bestFit="1" customWidth="1"/>
    <col min="17" max="17" width="126.710937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11.42578125"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11.42578125"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11.42578125"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11.42578125"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11.42578125"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11.42578125"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11.42578125"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11.42578125"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11.42578125"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11.42578125"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11.42578125"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11.42578125"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11.42578125"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11.42578125"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11.42578125"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11.42578125"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11.42578125"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11.42578125"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11.42578125"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11.42578125"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11.42578125"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11.42578125"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11.42578125"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11.42578125"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11.42578125"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11.42578125"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11.42578125"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11.42578125"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11.42578125"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11.42578125"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11.42578125"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11.42578125"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11.42578125"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11.42578125"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11.42578125"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11.42578125"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11.42578125"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11.42578125"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11.42578125"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11.42578125"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11.42578125"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11.42578125"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11.42578125"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11.42578125"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11.42578125"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11.42578125"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11.42578125"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11.42578125"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11.42578125"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11.42578125"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11.42578125"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11.42578125"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11.42578125"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11.42578125"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11.42578125"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11.42578125"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11.42578125"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11.42578125"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11.42578125"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11.42578125"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11.42578125"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11.42578125"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11.42578125"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c r="B2" s="354" t="s">
        <v>62</v>
      </c>
      <c r="C2" s="355"/>
      <c r="D2" s="355"/>
      <c r="E2" s="355"/>
      <c r="F2" s="355"/>
      <c r="G2" s="355"/>
      <c r="H2" s="355"/>
      <c r="I2" s="355"/>
      <c r="J2" s="355"/>
      <c r="K2" s="355"/>
      <c r="L2" s="355"/>
      <c r="M2" s="355"/>
      <c r="N2" s="355"/>
      <c r="O2" s="355"/>
      <c r="P2" s="355"/>
    </row>
    <row r="4" spans="2:16" ht="26.25">
      <c r="B4" s="354" t="s">
        <v>48</v>
      </c>
      <c r="C4" s="355"/>
      <c r="D4" s="355"/>
      <c r="E4" s="355"/>
      <c r="F4" s="355"/>
      <c r="G4" s="355"/>
      <c r="H4" s="355"/>
      <c r="I4" s="355"/>
      <c r="J4" s="355"/>
      <c r="K4" s="355"/>
      <c r="L4" s="355"/>
      <c r="M4" s="355"/>
      <c r="N4" s="355"/>
      <c r="O4" s="355"/>
      <c r="P4" s="355"/>
    </row>
    <row r="5" spans="2:16" ht="15.75" thickBot="1"/>
    <row r="6" spans="2:16" ht="21.75" thickBot="1">
      <c r="B6" s="11" t="s">
        <v>4</v>
      </c>
      <c r="C6" s="375" t="s">
        <v>594</v>
      </c>
      <c r="D6" s="375"/>
      <c r="E6" s="375"/>
      <c r="F6" s="375"/>
      <c r="G6" s="375"/>
      <c r="H6" s="375"/>
      <c r="I6" s="375"/>
      <c r="J6" s="375"/>
      <c r="K6" s="375"/>
      <c r="L6" s="375"/>
      <c r="M6" s="375"/>
      <c r="N6" s="376"/>
    </row>
    <row r="7" spans="2:16" ht="16.5" thickBot="1">
      <c r="B7" s="12" t="s">
        <v>5</v>
      </c>
      <c r="C7" s="375"/>
      <c r="D7" s="375"/>
      <c r="E7" s="375"/>
      <c r="F7" s="375"/>
      <c r="G7" s="375"/>
      <c r="H7" s="375"/>
      <c r="I7" s="375"/>
      <c r="J7" s="375"/>
      <c r="K7" s="375"/>
      <c r="L7" s="375"/>
      <c r="M7" s="375"/>
      <c r="N7" s="376"/>
    </row>
    <row r="8" spans="2:16" ht="16.5" thickBot="1">
      <c r="B8" s="12" t="s">
        <v>6</v>
      </c>
      <c r="C8" s="375"/>
      <c r="D8" s="375"/>
      <c r="E8" s="375"/>
      <c r="F8" s="375"/>
      <c r="G8" s="375"/>
      <c r="H8" s="375"/>
      <c r="I8" s="375"/>
      <c r="J8" s="375"/>
      <c r="K8" s="375"/>
      <c r="L8" s="375"/>
      <c r="M8" s="375"/>
      <c r="N8" s="376"/>
    </row>
    <row r="9" spans="2:16" ht="16.5" thickBot="1">
      <c r="B9" s="12" t="s">
        <v>7</v>
      </c>
      <c r="C9" s="375"/>
      <c r="D9" s="375"/>
      <c r="E9" s="375"/>
      <c r="F9" s="375"/>
      <c r="G9" s="375"/>
      <c r="H9" s="375"/>
      <c r="I9" s="375"/>
      <c r="J9" s="375"/>
      <c r="K9" s="375"/>
      <c r="L9" s="375"/>
      <c r="M9" s="375"/>
      <c r="N9" s="376"/>
    </row>
    <row r="10" spans="2:16" ht="16.5" thickBot="1">
      <c r="B10" s="12" t="s">
        <v>8</v>
      </c>
      <c r="C10" s="377"/>
      <c r="D10" s="377"/>
      <c r="E10" s="378"/>
      <c r="F10" s="34"/>
      <c r="G10" s="34"/>
      <c r="H10" s="34"/>
      <c r="I10" s="34"/>
      <c r="J10" s="34"/>
      <c r="K10" s="34"/>
      <c r="L10" s="34"/>
      <c r="M10" s="34"/>
      <c r="N10" s="35"/>
    </row>
    <row r="11" spans="2:16" ht="16.5" thickBot="1">
      <c r="B11" s="14" t="s">
        <v>9</v>
      </c>
      <c r="C11" s="15">
        <v>41976</v>
      </c>
      <c r="D11" s="16"/>
      <c r="E11" s="16"/>
      <c r="F11" s="16"/>
      <c r="G11" s="16"/>
      <c r="H11" s="16"/>
      <c r="I11" s="16"/>
      <c r="J11" s="16"/>
      <c r="K11" s="16"/>
      <c r="L11" s="16"/>
      <c r="M11" s="16"/>
      <c r="N11" s="17"/>
    </row>
    <row r="12" spans="2:16" ht="15.75">
      <c r="B12" s="13"/>
      <c r="C12" s="18"/>
      <c r="D12" s="19"/>
      <c r="E12" s="19"/>
      <c r="F12" s="19"/>
      <c r="G12" s="19"/>
      <c r="H12" s="19"/>
      <c r="I12" s="108"/>
      <c r="J12" s="108"/>
      <c r="K12" s="108"/>
      <c r="L12" s="108"/>
      <c r="M12" s="108"/>
      <c r="N12" s="19"/>
    </row>
    <row r="13" spans="2:16">
      <c r="I13" s="108"/>
      <c r="J13" s="108"/>
      <c r="K13" s="108"/>
      <c r="L13" s="108"/>
      <c r="M13" s="108"/>
      <c r="N13" s="109"/>
    </row>
    <row r="14" spans="2:16" ht="45.75" customHeight="1">
      <c r="B14" s="379" t="s">
        <v>101</v>
      </c>
      <c r="C14" s="379"/>
      <c r="D14" s="247" t="s">
        <v>12</v>
      </c>
      <c r="E14" s="247" t="s">
        <v>13</v>
      </c>
      <c r="F14" s="247" t="s">
        <v>29</v>
      </c>
      <c r="G14" s="93"/>
      <c r="I14" s="38"/>
      <c r="J14" s="38"/>
      <c r="K14" s="38"/>
      <c r="L14" s="38"/>
      <c r="M14" s="38"/>
      <c r="N14" s="109"/>
    </row>
    <row r="15" spans="2:16">
      <c r="B15" s="379"/>
      <c r="C15" s="379"/>
      <c r="D15" s="247">
        <v>34</v>
      </c>
      <c r="E15" s="36">
        <v>1575810708</v>
      </c>
      <c r="F15" s="265">
        <f>540+36+120</f>
        <v>696</v>
      </c>
      <c r="G15" s="94"/>
      <c r="I15" s="39"/>
      <c r="J15" s="39"/>
      <c r="K15" s="39"/>
      <c r="L15" s="39"/>
      <c r="M15" s="39"/>
      <c r="N15" s="109"/>
    </row>
    <row r="16" spans="2:16">
      <c r="B16" s="379"/>
      <c r="C16" s="379"/>
      <c r="D16" s="247"/>
      <c r="E16" s="36"/>
      <c r="F16" s="36"/>
      <c r="G16" s="94"/>
      <c r="I16" s="39"/>
      <c r="J16" s="39"/>
      <c r="K16" s="39"/>
      <c r="L16" s="39"/>
      <c r="M16" s="39"/>
      <c r="N16" s="109"/>
    </row>
    <row r="17" spans="1:14">
      <c r="B17" s="379"/>
      <c r="C17" s="379"/>
      <c r="D17" s="247"/>
      <c r="E17" s="36"/>
      <c r="F17" s="36"/>
      <c r="G17" s="94"/>
      <c r="I17" s="39"/>
      <c r="J17" s="39"/>
      <c r="K17" s="39"/>
      <c r="L17" s="39"/>
      <c r="M17" s="39"/>
      <c r="N17" s="109"/>
    </row>
    <row r="18" spans="1:14">
      <c r="B18" s="379"/>
      <c r="C18" s="379"/>
      <c r="D18" s="247"/>
      <c r="E18" s="37"/>
      <c r="F18" s="36"/>
      <c r="G18" s="94"/>
      <c r="H18" s="22"/>
      <c r="I18" s="39"/>
      <c r="J18" s="39"/>
      <c r="K18" s="39"/>
      <c r="L18" s="39"/>
      <c r="M18" s="39"/>
      <c r="N18" s="20"/>
    </row>
    <row r="19" spans="1:14">
      <c r="B19" s="379"/>
      <c r="C19" s="379"/>
      <c r="D19" s="247"/>
      <c r="E19" s="37"/>
      <c r="F19" s="36"/>
      <c r="G19" s="94"/>
      <c r="H19" s="22"/>
      <c r="I19" s="41"/>
      <c r="J19" s="41"/>
      <c r="K19" s="41"/>
      <c r="L19" s="41"/>
      <c r="M19" s="41"/>
      <c r="N19" s="20"/>
    </row>
    <row r="20" spans="1:14">
      <c r="B20" s="379"/>
      <c r="C20" s="379"/>
      <c r="D20" s="247"/>
      <c r="E20" s="37"/>
      <c r="F20" s="36"/>
      <c r="G20" s="94"/>
      <c r="H20" s="22"/>
      <c r="I20" s="108"/>
      <c r="J20" s="108"/>
      <c r="K20" s="108"/>
      <c r="L20" s="108"/>
      <c r="M20" s="108"/>
      <c r="N20" s="20"/>
    </row>
    <row r="21" spans="1:14">
      <c r="B21" s="379"/>
      <c r="C21" s="379"/>
      <c r="D21" s="247"/>
      <c r="E21" s="37"/>
      <c r="F21" s="36"/>
      <c r="G21" s="94"/>
      <c r="H21" s="22"/>
      <c r="I21" s="108"/>
      <c r="J21" s="108"/>
      <c r="K21" s="108"/>
      <c r="L21" s="108"/>
      <c r="M21" s="108"/>
      <c r="N21" s="20"/>
    </row>
    <row r="22" spans="1:14" ht="15.75" thickBot="1">
      <c r="B22" s="373" t="s">
        <v>14</v>
      </c>
      <c r="C22" s="374"/>
      <c r="D22" s="247"/>
      <c r="E22" s="64"/>
      <c r="F22" s="36"/>
      <c r="G22" s="94"/>
      <c r="H22" s="22"/>
      <c r="I22" s="108"/>
      <c r="J22" s="108"/>
      <c r="K22" s="108"/>
      <c r="L22" s="108"/>
      <c r="M22" s="108"/>
      <c r="N22" s="20"/>
    </row>
    <row r="23" spans="1:14" ht="45.75" thickBot="1">
      <c r="A23" s="43"/>
      <c r="B23" s="53" t="s">
        <v>15</v>
      </c>
      <c r="C23" s="53" t="s">
        <v>102</v>
      </c>
      <c r="E23" s="38"/>
      <c r="F23" s="38"/>
      <c r="G23" s="38"/>
      <c r="H23" s="38"/>
      <c r="I23" s="10"/>
      <c r="J23" s="10"/>
      <c r="K23" s="10"/>
      <c r="L23" s="10"/>
      <c r="M23" s="10"/>
    </row>
    <row r="24" spans="1:14" ht="15.75" thickBot="1">
      <c r="A24" s="44">
        <v>1</v>
      </c>
      <c r="C24" s="46">
        <f>F15*80%</f>
        <v>556.80000000000007</v>
      </c>
      <c r="D24" s="42"/>
      <c r="E24" s="45">
        <f>E15</f>
        <v>1575810708</v>
      </c>
      <c r="F24" s="40"/>
      <c r="G24" s="40"/>
      <c r="H24" s="40"/>
      <c r="I24" s="23"/>
      <c r="J24" s="23"/>
      <c r="K24" s="23"/>
      <c r="L24" s="23"/>
      <c r="M24" s="23"/>
    </row>
    <row r="25" spans="1:14">
      <c r="A25" s="100"/>
      <c r="C25" s="101"/>
      <c r="D25" s="39"/>
      <c r="E25" s="102"/>
      <c r="F25" s="40"/>
      <c r="G25" s="40"/>
      <c r="H25" s="40"/>
      <c r="I25" s="23"/>
      <c r="J25" s="23"/>
      <c r="K25" s="23"/>
      <c r="L25" s="23"/>
      <c r="M25" s="23"/>
    </row>
    <row r="26" spans="1:14">
      <c r="A26" s="100"/>
      <c r="C26" s="101"/>
      <c r="D26" s="39"/>
      <c r="E26" s="102"/>
      <c r="F26" s="40"/>
      <c r="G26" s="40"/>
      <c r="H26" s="40"/>
      <c r="I26" s="23"/>
      <c r="J26" s="23"/>
      <c r="K26" s="23"/>
      <c r="L26" s="23"/>
      <c r="M26" s="23"/>
    </row>
    <row r="27" spans="1:14">
      <c r="A27" s="100"/>
      <c r="B27" s="123" t="s">
        <v>133</v>
      </c>
      <c r="C27" s="105"/>
      <c r="D27" s="105"/>
      <c r="E27" s="105"/>
      <c r="F27" s="105"/>
      <c r="G27" s="105"/>
      <c r="H27" s="105"/>
      <c r="I27" s="108"/>
      <c r="J27" s="108"/>
      <c r="K27" s="108"/>
      <c r="L27" s="108"/>
      <c r="M27" s="108"/>
      <c r="N27" s="109"/>
    </row>
    <row r="28" spans="1:14">
      <c r="A28" s="100"/>
      <c r="B28" s="105"/>
      <c r="C28" s="105"/>
      <c r="D28" s="105"/>
      <c r="E28" s="105"/>
      <c r="F28" s="105"/>
      <c r="G28" s="105"/>
      <c r="H28" s="105"/>
      <c r="I28" s="108"/>
      <c r="J28" s="108"/>
      <c r="K28" s="108"/>
      <c r="L28" s="108"/>
      <c r="M28" s="108"/>
      <c r="N28" s="109"/>
    </row>
    <row r="29" spans="1:14">
      <c r="A29" s="100"/>
      <c r="B29" s="126" t="s">
        <v>33</v>
      </c>
      <c r="C29" s="126" t="s">
        <v>134</v>
      </c>
      <c r="D29" s="126" t="s">
        <v>135</v>
      </c>
      <c r="E29" s="105"/>
      <c r="F29" s="105"/>
      <c r="G29" s="105"/>
      <c r="H29" s="105"/>
      <c r="I29" s="108"/>
      <c r="J29" s="108"/>
      <c r="K29" s="108"/>
      <c r="L29" s="108"/>
      <c r="M29" s="108"/>
      <c r="N29" s="109"/>
    </row>
    <row r="30" spans="1:14">
      <c r="A30" s="100"/>
      <c r="B30" s="122" t="s">
        <v>136</v>
      </c>
      <c r="C30" s="301" t="s">
        <v>284</v>
      </c>
      <c r="D30" s="301"/>
      <c r="E30" s="105"/>
      <c r="F30" s="105"/>
      <c r="G30" s="105"/>
      <c r="H30" s="105"/>
      <c r="I30" s="108"/>
      <c r="J30" s="108"/>
      <c r="K30" s="108"/>
      <c r="L30" s="108"/>
      <c r="M30" s="108"/>
      <c r="N30" s="109"/>
    </row>
    <row r="31" spans="1:14">
      <c r="A31" s="100"/>
      <c r="B31" s="122" t="s">
        <v>137</v>
      </c>
      <c r="C31" s="301"/>
      <c r="D31" s="301" t="s">
        <v>284</v>
      </c>
      <c r="E31" s="105"/>
      <c r="F31" s="105"/>
      <c r="G31" s="105"/>
      <c r="H31" s="105"/>
      <c r="I31" s="108"/>
      <c r="J31" s="108"/>
      <c r="K31" s="108"/>
      <c r="L31" s="108"/>
      <c r="M31" s="108"/>
      <c r="N31" s="109"/>
    </row>
    <row r="32" spans="1:14">
      <c r="A32" s="100"/>
      <c r="B32" s="122" t="s">
        <v>138</v>
      </c>
      <c r="C32" s="301" t="s">
        <v>284</v>
      </c>
      <c r="D32" s="301"/>
      <c r="E32" s="105"/>
      <c r="F32" s="105"/>
      <c r="G32" s="105"/>
      <c r="H32" s="105"/>
      <c r="I32" s="108"/>
      <c r="J32" s="108"/>
      <c r="K32" s="108"/>
      <c r="L32" s="108"/>
      <c r="M32" s="108"/>
      <c r="N32" s="109"/>
    </row>
    <row r="33" spans="1:17">
      <c r="A33" s="100"/>
      <c r="B33" s="122" t="s">
        <v>139</v>
      </c>
      <c r="C33" s="301"/>
      <c r="D33" s="301" t="s">
        <v>284</v>
      </c>
      <c r="E33" s="105"/>
      <c r="F33" s="105"/>
      <c r="G33" s="105"/>
      <c r="H33" s="105"/>
      <c r="I33" s="108"/>
      <c r="J33" s="108"/>
      <c r="K33" s="108"/>
      <c r="L33" s="108"/>
      <c r="M33" s="108"/>
      <c r="N33" s="109"/>
    </row>
    <row r="34" spans="1:17">
      <c r="A34" s="100"/>
      <c r="B34" s="105"/>
      <c r="C34" s="105"/>
      <c r="D34" s="105"/>
      <c r="E34" s="105"/>
      <c r="F34" s="105"/>
      <c r="G34" s="105"/>
      <c r="H34" s="105"/>
      <c r="I34" s="108"/>
      <c r="J34" s="108"/>
      <c r="K34" s="108"/>
      <c r="L34" s="108"/>
      <c r="M34" s="108"/>
      <c r="N34" s="109"/>
    </row>
    <row r="35" spans="1:17">
      <c r="A35" s="100"/>
      <c r="B35" s="105"/>
      <c r="C35" s="105"/>
      <c r="D35" s="105"/>
      <c r="E35" s="105"/>
      <c r="F35" s="105"/>
      <c r="G35" s="105"/>
      <c r="H35" s="105"/>
      <c r="I35" s="108"/>
      <c r="J35" s="108"/>
      <c r="K35" s="108"/>
      <c r="L35" s="108"/>
      <c r="M35" s="108"/>
      <c r="N35" s="109"/>
    </row>
    <row r="36" spans="1:17">
      <c r="A36" s="100"/>
      <c r="B36" s="123" t="s">
        <v>140</v>
      </c>
      <c r="C36" s="105"/>
      <c r="D36" s="105"/>
      <c r="E36" s="105"/>
      <c r="F36" s="105"/>
      <c r="G36" s="105"/>
      <c r="H36" s="105"/>
      <c r="I36" s="108"/>
      <c r="J36" s="108"/>
      <c r="K36" s="108"/>
      <c r="L36" s="108"/>
      <c r="M36" s="108"/>
      <c r="N36" s="109"/>
    </row>
    <row r="37" spans="1:17">
      <c r="A37" s="100"/>
      <c r="B37" s="105"/>
      <c r="C37" s="105"/>
      <c r="D37" s="105"/>
      <c r="E37" s="105"/>
      <c r="F37" s="105"/>
      <c r="G37" s="105"/>
      <c r="H37" s="105"/>
      <c r="I37" s="108"/>
      <c r="J37" s="108"/>
      <c r="K37" s="108"/>
      <c r="L37" s="108"/>
      <c r="M37" s="108"/>
      <c r="N37" s="109"/>
    </row>
    <row r="38" spans="1:17">
      <c r="A38" s="100"/>
      <c r="B38" s="105"/>
      <c r="C38" s="105"/>
      <c r="D38" s="105"/>
      <c r="E38" s="105"/>
      <c r="F38" s="105"/>
      <c r="G38" s="105"/>
      <c r="H38" s="105"/>
      <c r="I38" s="108"/>
      <c r="J38" s="108"/>
      <c r="K38" s="108"/>
      <c r="L38" s="108"/>
      <c r="M38" s="108"/>
      <c r="N38" s="109"/>
    </row>
    <row r="39" spans="1:17">
      <c r="A39" s="100"/>
      <c r="B39" s="126" t="s">
        <v>33</v>
      </c>
      <c r="C39" s="126" t="s">
        <v>57</v>
      </c>
      <c r="D39" s="125" t="s">
        <v>51</v>
      </c>
      <c r="E39" s="125" t="s">
        <v>16</v>
      </c>
      <c r="F39" s="105"/>
      <c r="G39" s="105"/>
      <c r="H39" s="105"/>
      <c r="I39" s="108"/>
      <c r="J39" s="108"/>
      <c r="K39" s="108"/>
      <c r="L39" s="108"/>
      <c r="M39" s="108"/>
      <c r="N39" s="109"/>
    </row>
    <row r="40" spans="1:17" ht="28.5">
      <c r="A40" s="100"/>
      <c r="B40" s="106" t="s">
        <v>141</v>
      </c>
      <c r="C40" s="107">
        <v>40</v>
      </c>
      <c r="D40" s="246">
        <v>0</v>
      </c>
      <c r="E40" s="352">
        <f>+D40+D41</f>
        <v>50</v>
      </c>
      <c r="F40" s="105"/>
      <c r="G40" s="105"/>
      <c r="H40" s="105"/>
      <c r="I40" s="108"/>
      <c r="J40" s="108"/>
      <c r="K40" s="108"/>
      <c r="L40" s="108"/>
      <c r="M40" s="108"/>
      <c r="N40" s="109"/>
    </row>
    <row r="41" spans="1:17" ht="42.75">
      <c r="A41" s="100"/>
      <c r="B41" s="106" t="s">
        <v>142</v>
      </c>
      <c r="C41" s="107">
        <v>60</v>
      </c>
      <c r="D41" s="246">
        <v>50</v>
      </c>
      <c r="E41" s="353"/>
      <c r="F41" s="105"/>
      <c r="G41" s="105"/>
      <c r="H41" s="105"/>
      <c r="I41" s="108"/>
      <c r="J41" s="108"/>
      <c r="K41" s="108"/>
      <c r="L41" s="108"/>
      <c r="M41" s="108"/>
      <c r="N41" s="109"/>
    </row>
    <row r="42" spans="1:17">
      <c r="A42" s="100"/>
      <c r="C42" s="101"/>
      <c r="D42" s="39"/>
      <c r="E42" s="102"/>
      <c r="F42" s="40"/>
      <c r="G42" s="40"/>
      <c r="H42" s="40"/>
      <c r="I42" s="23"/>
      <c r="J42" s="23"/>
      <c r="K42" s="23"/>
      <c r="L42" s="23"/>
      <c r="M42" s="23"/>
    </row>
    <row r="43" spans="1:17">
      <c r="A43" s="100"/>
      <c r="C43" s="101"/>
      <c r="D43" s="39"/>
      <c r="E43" s="102"/>
      <c r="F43" s="40"/>
      <c r="G43" s="40"/>
      <c r="H43" s="40"/>
      <c r="I43" s="23"/>
      <c r="J43" s="23"/>
      <c r="K43" s="23"/>
      <c r="L43" s="23"/>
      <c r="M43" s="23"/>
    </row>
    <row r="44" spans="1:17">
      <c r="A44" s="100"/>
      <c r="C44" s="101"/>
      <c r="D44" s="39"/>
      <c r="E44" s="102"/>
      <c r="F44" s="40"/>
      <c r="G44" s="40"/>
      <c r="H44" s="40"/>
      <c r="I44" s="23"/>
      <c r="J44" s="23"/>
      <c r="K44" s="23"/>
      <c r="L44" s="23"/>
      <c r="M44" s="23"/>
    </row>
    <row r="45" spans="1:17" ht="15.75" thickBot="1">
      <c r="M45" s="368" t="s">
        <v>35</v>
      </c>
      <c r="N45" s="368"/>
    </row>
    <row r="46" spans="1:17">
      <c r="B46" s="123" t="s">
        <v>30</v>
      </c>
      <c r="M46" s="65"/>
      <c r="N46" s="65"/>
    </row>
    <row r="47" spans="1:17" ht="15.75" thickBot="1">
      <c r="M47" s="65"/>
      <c r="N47" s="65"/>
    </row>
    <row r="48" spans="1:17" s="108" customFormat="1" ht="109.5" customHeight="1">
      <c r="B48" s="119" t="s">
        <v>143</v>
      </c>
      <c r="C48" s="119" t="s">
        <v>144</v>
      </c>
      <c r="D48" s="119" t="s">
        <v>145</v>
      </c>
      <c r="E48" s="119" t="s">
        <v>45</v>
      </c>
      <c r="F48" s="119" t="s">
        <v>22</v>
      </c>
      <c r="G48" s="119" t="s">
        <v>103</v>
      </c>
      <c r="H48" s="119" t="s">
        <v>17</v>
      </c>
      <c r="I48" s="119" t="s">
        <v>10</v>
      </c>
      <c r="J48" s="119" t="s">
        <v>31</v>
      </c>
      <c r="K48" s="119" t="s">
        <v>60</v>
      </c>
      <c r="L48" s="119" t="s">
        <v>20</v>
      </c>
      <c r="M48" s="104" t="s">
        <v>26</v>
      </c>
      <c r="N48" s="119" t="s">
        <v>146</v>
      </c>
      <c r="O48" s="119" t="s">
        <v>36</v>
      </c>
      <c r="P48" s="120" t="s">
        <v>11</v>
      </c>
      <c r="Q48" s="120" t="s">
        <v>19</v>
      </c>
    </row>
    <row r="49" spans="1:26" s="314" customFormat="1" ht="30">
      <c r="A49" s="302">
        <v>1</v>
      </c>
      <c r="B49" s="303" t="s">
        <v>594</v>
      </c>
      <c r="C49" s="304" t="s">
        <v>594</v>
      </c>
      <c r="D49" s="303" t="s">
        <v>307</v>
      </c>
      <c r="E49" s="305" t="s">
        <v>595</v>
      </c>
      <c r="F49" s="306" t="s">
        <v>134</v>
      </c>
      <c r="G49" s="307"/>
      <c r="H49" s="308">
        <v>39834</v>
      </c>
      <c r="I49" s="309">
        <v>40178</v>
      </c>
      <c r="J49" s="309"/>
      <c r="K49" s="309" t="s">
        <v>596</v>
      </c>
      <c r="L49" s="309" t="s">
        <v>597</v>
      </c>
      <c r="M49" s="310">
        <v>628</v>
      </c>
      <c r="N49" s="310">
        <v>80</v>
      </c>
      <c r="O49" s="311"/>
      <c r="P49" s="311">
        <v>9</v>
      </c>
      <c r="Q49" s="312"/>
      <c r="R49" s="313"/>
      <c r="S49" s="313"/>
      <c r="T49" s="313"/>
      <c r="U49" s="313"/>
      <c r="V49" s="313"/>
      <c r="W49" s="313"/>
      <c r="X49" s="313"/>
      <c r="Y49" s="313"/>
      <c r="Z49" s="313"/>
    </row>
    <row r="50" spans="1:26" s="314" customFormat="1" ht="30">
      <c r="A50" s="302">
        <f>+A49+1</f>
        <v>2</v>
      </c>
      <c r="B50" s="303" t="s">
        <v>594</v>
      </c>
      <c r="C50" s="304" t="s">
        <v>594</v>
      </c>
      <c r="D50" s="303" t="s">
        <v>307</v>
      </c>
      <c r="E50" s="305" t="s">
        <v>613</v>
      </c>
      <c r="F50" s="306" t="s">
        <v>134</v>
      </c>
      <c r="G50" s="307"/>
      <c r="H50" s="308">
        <v>40210</v>
      </c>
      <c r="I50" s="309">
        <v>40543</v>
      </c>
      <c r="J50" s="309"/>
      <c r="K50" s="309" t="s">
        <v>602</v>
      </c>
      <c r="L50" s="309" t="s">
        <v>597</v>
      </c>
      <c r="M50" s="310">
        <v>558</v>
      </c>
      <c r="N50" s="310">
        <v>139</v>
      </c>
      <c r="O50" s="311"/>
      <c r="P50" s="311">
        <v>10</v>
      </c>
      <c r="Q50" s="312"/>
      <c r="R50" s="313"/>
      <c r="S50" s="313"/>
      <c r="T50" s="313"/>
      <c r="U50" s="313"/>
      <c r="V50" s="313"/>
      <c r="W50" s="313"/>
      <c r="X50" s="313"/>
      <c r="Y50" s="313"/>
      <c r="Z50" s="313"/>
    </row>
    <row r="51" spans="1:26" s="314" customFormat="1" ht="30">
      <c r="A51" s="302">
        <f t="shared" ref="A51:A56" si="0">+A50+1</f>
        <v>3</v>
      </c>
      <c r="B51" s="303" t="s">
        <v>594</v>
      </c>
      <c r="C51" s="304" t="s">
        <v>594</v>
      </c>
      <c r="D51" s="303" t="s">
        <v>307</v>
      </c>
      <c r="E51" s="305" t="s">
        <v>614</v>
      </c>
      <c r="F51" s="306" t="s">
        <v>134</v>
      </c>
      <c r="G51" s="307"/>
      <c r="H51" s="308">
        <v>40567</v>
      </c>
      <c r="I51" s="309">
        <v>40908</v>
      </c>
      <c r="J51" s="309"/>
      <c r="K51" s="309" t="s">
        <v>607</v>
      </c>
      <c r="L51" s="309" t="s">
        <v>597</v>
      </c>
      <c r="M51" s="310">
        <v>563</v>
      </c>
      <c r="N51" s="310">
        <v>218</v>
      </c>
      <c r="O51" s="311"/>
      <c r="P51" s="311">
        <v>10</v>
      </c>
      <c r="Q51" s="312"/>
      <c r="R51" s="313"/>
      <c r="S51" s="313"/>
      <c r="T51" s="313"/>
      <c r="U51" s="313"/>
      <c r="V51" s="313"/>
      <c r="W51" s="313"/>
      <c r="X51" s="313"/>
      <c r="Y51" s="313"/>
      <c r="Z51" s="313"/>
    </row>
    <row r="52" spans="1:26" s="314" customFormat="1" ht="30">
      <c r="A52" s="302">
        <f t="shared" si="0"/>
        <v>4</v>
      </c>
      <c r="B52" s="303" t="s">
        <v>594</v>
      </c>
      <c r="C52" s="304" t="s">
        <v>594</v>
      </c>
      <c r="D52" s="303" t="s">
        <v>307</v>
      </c>
      <c r="E52" s="305" t="s">
        <v>601</v>
      </c>
      <c r="F52" s="306" t="s">
        <v>134</v>
      </c>
      <c r="G52" s="306"/>
      <c r="H52" s="308">
        <v>40940</v>
      </c>
      <c r="I52" s="309">
        <v>41273</v>
      </c>
      <c r="J52" s="309"/>
      <c r="K52" s="309" t="s">
        <v>602</v>
      </c>
      <c r="L52" s="309" t="s">
        <v>597</v>
      </c>
      <c r="M52" s="310">
        <v>1400</v>
      </c>
      <c r="N52" s="310">
        <v>120</v>
      </c>
      <c r="O52" s="311"/>
      <c r="P52" s="311">
        <v>11</v>
      </c>
      <c r="Q52" s="312"/>
      <c r="R52" s="313"/>
      <c r="S52" s="313"/>
      <c r="T52" s="313"/>
      <c r="U52" s="313"/>
      <c r="V52" s="313"/>
      <c r="W52" s="313"/>
      <c r="X52" s="313"/>
      <c r="Y52" s="313"/>
      <c r="Z52" s="313"/>
    </row>
    <row r="53" spans="1:26" s="314" customFormat="1">
      <c r="A53" s="302">
        <f t="shared" si="0"/>
        <v>5</v>
      </c>
      <c r="B53" s="303"/>
      <c r="C53" s="304"/>
      <c r="D53" s="303"/>
      <c r="E53" s="305"/>
      <c r="F53" s="306"/>
      <c r="G53" s="306"/>
      <c r="H53" s="306"/>
      <c r="I53" s="309"/>
      <c r="J53" s="309"/>
      <c r="K53" s="309"/>
      <c r="L53" s="309"/>
      <c r="M53" s="310"/>
      <c r="N53" s="310"/>
      <c r="O53" s="311"/>
      <c r="P53" s="311"/>
      <c r="Q53" s="312"/>
      <c r="R53" s="313"/>
      <c r="S53" s="313"/>
      <c r="T53" s="313"/>
      <c r="U53" s="313"/>
      <c r="V53" s="313"/>
      <c r="W53" s="313"/>
      <c r="X53" s="313"/>
      <c r="Y53" s="313"/>
      <c r="Z53" s="313"/>
    </row>
    <row r="54" spans="1:26" s="114" customFormat="1">
      <c r="A54" s="47">
        <f t="shared" si="0"/>
        <v>6</v>
      </c>
      <c r="B54" s="115"/>
      <c r="C54" s="116"/>
      <c r="D54" s="115"/>
      <c r="E54" s="110"/>
      <c r="F54" s="111"/>
      <c r="G54" s="111"/>
      <c r="H54" s="111"/>
      <c r="I54" s="112"/>
      <c r="J54" s="112"/>
      <c r="K54" s="112"/>
      <c r="L54" s="112"/>
      <c r="M54" s="103"/>
      <c r="N54" s="103"/>
      <c r="O54" s="27"/>
      <c r="P54" s="27"/>
      <c r="Q54" s="152"/>
      <c r="R54" s="113"/>
      <c r="S54" s="113"/>
      <c r="T54" s="113"/>
      <c r="U54" s="113"/>
      <c r="V54" s="113"/>
      <c r="W54" s="113"/>
      <c r="X54" s="113"/>
      <c r="Y54" s="113"/>
      <c r="Z54" s="113"/>
    </row>
    <row r="55" spans="1:26" s="114" customFormat="1">
      <c r="A55" s="47">
        <f t="shared" si="0"/>
        <v>7</v>
      </c>
      <c r="B55" s="115"/>
      <c r="C55" s="116"/>
      <c r="D55" s="115"/>
      <c r="E55" s="110"/>
      <c r="F55" s="111"/>
      <c r="G55" s="111"/>
      <c r="H55" s="111"/>
      <c r="I55" s="112"/>
      <c r="J55" s="112"/>
      <c r="K55" s="112"/>
      <c r="L55" s="112"/>
      <c r="M55" s="103"/>
      <c r="N55" s="103"/>
      <c r="O55" s="27"/>
      <c r="P55" s="27"/>
      <c r="Q55" s="152"/>
      <c r="R55" s="113"/>
      <c r="S55" s="113"/>
      <c r="T55" s="113"/>
      <c r="U55" s="113"/>
      <c r="V55" s="113"/>
      <c r="W55" s="113"/>
      <c r="X55" s="113"/>
      <c r="Y55" s="113"/>
      <c r="Z55" s="113"/>
    </row>
    <row r="56" spans="1:26" s="114" customFormat="1">
      <c r="A56" s="47">
        <f t="shared" si="0"/>
        <v>8</v>
      </c>
      <c r="B56" s="115"/>
      <c r="C56" s="116"/>
      <c r="D56" s="115"/>
      <c r="E56" s="110"/>
      <c r="F56" s="111"/>
      <c r="G56" s="111"/>
      <c r="H56" s="111"/>
      <c r="I56" s="112"/>
      <c r="J56" s="112"/>
      <c r="K56" s="112"/>
      <c r="L56" s="112"/>
      <c r="M56" s="103"/>
      <c r="N56" s="103"/>
      <c r="O56" s="27"/>
      <c r="P56" s="27"/>
      <c r="Q56" s="152"/>
      <c r="R56" s="113"/>
      <c r="S56" s="113"/>
      <c r="T56" s="113"/>
      <c r="U56" s="113"/>
      <c r="V56" s="113"/>
      <c r="W56" s="113"/>
      <c r="X56" s="113"/>
      <c r="Y56" s="113"/>
      <c r="Z56" s="113"/>
    </row>
    <row r="57" spans="1:26" s="114" customFormat="1">
      <c r="A57" s="47"/>
      <c r="B57" s="50" t="s">
        <v>16</v>
      </c>
      <c r="C57" s="116"/>
      <c r="D57" s="115"/>
      <c r="E57" s="110"/>
      <c r="F57" s="111"/>
      <c r="G57" s="111"/>
      <c r="H57" s="111"/>
      <c r="I57" s="112"/>
      <c r="J57" s="112"/>
      <c r="K57" s="117" t="s">
        <v>776</v>
      </c>
      <c r="L57" s="117">
        <f t="shared" ref="L57" si="1">SUM(L49:L56)</f>
        <v>0</v>
      </c>
      <c r="M57" s="150">
        <v>218</v>
      </c>
      <c r="N57" s="117" t="s">
        <v>778</v>
      </c>
      <c r="O57" s="27"/>
      <c r="P57" s="27"/>
      <c r="Q57" s="153"/>
    </row>
    <row r="58" spans="1:26" s="30" customFormat="1">
      <c r="E58" s="31"/>
    </row>
    <row r="59" spans="1:26" s="30" customFormat="1">
      <c r="B59" s="369" t="s">
        <v>28</v>
      </c>
      <c r="C59" s="369" t="s">
        <v>27</v>
      </c>
      <c r="D59" s="367" t="s">
        <v>34</v>
      </c>
      <c r="E59" s="367"/>
    </row>
    <row r="60" spans="1:26" s="30" customFormat="1">
      <c r="B60" s="370"/>
      <c r="C60" s="370"/>
      <c r="D60" s="248" t="s">
        <v>23</v>
      </c>
      <c r="E60" s="62" t="s">
        <v>24</v>
      </c>
    </row>
    <row r="61" spans="1:26" s="30" customFormat="1" ht="30.6" customHeight="1">
      <c r="B61" s="59" t="s">
        <v>21</v>
      </c>
      <c r="C61" s="60" t="str">
        <f>+K57</f>
        <v>44 meses y 17 días</v>
      </c>
      <c r="D61" s="57" t="s">
        <v>284</v>
      </c>
      <c r="E61" s="57"/>
      <c r="F61" s="32"/>
      <c r="G61" s="32"/>
      <c r="H61" s="32"/>
      <c r="I61" s="32"/>
      <c r="J61" s="32"/>
      <c r="K61" s="32"/>
      <c r="L61" s="32"/>
      <c r="M61" s="32"/>
    </row>
    <row r="62" spans="1:26" s="30" customFormat="1" ht="30" customHeight="1">
      <c r="B62" s="59" t="s">
        <v>25</v>
      </c>
      <c r="C62" s="60">
        <f>+M57</f>
        <v>218</v>
      </c>
      <c r="D62" s="57"/>
      <c r="E62" s="57" t="s">
        <v>284</v>
      </c>
    </row>
    <row r="63" spans="1:26" s="30" customFormat="1">
      <c r="B63" s="33"/>
      <c r="C63" s="366"/>
      <c r="D63" s="366"/>
      <c r="E63" s="366"/>
      <c r="F63" s="366"/>
      <c r="G63" s="366"/>
      <c r="H63" s="366"/>
      <c r="I63" s="366"/>
      <c r="J63" s="366"/>
      <c r="K63" s="366"/>
      <c r="L63" s="366"/>
      <c r="M63" s="366"/>
      <c r="N63" s="366"/>
    </row>
    <row r="64" spans="1:26" ht="28.15" customHeight="1" thickBot="1"/>
    <row r="65" spans="2:17" ht="27" thickBot="1">
      <c r="B65" s="365" t="s">
        <v>104</v>
      </c>
      <c r="C65" s="365"/>
      <c r="D65" s="365"/>
      <c r="E65" s="365"/>
      <c r="F65" s="365"/>
      <c r="G65" s="365"/>
      <c r="H65" s="365"/>
      <c r="I65" s="365"/>
      <c r="J65" s="365"/>
      <c r="K65" s="365"/>
      <c r="L65" s="365"/>
      <c r="M65" s="365"/>
      <c r="N65" s="365"/>
    </row>
    <row r="68" spans="2:17" ht="109.5" customHeight="1">
      <c r="B68" s="121" t="s">
        <v>147</v>
      </c>
      <c r="C68" s="68" t="s">
        <v>2</v>
      </c>
      <c r="D68" s="68" t="s">
        <v>106</v>
      </c>
      <c r="E68" s="68" t="s">
        <v>105</v>
      </c>
      <c r="F68" s="68" t="s">
        <v>107</v>
      </c>
      <c r="G68" s="68" t="s">
        <v>108</v>
      </c>
      <c r="H68" s="68" t="s">
        <v>109</v>
      </c>
      <c r="I68" s="68" t="s">
        <v>110</v>
      </c>
      <c r="J68" s="68" t="s">
        <v>111</v>
      </c>
      <c r="K68" s="68" t="s">
        <v>112</v>
      </c>
      <c r="L68" s="68" t="s">
        <v>113</v>
      </c>
      <c r="M68" s="97" t="s">
        <v>114</v>
      </c>
      <c r="N68" s="97" t="s">
        <v>115</v>
      </c>
      <c r="O68" s="362" t="s">
        <v>3</v>
      </c>
      <c r="P68" s="363"/>
      <c r="Q68" s="68" t="s">
        <v>18</v>
      </c>
    </row>
    <row r="69" spans="2:17">
      <c r="B69" s="261" t="s">
        <v>448</v>
      </c>
      <c r="C69" s="261" t="s">
        <v>487</v>
      </c>
      <c r="D69" s="47" t="s">
        <v>490</v>
      </c>
      <c r="E69" s="262">
        <v>36</v>
      </c>
      <c r="F69" s="4"/>
      <c r="G69" s="4"/>
      <c r="H69" s="4" t="s">
        <v>134</v>
      </c>
      <c r="I69" s="98"/>
      <c r="J69" s="98" t="s">
        <v>134</v>
      </c>
      <c r="K69" s="98" t="s">
        <v>134</v>
      </c>
      <c r="L69" s="98" t="s">
        <v>134</v>
      </c>
      <c r="M69" s="98" t="s">
        <v>134</v>
      </c>
      <c r="N69" s="98" t="s">
        <v>134</v>
      </c>
      <c r="O69" s="371"/>
      <c r="P69" s="372"/>
      <c r="Q69" s="122" t="s">
        <v>134</v>
      </c>
    </row>
    <row r="70" spans="2:17">
      <c r="B70" s="261" t="s">
        <v>454</v>
      </c>
      <c r="C70" s="261" t="s">
        <v>488</v>
      </c>
      <c r="D70" s="261" t="s">
        <v>491</v>
      </c>
      <c r="E70" s="262">
        <v>120</v>
      </c>
      <c r="F70" s="4"/>
      <c r="G70" s="4" t="s">
        <v>135</v>
      </c>
      <c r="H70" s="4"/>
      <c r="I70" s="98"/>
      <c r="J70" s="98" t="s">
        <v>134</v>
      </c>
      <c r="K70" s="98" t="s">
        <v>134</v>
      </c>
      <c r="L70" s="98" t="s">
        <v>134</v>
      </c>
      <c r="M70" s="98" t="s">
        <v>134</v>
      </c>
      <c r="N70" s="98" t="s">
        <v>134</v>
      </c>
      <c r="O70" s="371" t="s">
        <v>493</v>
      </c>
      <c r="P70" s="372"/>
      <c r="Q70" s="122" t="s">
        <v>135</v>
      </c>
    </row>
    <row r="71" spans="2:17">
      <c r="B71" s="261" t="s">
        <v>431</v>
      </c>
      <c r="C71" s="261" t="s">
        <v>489</v>
      </c>
      <c r="D71" s="261" t="s">
        <v>492</v>
      </c>
      <c r="E71" s="262">
        <v>250</v>
      </c>
      <c r="F71" s="4"/>
      <c r="G71" s="4"/>
      <c r="H71" s="4"/>
      <c r="I71" s="98" t="s">
        <v>134</v>
      </c>
      <c r="J71" s="98" t="s">
        <v>134</v>
      </c>
      <c r="K71" s="98" t="s">
        <v>134</v>
      </c>
      <c r="L71" s="98" t="s">
        <v>134</v>
      </c>
      <c r="M71" s="98" t="s">
        <v>134</v>
      </c>
      <c r="N71" s="98" t="s">
        <v>134</v>
      </c>
      <c r="O71" s="371"/>
      <c r="P71" s="372"/>
      <c r="Q71" s="122" t="s">
        <v>134</v>
      </c>
    </row>
    <row r="72" spans="2:17">
      <c r="B72" s="261" t="s">
        <v>431</v>
      </c>
      <c r="C72" s="261" t="s">
        <v>486</v>
      </c>
      <c r="D72" s="261" t="s">
        <v>492</v>
      </c>
      <c r="E72" s="262">
        <v>290</v>
      </c>
      <c r="F72" s="4"/>
      <c r="G72" s="4"/>
      <c r="H72" s="4"/>
      <c r="I72" s="98" t="s">
        <v>134</v>
      </c>
      <c r="J72" s="98" t="s">
        <v>134</v>
      </c>
      <c r="K72" s="98" t="s">
        <v>134</v>
      </c>
      <c r="L72" s="98" t="s">
        <v>134</v>
      </c>
      <c r="M72" s="98" t="s">
        <v>134</v>
      </c>
      <c r="N72" s="98" t="s">
        <v>134</v>
      </c>
      <c r="O72" s="371"/>
      <c r="P72" s="372"/>
      <c r="Q72" s="122"/>
    </row>
    <row r="73" spans="2:17">
      <c r="B73" s="3"/>
      <c r="C73" s="3"/>
      <c r="D73" s="5"/>
      <c r="E73" s="5"/>
      <c r="F73" s="4"/>
      <c r="G73" s="4"/>
      <c r="H73" s="4"/>
      <c r="I73" s="98"/>
      <c r="J73" s="98"/>
      <c r="K73" s="122"/>
      <c r="L73" s="122"/>
      <c r="M73" s="122"/>
      <c r="N73" s="122"/>
      <c r="O73" s="371"/>
      <c r="P73" s="372"/>
      <c r="Q73" s="122"/>
    </row>
    <row r="74" spans="2:17">
      <c r="B74" s="3"/>
      <c r="C74" s="3"/>
      <c r="D74" s="5"/>
      <c r="E74" s="5"/>
      <c r="F74" s="4"/>
      <c r="G74" s="4"/>
      <c r="H74" s="4"/>
      <c r="I74" s="98"/>
      <c r="J74" s="98"/>
      <c r="K74" s="122"/>
      <c r="L74" s="122"/>
      <c r="M74" s="122"/>
      <c r="N74" s="122"/>
      <c r="O74" s="371"/>
      <c r="P74" s="372"/>
      <c r="Q74" s="122"/>
    </row>
    <row r="75" spans="2:17">
      <c r="B75" s="122"/>
      <c r="C75" s="122"/>
      <c r="D75" s="122"/>
      <c r="E75" s="122"/>
      <c r="F75" s="122"/>
      <c r="G75" s="122"/>
      <c r="H75" s="122"/>
      <c r="I75" s="122"/>
      <c r="J75" s="122"/>
      <c r="K75" s="122"/>
      <c r="L75" s="122"/>
      <c r="M75" s="122"/>
      <c r="N75" s="122"/>
      <c r="O75" s="371"/>
      <c r="P75" s="372"/>
      <c r="Q75" s="122"/>
    </row>
    <row r="76" spans="2:17">
      <c r="B76" s="9" t="s">
        <v>1</v>
      </c>
    </row>
    <row r="77" spans="2:17">
      <c r="B77" s="9" t="s">
        <v>37</v>
      </c>
    </row>
    <row r="78" spans="2:17">
      <c r="B78" s="9" t="s">
        <v>61</v>
      </c>
    </row>
    <row r="80" spans="2:17" ht="15.75" thickBot="1"/>
    <row r="81" spans="2:17" ht="27" thickBot="1">
      <c r="B81" s="356" t="s">
        <v>38</v>
      </c>
      <c r="C81" s="357"/>
      <c r="D81" s="357"/>
      <c r="E81" s="357"/>
      <c r="F81" s="357"/>
      <c r="G81" s="357"/>
      <c r="H81" s="357"/>
      <c r="I81" s="357"/>
      <c r="J81" s="357"/>
      <c r="K81" s="357"/>
      <c r="L81" s="357"/>
      <c r="M81" s="357"/>
      <c r="N81" s="358"/>
    </row>
    <row r="86" spans="2:17" ht="76.5" customHeight="1">
      <c r="B86" s="121" t="s">
        <v>0</v>
      </c>
      <c r="C86" s="121" t="s">
        <v>39</v>
      </c>
      <c r="D86" s="121" t="s">
        <v>40</v>
      </c>
      <c r="E86" s="121" t="s">
        <v>116</v>
      </c>
      <c r="F86" s="121" t="s">
        <v>118</v>
      </c>
      <c r="G86" s="121" t="s">
        <v>119</v>
      </c>
      <c r="H86" s="121" t="s">
        <v>120</v>
      </c>
      <c r="I86" s="121" t="s">
        <v>117</v>
      </c>
      <c r="J86" s="362" t="s">
        <v>121</v>
      </c>
      <c r="K86" s="380"/>
      <c r="L86" s="363"/>
      <c r="M86" s="121" t="s">
        <v>122</v>
      </c>
      <c r="N86" s="121" t="s">
        <v>41</v>
      </c>
      <c r="O86" s="121" t="s">
        <v>42</v>
      </c>
      <c r="P86" s="362" t="s">
        <v>3</v>
      </c>
      <c r="Q86" s="363"/>
    </row>
    <row r="87" spans="2:17" ht="60.75" customHeight="1">
      <c r="B87" s="243" t="s">
        <v>544</v>
      </c>
      <c r="C87" s="175">
        <f>(120+36)/200+540/300*2</f>
        <v>4.38</v>
      </c>
      <c r="D87" s="3" t="s">
        <v>545</v>
      </c>
      <c r="E87" s="3">
        <v>1085263768</v>
      </c>
      <c r="F87" s="3" t="s">
        <v>286</v>
      </c>
      <c r="G87" s="3" t="s">
        <v>169</v>
      </c>
      <c r="H87" s="176">
        <v>41629</v>
      </c>
      <c r="I87" s="5" t="s">
        <v>135</v>
      </c>
      <c r="J87" s="1" t="s">
        <v>135</v>
      </c>
      <c r="K87" s="99" t="s">
        <v>135</v>
      </c>
      <c r="L87" s="98" t="s">
        <v>135</v>
      </c>
      <c r="M87" s="122" t="s">
        <v>134</v>
      </c>
      <c r="N87" s="122" t="s">
        <v>135</v>
      </c>
      <c r="O87" s="122" t="s">
        <v>134</v>
      </c>
      <c r="P87" s="364" t="s">
        <v>546</v>
      </c>
      <c r="Q87" s="364"/>
    </row>
    <row r="88" spans="2:17" ht="60.75" customHeight="1">
      <c r="B88" s="184" t="s">
        <v>544</v>
      </c>
      <c r="C88" s="175">
        <f t="shared" ref="C88:C89" si="2">(120+36)/200+540/300*2</f>
        <v>4.38</v>
      </c>
      <c r="D88" s="186" t="s">
        <v>547</v>
      </c>
      <c r="E88" s="186">
        <v>1085259648</v>
      </c>
      <c r="F88" s="186" t="s">
        <v>162</v>
      </c>
      <c r="G88" s="186" t="s">
        <v>548</v>
      </c>
      <c r="H88" s="187">
        <v>40445</v>
      </c>
      <c r="I88" s="188" t="s">
        <v>134</v>
      </c>
      <c r="J88" s="189" t="s">
        <v>549</v>
      </c>
      <c r="K88" s="190" t="s">
        <v>550</v>
      </c>
      <c r="L88" s="210" t="s">
        <v>286</v>
      </c>
      <c r="M88" s="209" t="s">
        <v>134</v>
      </c>
      <c r="N88" s="209" t="s">
        <v>134</v>
      </c>
      <c r="O88" s="122" t="s">
        <v>134</v>
      </c>
      <c r="P88" s="211"/>
      <c r="Q88" s="212"/>
    </row>
    <row r="89" spans="2:17" s="122" customFormat="1" ht="60.75" customHeight="1">
      <c r="B89" s="184" t="s">
        <v>544</v>
      </c>
      <c r="C89" s="175">
        <f t="shared" si="2"/>
        <v>4.38</v>
      </c>
      <c r="D89" s="3" t="s">
        <v>547</v>
      </c>
      <c r="E89" s="3">
        <v>1085259648</v>
      </c>
      <c r="F89" s="3" t="s">
        <v>162</v>
      </c>
      <c r="G89" s="3" t="s">
        <v>548</v>
      </c>
      <c r="H89" s="176">
        <v>40446</v>
      </c>
      <c r="I89" s="5" t="s">
        <v>134</v>
      </c>
      <c r="J89" s="1" t="s">
        <v>551</v>
      </c>
      <c r="K89" s="99" t="s">
        <v>552</v>
      </c>
      <c r="L89" s="98" t="s">
        <v>553</v>
      </c>
      <c r="N89" s="122" t="s">
        <v>134</v>
      </c>
      <c r="O89" s="122" t="s">
        <v>134</v>
      </c>
      <c r="P89" s="260"/>
      <c r="Q89" s="260"/>
    </row>
    <row r="90" spans="2:17" s="122" customFormat="1" ht="60.75" customHeight="1">
      <c r="B90" s="259" t="s">
        <v>43</v>
      </c>
      <c r="C90" s="175">
        <f>(120+36)/200+540/300</f>
        <v>2.58</v>
      </c>
      <c r="D90" s="3" t="s">
        <v>554</v>
      </c>
      <c r="E90" s="3">
        <v>87065290</v>
      </c>
      <c r="F90" s="3" t="s">
        <v>286</v>
      </c>
      <c r="G90" s="3" t="s">
        <v>163</v>
      </c>
      <c r="H90" s="176">
        <v>40781</v>
      </c>
      <c r="I90" s="5" t="s">
        <v>135</v>
      </c>
      <c r="J90" s="1" t="s">
        <v>555</v>
      </c>
      <c r="K90" s="99" t="s">
        <v>556</v>
      </c>
      <c r="L90" s="98" t="s">
        <v>43</v>
      </c>
      <c r="M90" s="122" t="s">
        <v>134</v>
      </c>
      <c r="N90" s="122" t="s">
        <v>134</v>
      </c>
      <c r="O90" s="122" t="s">
        <v>134</v>
      </c>
      <c r="P90" s="260" t="s">
        <v>215</v>
      </c>
      <c r="Q90" s="260"/>
    </row>
    <row r="91" spans="2:17" s="122" customFormat="1" ht="60.75" customHeight="1">
      <c r="B91" s="259" t="s">
        <v>43</v>
      </c>
      <c r="C91" s="175">
        <f t="shared" ref="C91:C94" si="3">(120+36)/200+540/300</f>
        <v>2.58</v>
      </c>
      <c r="D91" s="3" t="s">
        <v>557</v>
      </c>
      <c r="E91" s="3">
        <v>1085261693</v>
      </c>
      <c r="F91" s="3" t="s">
        <v>286</v>
      </c>
      <c r="G91" s="3" t="s">
        <v>548</v>
      </c>
      <c r="H91" s="176">
        <v>40445</v>
      </c>
      <c r="I91" s="5" t="s">
        <v>134</v>
      </c>
      <c r="J91" s="1" t="s">
        <v>558</v>
      </c>
      <c r="K91" s="99" t="s">
        <v>559</v>
      </c>
      <c r="L91" s="98" t="s">
        <v>286</v>
      </c>
      <c r="M91" s="122" t="s">
        <v>134</v>
      </c>
      <c r="N91" s="122" t="s">
        <v>134</v>
      </c>
      <c r="O91" s="122" t="s">
        <v>134</v>
      </c>
      <c r="P91" s="260"/>
      <c r="Q91" s="260"/>
    </row>
    <row r="92" spans="2:17" s="122" customFormat="1" ht="60.75" customHeight="1">
      <c r="B92" s="259" t="s">
        <v>43</v>
      </c>
      <c r="C92" s="175">
        <f t="shared" si="3"/>
        <v>2.58</v>
      </c>
      <c r="D92" s="3" t="s">
        <v>557</v>
      </c>
      <c r="E92" s="3">
        <v>1085261693</v>
      </c>
      <c r="F92" s="3" t="s">
        <v>286</v>
      </c>
      <c r="G92" s="3" t="s">
        <v>548</v>
      </c>
      <c r="H92" s="176">
        <v>40446</v>
      </c>
      <c r="I92" s="5" t="s">
        <v>134</v>
      </c>
      <c r="J92" s="1" t="s">
        <v>555</v>
      </c>
      <c r="K92" s="99" t="s">
        <v>560</v>
      </c>
      <c r="L92" s="98" t="s">
        <v>561</v>
      </c>
      <c r="M92" s="122" t="s">
        <v>134</v>
      </c>
      <c r="N92" s="122" t="s">
        <v>134</v>
      </c>
      <c r="O92" s="122" t="s">
        <v>134</v>
      </c>
      <c r="P92" s="260"/>
      <c r="Q92" s="260"/>
    </row>
    <row r="93" spans="2:17" s="122" customFormat="1" ht="60.75" customHeight="1">
      <c r="B93" s="259" t="s">
        <v>43</v>
      </c>
      <c r="C93" s="175">
        <f t="shared" si="3"/>
        <v>2.58</v>
      </c>
      <c r="D93" s="3" t="s">
        <v>562</v>
      </c>
      <c r="E93" s="3">
        <v>87717017</v>
      </c>
      <c r="F93" s="3" t="s">
        <v>286</v>
      </c>
      <c r="G93" s="3" t="s">
        <v>169</v>
      </c>
      <c r="H93" s="176">
        <v>37709</v>
      </c>
      <c r="I93" s="5" t="s">
        <v>135</v>
      </c>
      <c r="J93" s="1" t="s">
        <v>563</v>
      </c>
      <c r="K93" s="99" t="s">
        <v>564</v>
      </c>
      <c r="L93" s="98" t="s">
        <v>286</v>
      </c>
      <c r="M93" s="122" t="s">
        <v>134</v>
      </c>
      <c r="N93" s="122" t="s">
        <v>135</v>
      </c>
      <c r="O93" s="122" t="s">
        <v>134</v>
      </c>
      <c r="P93" s="260"/>
      <c r="Q93" s="260"/>
    </row>
    <row r="94" spans="2:17" s="122" customFormat="1" ht="60.75" customHeight="1">
      <c r="B94" s="259" t="s">
        <v>43</v>
      </c>
      <c r="C94" s="175">
        <f t="shared" si="3"/>
        <v>2.58</v>
      </c>
      <c r="D94" s="3" t="s">
        <v>562</v>
      </c>
      <c r="E94" s="3">
        <v>87717017</v>
      </c>
      <c r="F94" s="3" t="s">
        <v>286</v>
      </c>
      <c r="G94" s="3" t="s">
        <v>169</v>
      </c>
      <c r="H94" s="176">
        <v>38075</v>
      </c>
      <c r="I94" s="5" t="s">
        <v>135</v>
      </c>
      <c r="J94" s="1" t="s">
        <v>163</v>
      </c>
      <c r="K94" s="99" t="s">
        <v>565</v>
      </c>
      <c r="L94" s="98" t="s">
        <v>252</v>
      </c>
      <c r="M94" s="122" t="s">
        <v>134</v>
      </c>
      <c r="N94" s="122" t="s">
        <v>135</v>
      </c>
      <c r="O94" s="122" t="s">
        <v>134</v>
      </c>
      <c r="P94" s="260"/>
      <c r="Q94" s="260"/>
    </row>
    <row r="95" spans="2:17" s="122" customFormat="1" ht="60.75" customHeight="1">
      <c r="B95" s="259" t="s">
        <v>544</v>
      </c>
      <c r="C95" s="175">
        <f>(120+36)/200+540/300*2</f>
        <v>4.38</v>
      </c>
      <c r="D95" s="3" t="s">
        <v>566</v>
      </c>
      <c r="E95" s="3">
        <v>1085274687</v>
      </c>
      <c r="F95" s="3" t="s">
        <v>286</v>
      </c>
      <c r="G95" s="3" t="s">
        <v>548</v>
      </c>
      <c r="H95" s="176">
        <v>40906</v>
      </c>
      <c r="I95" s="5" t="s">
        <v>135</v>
      </c>
      <c r="J95" s="1" t="s">
        <v>135</v>
      </c>
      <c r="K95" s="99" t="s">
        <v>135</v>
      </c>
      <c r="L95" s="98" t="s">
        <v>135</v>
      </c>
      <c r="M95" s="122" t="s">
        <v>134</v>
      </c>
      <c r="N95" s="122" t="s">
        <v>135</v>
      </c>
      <c r="O95" s="122" t="s">
        <v>134</v>
      </c>
      <c r="P95" s="260" t="s">
        <v>567</v>
      </c>
      <c r="Q95" s="260"/>
    </row>
    <row r="96" spans="2:17" s="122" customFormat="1">
      <c r="B96" s="122" t="s">
        <v>544</v>
      </c>
      <c r="C96" s="175">
        <f t="shared" ref="C96:C98" si="4">(120+36)/200+540/300*2</f>
        <v>4.38</v>
      </c>
      <c r="D96" s="122" t="s">
        <v>568</v>
      </c>
      <c r="E96" s="122">
        <v>27276720</v>
      </c>
      <c r="F96" s="122" t="s">
        <v>306</v>
      </c>
      <c r="G96" s="122" t="s">
        <v>569</v>
      </c>
      <c r="H96" s="263">
        <v>37309</v>
      </c>
      <c r="I96" s="122" t="s">
        <v>134</v>
      </c>
      <c r="J96" s="122" t="s">
        <v>570</v>
      </c>
      <c r="K96" s="122" t="s">
        <v>571</v>
      </c>
      <c r="L96" s="122" t="s">
        <v>306</v>
      </c>
      <c r="M96" s="122" t="s">
        <v>134</v>
      </c>
      <c r="N96" s="122" t="s">
        <v>134</v>
      </c>
      <c r="O96" s="122" t="s">
        <v>134</v>
      </c>
    </row>
    <row r="97" spans="2:17" s="122" customFormat="1">
      <c r="B97" s="122" t="s">
        <v>544</v>
      </c>
      <c r="C97" s="175">
        <f t="shared" si="4"/>
        <v>4.38</v>
      </c>
      <c r="D97" s="122" t="s">
        <v>568</v>
      </c>
      <c r="E97" s="122">
        <v>27276720</v>
      </c>
      <c r="F97" s="122" t="s">
        <v>306</v>
      </c>
      <c r="G97" s="122" t="s">
        <v>569</v>
      </c>
      <c r="H97" s="263">
        <v>37310</v>
      </c>
      <c r="I97" s="122" t="s">
        <v>134</v>
      </c>
      <c r="J97" s="122" t="s">
        <v>572</v>
      </c>
      <c r="K97" s="122" t="s">
        <v>573</v>
      </c>
      <c r="L97" s="122" t="s">
        <v>574</v>
      </c>
      <c r="M97" s="122" t="s">
        <v>134</v>
      </c>
      <c r="N97" s="122" t="s">
        <v>134</v>
      </c>
      <c r="O97" s="122" t="s">
        <v>134</v>
      </c>
    </row>
    <row r="98" spans="2:17" s="122" customFormat="1">
      <c r="B98" s="122" t="s">
        <v>544</v>
      </c>
      <c r="C98" s="175">
        <f t="shared" si="4"/>
        <v>4.38</v>
      </c>
      <c r="D98" s="122" t="s">
        <v>575</v>
      </c>
      <c r="E98" s="122">
        <v>59823196</v>
      </c>
      <c r="F98" s="122" t="s">
        <v>306</v>
      </c>
      <c r="G98" s="122" t="s">
        <v>163</v>
      </c>
      <c r="H98" s="263">
        <v>39185</v>
      </c>
      <c r="I98" s="122" t="s">
        <v>135</v>
      </c>
      <c r="J98" s="122" t="s">
        <v>576</v>
      </c>
      <c r="K98" s="122" t="s">
        <v>577</v>
      </c>
      <c r="L98" s="122" t="s">
        <v>306</v>
      </c>
      <c r="M98" s="122" t="s">
        <v>134</v>
      </c>
      <c r="N98" s="122" t="s">
        <v>134</v>
      </c>
      <c r="O98" s="122" t="s">
        <v>134</v>
      </c>
    </row>
    <row r="99" spans="2:17" s="122" customFormat="1">
      <c r="H99" s="263"/>
      <c r="J99" s="122" t="s">
        <v>537</v>
      </c>
      <c r="K99" s="122" t="s">
        <v>578</v>
      </c>
      <c r="L99" s="122" t="s">
        <v>306</v>
      </c>
      <c r="M99" s="122" t="s">
        <v>134</v>
      </c>
      <c r="N99" s="122" t="s">
        <v>134</v>
      </c>
      <c r="O99" s="122" t="s">
        <v>134</v>
      </c>
    </row>
    <row r="100" spans="2:17" s="10" customFormat="1">
      <c r="H100" s="264"/>
    </row>
    <row r="101" spans="2:17" ht="15.75" thickBot="1"/>
    <row r="102" spans="2:17" ht="27" thickBot="1">
      <c r="B102" s="356" t="s">
        <v>46</v>
      </c>
      <c r="C102" s="357"/>
      <c r="D102" s="357"/>
      <c r="E102" s="357"/>
      <c r="F102" s="357"/>
      <c r="G102" s="357"/>
      <c r="H102" s="357"/>
      <c r="I102" s="357"/>
      <c r="J102" s="357"/>
      <c r="K102" s="357"/>
      <c r="L102" s="357"/>
      <c r="M102" s="357"/>
      <c r="N102" s="358"/>
    </row>
    <row r="105" spans="2:17" ht="46.15" customHeight="1">
      <c r="B105" s="68" t="s">
        <v>33</v>
      </c>
      <c r="C105" s="68" t="s">
        <v>47</v>
      </c>
      <c r="D105" s="362" t="s">
        <v>3</v>
      </c>
      <c r="E105" s="363"/>
    </row>
    <row r="106" spans="2:17" ht="46.9" customHeight="1">
      <c r="B106" s="69" t="s">
        <v>123</v>
      </c>
      <c r="C106" s="246" t="s">
        <v>134</v>
      </c>
      <c r="D106" s="364"/>
      <c r="E106" s="364"/>
    </row>
    <row r="109" spans="2:17" ht="26.25">
      <c r="B109" s="354" t="s">
        <v>63</v>
      </c>
      <c r="C109" s="355"/>
      <c r="D109" s="355"/>
      <c r="E109" s="355"/>
      <c r="F109" s="355"/>
      <c r="G109" s="355"/>
      <c r="H109" s="355"/>
      <c r="I109" s="355"/>
      <c r="J109" s="355"/>
      <c r="K109" s="355"/>
      <c r="L109" s="355"/>
      <c r="M109" s="355"/>
      <c r="N109" s="355"/>
      <c r="O109" s="355"/>
      <c r="P109" s="355"/>
      <c r="Q109" s="355"/>
    </row>
    <row r="112" spans="2:17" ht="26.25">
      <c r="B112" s="354" t="s">
        <v>264</v>
      </c>
      <c r="C112" s="355"/>
      <c r="D112" s="355"/>
      <c r="E112" s="355"/>
      <c r="F112" s="355"/>
      <c r="G112" s="355"/>
      <c r="H112" s="355"/>
      <c r="I112" s="355"/>
      <c r="J112" s="355"/>
      <c r="K112" s="355"/>
      <c r="L112" s="355"/>
      <c r="M112" s="355"/>
      <c r="N112" s="355"/>
      <c r="O112" s="355"/>
      <c r="P112" s="355"/>
      <c r="Q112" s="355"/>
    </row>
    <row r="114" spans="1:26" ht="15.75" thickBot="1">
      <c r="M114" s="65"/>
      <c r="N114" s="65"/>
    </row>
    <row r="115" spans="1:26" s="108" customFormat="1" ht="109.5" customHeight="1">
      <c r="B115" s="119" t="s">
        <v>143</v>
      </c>
      <c r="C115" s="119" t="s">
        <v>144</v>
      </c>
      <c r="D115" s="119" t="s">
        <v>145</v>
      </c>
      <c r="E115" s="119" t="s">
        <v>45</v>
      </c>
      <c r="F115" s="119" t="s">
        <v>22</v>
      </c>
      <c r="G115" s="119" t="s">
        <v>103</v>
      </c>
      <c r="H115" s="119" t="s">
        <v>17</v>
      </c>
      <c r="I115" s="119" t="s">
        <v>10</v>
      </c>
      <c r="J115" s="119" t="s">
        <v>31</v>
      </c>
      <c r="K115" s="119" t="s">
        <v>60</v>
      </c>
      <c r="L115" s="119" t="s">
        <v>20</v>
      </c>
      <c r="M115" s="104" t="s">
        <v>26</v>
      </c>
      <c r="N115" s="119" t="s">
        <v>146</v>
      </c>
      <c r="O115" s="119" t="s">
        <v>36</v>
      </c>
      <c r="P115" s="120" t="s">
        <v>11</v>
      </c>
      <c r="Q115" s="120" t="s">
        <v>19</v>
      </c>
    </row>
    <row r="116" spans="1:26" s="114" customFormat="1">
      <c r="A116" s="47">
        <v>1</v>
      </c>
      <c r="B116" s="115"/>
      <c r="C116" s="116"/>
      <c r="D116" s="115"/>
      <c r="E116" s="110"/>
      <c r="F116" s="111"/>
      <c r="G116" s="151"/>
      <c r="H116" s="118"/>
      <c r="I116" s="112"/>
      <c r="J116" s="112"/>
      <c r="K116" s="112"/>
      <c r="L116" s="112"/>
      <c r="M116" s="103"/>
      <c r="N116" s="103">
        <f>+M116*G116</f>
        <v>0</v>
      </c>
      <c r="O116" s="27"/>
      <c r="P116" s="27"/>
      <c r="Q116" s="152"/>
      <c r="R116" s="113"/>
      <c r="S116" s="113"/>
      <c r="T116" s="113"/>
      <c r="U116" s="113"/>
      <c r="V116" s="113"/>
      <c r="W116" s="113"/>
      <c r="X116" s="113"/>
      <c r="Y116" s="113"/>
      <c r="Z116" s="113"/>
    </row>
    <row r="117" spans="1:26" s="114" customFormat="1">
      <c r="A117" s="47">
        <f>+A116+1</f>
        <v>2</v>
      </c>
      <c r="B117" s="115"/>
      <c r="C117" s="116"/>
      <c r="D117" s="115"/>
      <c r="E117" s="110"/>
      <c r="F117" s="111"/>
      <c r="G117" s="111"/>
      <c r="H117" s="111"/>
      <c r="I117" s="112"/>
      <c r="J117" s="112"/>
      <c r="K117" s="112"/>
      <c r="L117" s="112"/>
      <c r="M117" s="103"/>
      <c r="N117" s="103"/>
      <c r="O117" s="27"/>
      <c r="P117" s="27"/>
      <c r="Q117" s="152"/>
      <c r="R117" s="113"/>
      <c r="S117" s="113"/>
      <c r="T117" s="113"/>
      <c r="U117" s="113"/>
      <c r="V117" s="113"/>
      <c r="W117" s="113"/>
      <c r="X117" s="113"/>
      <c r="Y117" s="113"/>
      <c r="Z117" s="113"/>
    </row>
    <row r="118" spans="1:26" s="114" customFormat="1">
      <c r="A118" s="47">
        <f t="shared" ref="A118:A123" si="5">+A117+1</f>
        <v>3</v>
      </c>
      <c r="B118" s="115"/>
      <c r="C118" s="116"/>
      <c r="D118" s="115"/>
      <c r="E118" s="110"/>
      <c r="F118" s="111"/>
      <c r="G118" s="111"/>
      <c r="H118" s="111"/>
      <c r="I118" s="112"/>
      <c r="J118" s="112"/>
      <c r="K118" s="112"/>
      <c r="L118" s="112"/>
      <c r="M118" s="103"/>
      <c r="N118" s="103"/>
      <c r="O118" s="27"/>
      <c r="P118" s="27"/>
      <c r="Q118" s="152"/>
      <c r="R118" s="113"/>
      <c r="S118" s="113"/>
      <c r="T118" s="113"/>
      <c r="U118" s="113"/>
      <c r="V118" s="113"/>
      <c r="W118" s="113"/>
      <c r="X118" s="113"/>
      <c r="Y118" s="113"/>
      <c r="Z118" s="113"/>
    </row>
    <row r="119" spans="1:26" s="114" customFormat="1">
      <c r="A119" s="47">
        <f t="shared" si="5"/>
        <v>4</v>
      </c>
      <c r="B119" s="115"/>
      <c r="C119" s="116"/>
      <c r="D119" s="115"/>
      <c r="E119" s="110"/>
      <c r="F119" s="111"/>
      <c r="G119" s="111"/>
      <c r="H119" s="111"/>
      <c r="I119" s="112"/>
      <c r="J119" s="112"/>
      <c r="K119" s="112"/>
      <c r="L119" s="112"/>
      <c r="M119" s="103"/>
      <c r="N119" s="103"/>
      <c r="O119" s="27"/>
      <c r="P119" s="27"/>
      <c r="Q119" s="152"/>
      <c r="R119" s="113"/>
      <c r="S119" s="113"/>
      <c r="T119" s="113"/>
      <c r="U119" s="113"/>
      <c r="V119" s="113"/>
      <c r="W119" s="113"/>
      <c r="X119" s="113"/>
      <c r="Y119" s="113"/>
      <c r="Z119" s="113"/>
    </row>
    <row r="120" spans="1:26" s="114" customFormat="1">
      <c r="A120" s="47">
        <f t="shared" si="5"/>
        <v>5</v>
      </c>
      <c r="B120" s="115"/>
      <c r="C120" s="116"/>
      <c r="D120" s="115"/>
      <c r="E120" s="110"/>
      <c r="F120" s="111"/>
      <c r="G120" s="111"/>
      <c r="H120" s="111"/>
      <c r="I120" s="112"/>
      <c r="J120" s="112"/>
      <c r="K120" s="112"/>
      <c r="L120" s="112"/>
      <c r="M120" s="103"/>
      <c r="N120" s="103"/>
      <c r="O120" s="27"/>
      <c r="P120" s="27"/>
      <c r="Q120" s="152"/>
      <c r="R120" s="113"/>
      <c r="S120" s="113"/>
      <c r="T120" s="113"/>
      <c r="U120" s="113"/>
      <c r="V120" s="113"/>
      <c r="W120" s="113"/>
      <c r="X120" s="113"/>
      <c r="Y120" s="113"/>
      <c r="Z120" s="113"/>
    </row>
    <row r="121" spans="1:26" s="114" customFormat="1">
      <c r="A121" s="47">
        <f t="shared" si="5"/>
        <v>6</v>
      </c>
      <c r="B121" s="115"/>
      <c r="C121" s="116"/>
      <c r="D121" s="115"/>
      <c r="E121" s="110"/>
      <c r="F121" s="111"/>
      <c r="G121" s="111"/>
      <c r="H121" s="111"/>
      <c r="I121" s="112"/>
      <c r="J121" s="112"/>
      <c r="K121" s="112"/>
      <c r="L121" s="112"/>
      <c r="M121" s="103"/>
      <c r="N121" s="103"/>
      <c r="O121" s="27"/>
      <c r="P121" s="27"/>
      <c r="Q121" s="152"/>
      <c r="R121" s="113"/>
      <c r="S121" s="113"/>
      <c r="T121" s="113"/>
      <c r="U121" s="113"/>
      <c r="V121" s="113"/>
      <c r="W121" s="113"/>
      <c r="X121" s="113"/>
      <c r="Y121" s="113"/>
      <c r="Z121" s="113"/>
    </row>
    <row r="122" spans="1:26" s="114" customFormat="1">
      <c r="A122" s="47">
        <f t="shared" si="5"/>
        <v>7</v>
      </c>
      <c r="B122" s="115"/>
      <c r="C122" s="116"/>
      <c r="D122" s="115"/>
      <c r="E122" s="110"/>
      <c r="F122" s="111"/>
      <c r="G122" s="111"/>
      <c r="H122" s="111"/>
      <c r="I122" s="112"/>
      <c r="J122" s="112"/>
      <c r="K122" s="112"/>
      <c r="L122" s="112"/>
      <c r="M122" s="103"/>
      <c r="N122" s="103"/>
      <c r="O122" s="27"/>
      <c r="P122" s="27"/>
      <c r="Q122" s="152"/>
      <c r="R122" s="113"/>
      <c r="S122" s="113"/>
      <c r="T122" s="113"/>
      <c r="U122" s="113"/>
      <c r="V122" s="113"/>
      <c r="W122" s="113"/>
      <c r="X122" s="113"/>
      <c r="Y122" s="113"/>
      <c r="Z122" s="113"/>
    </row>
    <row r="123" spans="1:26" s="114" customFormat="1">
      <c r="A123" s="47">
        <f t="shared" si="5"/>
        <v>8</v>
      </c>
      <c r="B123" s="115"/>
      <c r="C123" s="116"/>
      <c r="D123" s="115"/>
      <c r="E123" s="110"/>
      <c r="F123" s="111"/>
      <c r="G123" s="111"/>
      <c r="H123" s="111"/>
      <c r="I123" s="112"/>
      <c r="J123" s="112"/>
      <c r="K123" s="112"/>
      <c r="L123" s="112"/>
      <c r="M123" s="103"/>
      <c r="N123" s="103"/>
      <c r="O123" s="27"/>
      <c r="P123" s="27"/>
      <c r="Q123" s="152"/>
      <c r="R123" s="113"/>
      <c r="S123" s="113"/>
      <c r="T123" s="113"/>
      <c r="U123" s="113"/>
      <c r="V123" s="113"/>
      <c r="W123" s="113"/>
      <c r="X123" s="113"/>
      <c r="Y123" s="113"/>
      <c r="Z123" s="113"/>
    </row>
    <row r="124" spans="1:26" s="114" customFormat="1">
      <c r="A124" s="47"/>
      <c r="B124" s="50" t="s">
        <v>16</v>
      </c>
      <c r="C124" s="116"/>
      <c r="D124" s="115"/>
      <c r="E124" s="110"/>
      <c r="F124" s="111"/>
      <c r="G124" s="111"/>
      <c r="H124" s="111"/>
      <c r="I124" s="112"/>
      <c r="J124" s="112"/>
      <c r="K124" s="117">
        <f t="shared" ref="K124" si="6">SUM(K116:K123)</f>
        <v>0</v>
      </c>
      <c r="L124" s="117">
        <f t="shared" ref="L124:N124" si="7">SUM(L116:L123)</f>
        <v>0</v>
      </c>
      <c r="M124" s="150">
        <f t="shared" si="7"/>
        <v>0</v>
      </c>
      <c r="N124" s="117">
        <f t="shared" si="7"/>
        <v>0</v>
      </c>
      <c r="O124" s="27"/>
      <c r="P124" s="27"/>
      <c r="Q124" s="153"/>
    </row>
    <row r="125" spans="1:26">
      <c r="B125" s="30"/>
      <c r="C125" s="30"/>
      <c r="D125" s="30"/>
      <c r="E125" s="31"/>
      <c r="F125" s="30"/>
      <c r="G125" s="30"/>
      <c r="H125" s="30"/>
      <c r="I125" s="30"/>
      <c r="J125" s="30"/>
      <c r="K125" s="30"/>
      <c r="L125" s="30"/>
      <c r="M125" s="30"/>
      <c r="N125" s="30"/>
      <c r="O125" s="30"/>
      <c r="P125" s="30"/>
    </row>
    <row r="126" spans="1:26" ht="18.75">
      <c r="B126" s="59" t="s">
        <v>32</v>
      </c>
      <c r="C126" s="73">
        <f>+K124</f>
        <v>0</v>
      </c>
      <c r="H126" s="32"/>
      <c r="I126" s="32"/>
      <c r="J126" s="32"/>
      <c r="K126" s="32"/>
      <c r="L126" s="32"/>
      <c r="M126" s="32"/>
      <c r="N126" s="30"/>
      <c r="O126" s="30"/>
      <c r="P126" s="30"/>
    </row>
    <row r="128" spans="1:26" ht="15.75" thickBot="1"/>
    <row r="129" spans="1:17" ht="37.15" customHeight="1" thickBot="1">
      <c r="B129" s="76" t="s">
        <v>49</v>
      </c>
      <c r="C129" s="77" t="s">
        <v>50</v>
      </c>
      <c r="D129" s="76" t="s">
        <v>51</v>
      </c>
      <c r="E129" s="77" t="s">
        <v>54</v>
      </c>
    </row>
    <row r="130" spans="1:17" ht="41.45" customHeight="1">
      <c r="B130" s="67" t="s">
        <v>124</v>
      </c>
      <c r="C130" s="70">
        <v>20</v>
      </c>
      <c r="D130" s="70"/>
      <c r="E130" s="359">
        <f>+D130+D131+D132</f>
        <v>0</v>
      </c>
    </row>
    <row r="131" spans="1:17">
      <c r="B131" s="67" t="s">
        <v>125</v>
      </c>
      <c r="C131" s="57">
        <v>30</v>
      </c>
      <c r="D131" s="246">
        <v>0</v>
      </c>
      <c r="E131" s="360"/>
    </row>
    <row r="132" spans="1:17" ht="15.75" thickBot="1">
      <c r="B132" s="67" t="s">
        <v>126</v>
      </c>
      <c r="C132" s="72">
        <v>40</v>
      </c>
      <c r="D132" s="72">
        <v>0</v>
      </c>
      <c r="E132" s="361"/>
    </row>
    <row r="134" spans="1:17" ht="15.75" thickBot="1"/>
    <row r="135" spans="1:17" ht="27" thickBot="1">
      <c r="B135" s="356" t="s">
        <v>52</v>
      </c>
      <c r="C135" s="357"/>
      <c r="D135" s="357"/>
      <c r="E135" s="357"/>
      <c r="F135" s="357"/>
      <c r="G135" s="357"/>
      <c r="H135" s="357"/>
      <c r="I135" s="357"/>
      <c r="J135" s="357"/>
      <c r="K135" s="357"/>
      <c r="L135" s="357"/>
      <c r="M135" s="357"/>
      <c r="N135" s="358"/>
    </row>
    <row r="137" spans="1:17" ht="76.5" customHeight="1">
      <c r="B137" s="121" t="s">
        <v>0</v>
      </c>
      <c r="C137" s="121" t="s">
        <v>39</v>
      </c>
      <c r="D137" s="121" t="s">
        <v>40</v>
      </c>
      <c r="E137" s="121" t="s">
        <v>116</v>
      </c>
      <c r="F137" s="121" t="s">
        <v>118</v>
      </c>
      <c r="G137" s="121" t="s">
        <v>119</v>
      </c>
      <c r="H137" s="121" t="s">
        <v>120</v>
      </c>
      <c r="I137" s="121" t="s">
        <v>117</v>
      </c>
      <c r="J137" s="362" t="s">
        <v>121</v>
      </c>
      <c r="K137" s="380"/>
      <c r="L137" s="363"/>
      <c r="M137" s="121" t="s">
        <v>122</v>
      </c>
      <c r="N137" s="121" t="s">
        <v>41</v>
      </c>
      <c r="O137" s="121" t="s">
        <v>42</v>
      </c>
      <c r="P137" s="362" t="s">
        <v>3</v>
      </c>
      <c r="Q137" s="363"/>
    </row>
    <row r="138" spans="1:17" ht="60.75" customHeight="1">
      <c r="A138" s="9">
        <v>0</v>
      </c>
      <c r="B138" s="243" t="s">
        <v>277</v>
      </c>
      <c r="C138" s="243">
        <f>(120+36+540)/1000</f>
        <v>0.69599999999999995</v>
      </c>
      <c r="D138" s="3" t="s">
        <v>579</v>
      </c>
      <c r="E138" s="3">
        <v>27091181</v>
      </c>
      <c r="F138" s="3" t="s">
        <v>580</v>
      </c>
      <c r="G138" s="9" t="s">
        <v>169</v>
      </c>
      <c r="H138" s="176">
        <v>37240</v>
      </c>
      <c r="I138" s="5" t="s">
        <v>135</v>
      </c>
      <c r="J138" s="1" t="s">
        <v>412</v>
      </c>
      <c r="K138" s="99" t="s">
        <v>581</v>
      </c>
      <c r="L138" s="98" t="s">
        <v>582</v>
      </c>
      <c r="M138" s="122" t="s">
        <v>134</v>
      </c>
      <c r="N138" s="122" t="s">
        <v>134</v>
      </c>
      <c r="O138" s="122" t="s">
        <v>134</v>
      </c>
      <c r="P138" s="246"/>
      <c r="Q138" s="246"/>
    </row>
    <row r="139" spans="1:17" ht="60.75" customHeight="1">
      <c r="B139" s="259" t="s">
        <v>277</v>
      </c>
      <c r="C139" s="259">
        <f>(120+36+540)/1000</f>
        <v>0.69599999999999995</v>
      </c>
      <c r="D139" s="3" t="s">
        <v>579</v>
      </c>
      <c r="E139" s="3">
        <v>27091181</v>
      </c>
      <c r="F139" s="3" t="s">
        <v>580</v>
      </c>
      <c r="G139" s="3" t="s">
        <v>169</v>
      </c>
      <c r="H139" s="176">
        <v>37241</v>
      </c>
      <c r="I139" s="5" t="s">
        <v>135</v>
      </c>
      <c r="J139" s="1" t="s">
        <v>156</v>
      </c>
      <c r="K139" s="99" t="s">
        <v>583</v>
      </c>
      <c r="L139" s="98" t="s">
        <v>584</v>
      </c>
      <c r="M139" s="122" t="s">
        <v>134</v>
      </c>
      <c r="N139" s="122" t="s">
        <v>134</v>
      </c>
      <c r="O139" s="122" t="s">
        <v>134</v>
      </c>
      <c r="P139" s="246"/>
      <c r="Q139" s="246"/>
    </row>
    <row r="140" spans="1:17" ht="33.6" customHeight="1">
      <c r="B140" s="184" t="s">
        <v>585</v>
      </c>
      <c r="C140" s="259">
        <f t="shared" ref="C140:C141" si="8">(120+36+540)/1000</f>
        <v>0.69599999999999995</v>
      </c>
      <c r="D140" s="186" t="s">
        <v>586</v>
      </c>
      <c r="E140" s="186">
        <v>98378689</v>
      </c>
      <c r="F140" s="186" t="s">
        <v>587</v>
      </c>
      <c r="G140" s="186" t="s">
        <v>588</v>
      </c>
      <c r="H140" s="187">
        <v>35587</v>
      </c>
      <c r="I140" s="188" t="s">
        <v>135</v>
      </c>
      <c r="J140" s="189" t="s">
        <v>589</v>
      </c>
      <c r="K140" s="210" t="s">
        <v>590</v>
      </c>
      <c r="L140" s="210" t="s">
        <v>587</v>
      </c>
      <c r="M140" s="209" t="s">
        <v>134</v>
      </c>
      <c r="N140" s="209" t="s">
        <v>134</v>
      </c>
      <c r="O140" s="122" t="s">
        <v>134</v>
      </c>
      <c r="P140" s="352"/>
      <c r="Q140" s="352"/>
    </row>
    <row r="141" spans="1:17" s="122" customFormat="1">
      <c r="B141" s="259" t="s">
        <v>585</v>
      </c>
      <c r="C141" s="259">
        <f t="shared" si="8"/>
        <v>0.69599999999999995</v>
      </c>
      <c r="D141" s="3" t="s">
        <v>586</v>
      </c>
      <c r="E141" s="3">
        <v>98378689</v>
      </c>
      <c r="F141" s="3" t="s">
        <v>587</v>
      </c>
      <c r="G141" s="3" t="s">
        <v>588</v>
      </c>
      <c r="H141" s="176">
        <v>35588</v>
      </c>
      <c r="I141" s="5" t="s">
        <v>135</v>
      </c>
      <c r="J141" s="122" t="s">
        <v>591</v>
      </c>
      <c r="K141" s="122" t="s">
        <v>592</v>
      </c>
      <c r="L141" s="122" t="s">
        <v>593</v>
      </c>
      <c r="M141" s="122" t="s">
        <v>134</v>
      </c>
      <c r="N141" s="122" t="s">
        <v>134</v>
      </c>
      <c r="O141" s="122" t="s">
        <v>134</v>
      </c>
    </row>
    <row r="142" spans="1:17">
      <c r="B142" s="259" t="s">
        <v>274</v>
      </c>
      <c r="C142" s="259">
        <f>(296+135)/5000</f>
        <v>8.6199999999999999E-2</v>
      </c>
      <c r="D142" s="3" t="s">
        <v>275</v>
      </c>
      <c r="E142" s="3">
        <v>12745341</v>
      </c>
      <c r="F142" s="3" t="s">
        <v>276</v>
      </c>
      <c r="G142" s="3" t="s">
        <v>163</v>
      </c>
      <c r="H142" s="176">
        <v>37596</v>
      </c>
      <c r="I142" s="5" t="s">
        <v>135</v>
      </c>
      <c r="J142" s="1" t="s">
        <v>135</v>
      </c>
      <c r="K142" s="99" t="s">
        <v>135</v>
      </c>
      <c r="L142" s="98" t="s">
        <v>135</v>
      </c>
      <c r="M142" s="122" t="s">
        <v>134</v>
      </c>
      <c r="N142" s="122" t="s">
        <v>135</v>
      </c>
      <c r="O142" s="122" t="s">
        <v>134</v>
      </c>
      <c r="P142" s="260" t="s">
        <v>345</v>
      </c>
      <c r="Q142" s="260"/>
    </row>
    <row r="143" spans="1:17" ht="15.75" thickBot="1"/>
    <row r="144" spans="1:17" ht="54" customHeight="1">
      <c r="B144" s="125" t="s">
        <v>33</v>
      </c>
      <c r="C144" s="125" t="s">
        <v>49</v>
      </c>
      <c r="D144" s="121" t="s">
        <v>50</v>
      </c>
      <c r="E144" s="125" t="s">
        <v>51</v>
      </c>
      <c r="F144" s="77" t="s">
        <v>55</v>
      </c>
      <c r="G144" s="95"/>
    </row>
    <row r="145" spans="2:7" ht="120.75" customHeight="1">
      <c r="B145" s="348" t="s">
        <v>53</v>
      </c>
      <c r="C145" s="6" t="s">
        <v>127</v>
      </c>
      <c r="D145" s="246">
        <v>25</v>
      </c>
      <c r="E145" s="246">
        <v>25</v>
      </c>
      <c r="F145" s="349">
        <f>+E145+E146+E147</f>
        <v>50</v>
      </c>
      <c r="G145" s="96"/>
    </row>
    <row r="146" spans="2:7" ht="76.150000000000006" customHeight="1">
      <c r="B146" s="348"/>
      <c r="C146" s="6" t="s">
        <v>128</v>
      </c>
      <c r="D146" s="74">
        <v>25</v>
      </c>
      <c r="E146" s="246">
        <v>25</v>
      </c>
      <c r="F146" s="350"/>
      <c r="G146" s="96"/>
    </row>
    <row r="147" spans="2:7" ht="69" customHeight="1">
      <c r="B147" s="348"/>
      <c r="C147" s="6" t="s">
        <v>129</v>
      </c>
      <c r="D147" s="246">
        <v>10</v>
      </c>
      <c r="E147" s="246">
        <v>0</v>
      </c>
      <c r="F147" s="351"/>
      <c r="G147" s="96"/>
    </row>
    <row r="148" spans="2:7">
      <c r="C148" s="105"/>
    </row>
    <row r="151" spans="2:7">
      <c r="B151" s="123" t="s">
        <v>56</v>
      </c>
    </row>
    <row r="154" spans="2:7">
      <c r="B154" s="126" t="s">
        <v>33</v>
      </c>
      <c r="C154" s="126" t="s">
        <v>57</v>
      </c>
      <c r="D154" s="125" t="s">
        <v>51</v>
      </c>
      <c r="E154" s="125" t="s">
        <v>16</v>
      </c>
    </row>
    <row r="155" spans="2:7" ht="28.5">
      <c r="B155" s="106" t="s">
        <v>58</v>
      </c>
      <c r="C155" s="107">
        <v>40</v>
      </c>
      <c r="D155" s="246">
        <f>+E130</f>
        <v>0</v>
      </c>
      <c r="E155" s="352">
        <f>+D155+D156</f>
        <v>50</v>
      </c>
    </row>
    <row r="156" spans="2:7" ht="42.75">
      <c r="B156" s="106" t="s">
        <v>59</v>
      </c>
      <c r="C156" s="107">
        <v>60</v>
      </c>
      <c r="D156" s="246">
        <f>+F145</f>
        <v>50</v>
      </c>
      <c r="E156" s="353"/>
    </row>
  </sheetData>
  <mergeCells count="41">
    <mergeCell ref="B59:B60"/>
    <mergeCell ref="C59:C60"/>
    <mergeCell ref="D59:E59"/>
    <mergeCell ref="B2:P2"/>
    <mergeCell ref="B4:P4"/>
    <mergeCell ref="C6:N6"/>
    <mergeCell ref="C7:N7"/>
    <mergeCell ref="C8:N8"/>
    <mergeCell ref="C9:N9"/>
    <mergeCell ref="C10:E10"/>
    <mergeCell ref="B14:C21"/>
    <mergeCell ref="B22:C22"/>
    <mergeCell ref="E40:E41"/>
    <mergeCell ref="M45:N45"/>
    <mergeCell ref="J86:L86"/>
    <mergeCell ref="P86:Q86"/>
    <mergeCell ref="C63:N63"/>
    <mergeCell ref="B65:N65"/>
    <mergeCell ref="O68:P68"/>
    <mergeCell ref="O69:P69"/>
    <mergeCell ref="O70:P70"/>
    <mergeCell ref="O71:P71"/>
    <mergeCell ref="O72:P72"/>
    <mergeCell ref="O73:P73"/>
    <mergeCell ref="O74:P74"/>
    <mergeCell ref="O75:P75"/>
    <mergeCell ref="B81:N81"/>
    <mergeCell ref="P87:Q87"/>
    <mergeCell ref="B102:N102"/>
    <mergeCell ref="D105:E105"/>
    <mergeCell ref="D106:E106"/>
    <mergeCell ref="B109:Q109"/>
    <mergeCell ref="P140:Q140"/>
    <mergeCell ref="B145:B147"/>
    <mergeCell ref="F145:F147"/>
    <mergeCell ref="E155:E156"/>
    <mergeCell ref="B112:Q112"/>
    <mergeCell ref="E130:E132"/>
    <mergeCell ref="B135:N135"/>
    <mergeCell ref="J137:L137"/>
    <mergeCell ref="P137:Q137"/>
  </mergeCells>
  <dataValidations count="2">
    <dataValidation type="list" allowBlank="1" showInputMessage="1" showErrorMessage="1" sqref="WVE983072 A65568 IS65568 SO65568 ACK65568 AMG65568 AWC65568 BFY65568 BPU65568 BZQ65568 CJM65568 CTI65568 DDE65568 DNA65568 DWW65568 EGS65568 EQO65568 FAK65568 FKG65568 FUC65568 GDY65568 GNU65568 GXQ65568 HHM65568 HRI65568 IBE65568 ILA65568 IUW65568 JES65568 JOO65568 JYK65568 KIG65568 KSC65568 LBY65568 LLU65568 LVQ65568 MFM65568 MPI65568 MZE65568 NJA65568 NSW65568 OCS65568 OMO65568 OWK65568 PGG65568 PQC65568 PZY65568 QJU65568 QTQ65568 RDM65568 RNI65568 RXE65568 SHA65568 SQW65568 TAS65568 TKO65568 TUK65568 UEG65568 UOC65568 UXY65568 VHU65568 VRQ65568 WBM65568 WLI65568 WVE65568 A131104 IS131104 SO131104 ACK131104 AMG131104 AWC131104 BFY131104 BPU131104 BZQ131104 CJM131104 CTI131104 DDE131104 DNA131104 DWW131104 EGS131104 EQO131104 FAK131104 FKG131104 FUC131104 GDY131104 GNU131104 GXQ131104 HHM131104 HRI131104 IBE131104 ILA131104 IUW131104 JES131104 JOO131104 JYK131104 KIG131104 KSC131104 LBY131104 LLU131104 LVQ131104 MFM131104 MPI131104 MZE131104 NJA131104 NSW131104 OCS131104 OMO131104 OWK131104 PGG131104 PQC131104 PZY131104 QJU131104 QTQ131104 RDM131104 RNI131104 RXE131104 SHA131104 SQW131104 TAS131104 TKO131104 TUK131104 UEG131104 UOC131104 UXY131104 VHU131104 VRQ131104 WBM131104 WLI131104 WVE131104 A196640 IS196640 SO196640 ACK196640 AMG196640 AWC196640 BFY196640 BPU196640 BZQ196640 CJM196640 CTI196640 DDE196640 DNA196640 DWW196640 EGS196640 EQO196640 FAK196640 FKG196640 FUC196640 GDY196640 GNU196640 GXQ196640 HHM196640 HRI196640 IBE196640 ILA196640 IUW196640 JES196640 JOO196640 JYK196640 KIG196640 KSC196640 LBY196640 LLU196640 LVQ196640 MFM196640 MPI196640 MZE196640 NJA196640 NSW196640 OCS196640 OMO196640 OWK196640 PGG196640 PQC196640 PZY196640 QJU196640 QTQ196640 RDM196640 RNI196640 RXE196640 SHA196640 SQW196640 TAS196640 TKO196640 TUK196640 UEG196640 UOC196640 UXY196640 VHU196640 VRQ196640 WBM196640 WLI196640 WVE196640 A262176 IS262176 SO262176 ACK262176 AMG262176 AWC262176 BFY262176 BPU262176 BZQ262176 CJM262176 CTI262176 DDE262176 DNA262176 DWW262176 EGS262176 EQO262176 FAK262176 FKG262176 FUC262176 GDY262176 GNU262176 GXQ262176 HHM262176 HRI262176 IBE262176 ILA262176 IUW262176 JES262176 JOO262176 JYK262176 KIG262176 KSC262176 LBY262176 LLU262176 LVQ262176 MFM262176 MPI262176 MZE262176 NJA262176 NSW262176 OCS262176 OMO262176 OWK262176 PGG262176 PQC262176 PZY262176 QJU262176 QTQ262176 RDM262176 RNI262176 RXE262176 SHA262176 SQW262176 TAS262176 TKO262176 TUK262176 UEG262176 UOC262176 UXY262176 VHU262176 VRQ262176 WBM262176 WLI262176 WVE262176 A327712 IS327712 SO327712 ACK327712 AMG327712 AWC327712 BFY327712 BPU327712 BZQ327712 CJM327712 CTI327712 DDE327712 DNA327712 DWW327712 EGS327712 EQO327712 FAK327712 FKG327712 FUC327712 GDY327712 GNU327712 GXQ327712 HHM327712 HRI327712 IBE327712 ILA327712 IUW327712 JES327712 JOO327712 JYK327712 KIG327712 KSC327712 LBY327712 LLU327712 LVQ327712 MFM327712 MPI327712 MZE327712 NJA327712 NSW327712 OCS327712 OMO327712 OWK327712 PGG327712 PQC327712 PZY327712 QJU327712 QTQ327712 RDM327712 RNI327712 RXE327712 SHA327712 SQW327712 TAS327712 TKO327712 TUK327712 UEG327712 UOC327712 UXY327712 VHU327712 VRQ327712 WBM327712 WLI327712 WVE327712 A393248 IS393248 SO393248 ACK393248 AMG393248 AWC393248 BFY393248 BPU393248 BZQ393248 CJM393248 CTI393248 DDE393248 DNA393248 DWW393248 EGS393248 EQO393248 FAK393248 FKG393248 FUC393248 GDY393248 GNU393248 GXQ393248 HHM393248 HRI393248 IBE393248 ILA393248 IUW393248 JES393248 JOO393248 JYK393248 KIG393248 KSC393248 LBY393248 LLU393248 LVQ393248 MFM393248 MPI393248 MZE393248 NJA393248 NSW393248 OCS393248 OMO393248 OWK393248 PGG393248 PQC393248 PZY393248 QJU393248 QTQ393248 RDM393248 RNI393248 RXE393248 SHA393248 SQW393248 TAS393248 TKO393248 TUK393248 UEG393248 UOC393248 UXY393248 VHU393248 VRQ393248 WBM393248 WLI393248 WVE393248 A458784 IS458784 SO458784 ACK458784 AMG458784 AWC458784 BFY458784 BPU458784 BZQ458784 CJM458784 CTI458784 DDE458784 DNA458784 DWW458784 EGS458784 EQO458784 FAK458784 FKG458784 FUC458784 GDY458784 GNU458784 GXQ458784 HHM458784 HRI458784 IBE458784 ILA458784 IUW458784 JES458784 JOO458784 JYK458784 KIG458784 KSC458784 LBY458784 LLU458784 LVQ458784 MFM458784 MPI458784 MZE458784 NJA458784 NSW458784 OCS458784 OMO458784 OWK458784 PGG458784 PQC458784 PZY458784 QJU458784 QTQ458784 RDM458784 RNI458784 RXE458784 SHA458784 SQW458784 TAS458784 TKO458784 TUK458784 UEG458784 UOC458784 UXY458784 VHU458784 VRQ458784 WBM458784 WLI458784 WVE458784 A524320 IS524320 SO524320 ACK524320 AMG524320 AWC524320 BFY524320 BPU524320 BZQ524320 CJM524320 CTI524320 DDE524320 DNA524320 DWW524320 EGS524320 EQO524320 FAK524320 FKG524320 FUC524320 GDY524320 GNU524320 GXQ524320 HHM524320 HRI524320 IBE524320 ILA524320 IUW524320 JES524320 JOO524320 JYK524320 KIG524320 KSC524320 LBY524320 LLU524320 LVQ524320 MFM524320 MPI524320 MZE524320 NJA524320 NSW524320 OCS524320 OMO524320 OWK524320 PGG524320 PQC524320 PZY524320 QJU524320 QTQ524320 RDM524320 RNI524320 RXE524320 SHA524320 SQW524320 TAS524320 TKO524320 TUK524320 UEG524320 UOC524320 UXY524320 VHU524320 VRQ524320 WBM524320 WLI524320 WVE524320 A589856 IS589856 SO589856 ACK589856 AMG589856 AWC589856 BFY589856 BPU589856 BZQ589856 CJM589856 CTI589856 DDE589856 DNA589856 DWW589856 EGS589856 EQO589856 FAK589856 FKG589856 FUC589856 GDY589856 GNU589856 GXQ589856 HHM589856 HRI589856 IBE589856 ILA589856 IUW589856 JES589856 JOO589856 JYK589856 KIG589856 KSC589856 LBY589856 LLU589856 LVQ589856 MFM589856 MPI589856 MZE589856 NJA589856 NSW589856 OCS589856 OMO589856 OWK589856 PGG589856 PQC589856 PZY589856 QJU589856 QTQ589856 RDM589856 RNI589856 RXE589856 SHA589856 SQW589856 TAS589856 TKO589856 TUK589856 UEG589856 UOC589856 UXY589856 VHU589856 VRQ589856 WBM589856 WLI589856 WVE589856 A655392 IS655392 SO655392 ACK655392 AMG655392 AWC655392 BFY655392 BPU655392 BZQ655392 CJM655392 CTI655392 DDE655392 DNA655392 DWW655392 EGS655392 EQO655392 FAK655392 FKG655392 FUC655392 GDY655392 GNU655392 GXQ655392 HHM655392 HRI655392 IBE655392 ILA655392 IUW655392 JES655392 JOO655392 JYK655392 KIG655392 KSC655392 LBY655392 LLU655392 LVQ655392 MFM655392 MPI655392 MZE655392 NJA655392 NSW655392 OCS655392 OMO655392 OWK655392 PGG655392 PQC655392 PZY655392 QJU655392 QTQ655392 RDM655392 RNI655392 RXE655392 SHA655392 SQW655392 TAS655392 TKO655392 TUK655392 UEG655392 UOC655392 UXY655392 VHU655392 VRQ655392 WBM655392 WLI655392 WVE655392 A720928 IS720928 SO720928 ACK720928 AMG720928 AWC720928 BFY720928 BPU720928 BZQ720928 CJM720928 CTI720928 DDE720928 DNA720928 DWW720928 EGS720928 EQO720928 FAK720928 FKG720928 FUC720928 GDY720928 GNU720928 GXQ720928 HHM720928 HRI720928 IBE720928 ILA720928 IUW720928 JES720928 JOO720928 JYK720928 KIG720928 KSC720928 LBY720928 LLU720928 LVQ720928 MFM720928 MPI720928 MZE720928 NJA720928 NSW720928 OCS720928 OMO720928 OWK720928 PGG720928 PQC720928 PZY720928 QJU720928 QTQ720928 RDM720928 RNI720928 RXE720928 SHA720928 SQW720928 TAS720928 TKO720928 TUK720928 UEG720928 UOC720928 UXY720928 VHU720928 VRQ720928 WBM720928 WLI720928 WVE720928 A786464 IS786464 SO786464 ACK786464 AMG786464 AWC786464 BFY786464 BPU786464 BZQ786464 CJM786464 CTI786464 DDE786464 DNA786464 DWW786464 EGS786464 EQO786464 FAK786464 FKG786464 FUC786464 GDY786464 GNU786464 GXQ786464 HHM786464 HRI786464 IBE786464 ILA786464 IUW786464 JES786464 JOO786464 JYK786464 KIG786464 KSC786464 LBY786464 LLU786464 LVQ786464 MFM786464 MPI786464 MZE786464 NJA786464 NSW786464 OCS786464 OMO786464 OWK786464 PGG786464 PQC786464 PZY786464 QJU786464 QTQ786464 RDM786464 RNI786464 RXE786464 SHA786464 SQW786464 TAS786464 TKO786464 TUK786464 UEG786464 UOC786464 UXY786464 VHU786464 VRQ786464 WBM786464 WLI786464 WVE786464 A852000 IS852000 SO852000 ACK852000 AMG852000 AWC852000 BFY852000 BPU852000 BZQ852000 CJM852000 CTI852000 DDE852000 DNA852000 DWW852000 EGS852000 EQO852000 FAK852000 FKG852000 FUC852000 GDY852000 GNU852000 GXQ852000 HHM852000 HRI852000 IBE852000 ILA852000 IUW852000 JES852000 JOO852000 JYK852000 KIG852000 KSC852000 LBY852000 LLU852000 LVQ852000 MFM852000 MPI852000 MZE852000 NJA852000 NSW852000 OCS852000 OMO852000 OWK852000 PGG852000 PQC852000 PZY852000 QJU852000 QTQ852000 RDM852000 RNI852000 RXE852000 SHA852000 SQW852000 TAS852000 TKO852000 TUK852000 UEG852000 UOC852000 UXY852000 VHU852000 VRQ852000 WBM852000 WLI852000 WVE852000 A917536 IS917536 SO917536 ACK917536 AMG917536 AWC917536 BFY917536 BPU917536 BZQ917536 CJM917536 CTI917536 DDE917536 DNA917536 DWW917536 EGS917536 EQO917536 FAK917536 FKG917536 FUC917536 GDY917536 GNU917536 GXQ917536 HHM917536 HRI917536 IBE917536 ILA917536 IUW917536 JES917536 JOO917536 JYK917536 KIG917536 KSC917536 LBY917536 LLU917536 LVQ917536 MFM917536 MPI917536 MZE917536 NJA917536 NSW917536 OCS917536 OMO917536 OWK917536 PGG917536 PQC917536 PZY917536 QJU917536 QTQ917536 RDM917536 RNI917536 RXE917536 SHA917536 SQW917536 TAS917536 TKO917536 TUK917536 UEG917536 UOC917536 UXY917536 VHU917536 VRQ917536 WBM917536 WLI917536 WVE917536 A983072 IS983072 SO983072 ACK983072 AMG983072 AWC983072 BFY983072 BPU983072 BZQ983072 CJM983072 CTI983072 DDE983072 DNA983072 DWW983072 EGS983072 EQO983072 FAK983072 FKG983072 FUC983072 GDY983072 GNU983072 GXQ983072 HHM983072 HRI983072 IBE983072 ILA983072 IUW983072 JES983072 JOO983072 JYK983072 KIG983072 KSC983072 LBY983072 LLU983072 LVQ983072 MFM983072 MPI983072 MZE983072 NJA983072 NSW983072 OCS983072 OMO983072 OWK983072 PGG983072 PQC983072 PZY983072 QJU983072 QTQ983072 RDM983072 RNI983072 RXE983072 SHA983072 SQW983072 TAS983072 TKO983072 TUK983072 UEG983072 UOC983072 UXY983072 VHU983072 VRQ983072 WBM983072 WLI983072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72 WLL983072 C65568 IV65568 SR65568 ACN65568 AMJ65568 AWF65568 BGB65568 BPX65568 BZT65568 CJP65568 CTL65568 DDH65568 DND65568 DWZ65568 EGV65568 EQR65568 FAN65568 FKJ65568 FUF65568 GEB65568 GNX65568 GXT65568 HHP65568 HRL65568 IBH65568 ILD65568 IUZ65568 JEV65568 JOR65568 JYN65568 KIJ65568 KSF65568 LCB65568 LLX65568 LVT65568 MFP65568 MPL65568 MZH65568 NJD65568 NSZ65568 OCV65568 OMR65568 OWN65568 PGJ65568 PQF65568 QAB65568 QJX65568 QTT65568 RDP65568 RNL65568 RXH65568 SHD65568 SQZ65568 TAV65568 TKR65568 TUN65568 UEJ65568 UOF65568 UYB65568 VHX65568 VRT65568 WBP65568 WLL65568 WVH65568 C131104 IV131104 SR131104 ACN131104 AMJ131104 AWF131104 BGB131104 BPX131104 BZT131104 CJP131104 CTL131104 DDH131104 DND131104 DWZ131104 EGV131104 EQR131104 FAN131104 FKJ131104 FUF131104 GEB131104 GNX131104 GXT131104 HHP131104 HRL131104 IBH131104 ILD131104 IUZ131104 JEV131104 JOR131104 JYN131104 KIJ131104 KSF131104 LCB131104 LLX131104 LVT131104 MFP131104 MPL131104 MZH131104 NJD131104 NSZ131104 OCV131104 OMR131104 OWN131104 PGJ131104 PQF131104 QAB131104 QJX131104 QTT131104 RDP131104 RNL131104 RXH131104 SHD131104 SQZ131104 TAV131104 TKR131104 TUN131104 UEJ131104 UOF131104 UYB131104 VHX131104 VRT131104 WBP131104 WLL131104 WVH131104 C196640 IV196640 SR196640 ACN196640 AMJ196640 AWF196640 BGB196640 BPX196640 BZT196640 CJP196640 CTL196640 DDH196640 DND196640 DWZ196640 EGV196640 EQR196640 FAN196640 FKJ196640 FUF196640 GEB196640 GNX196640 GXT196640 HHP196640 HRL196640 IBH196640 ILD196640 IUZ196640 JEV196640 JOR196640 JYN196640 KIJ196640 KSF196640 LCB196640 LLX196640 LVT196640 MFP196640 MPL196640 MZH196640 NJD196640 NSZ196640 OCV196640 OMR196640 OWN196640 PGJ196640 PQF196640 QAB196640 QJX196640 QTT196640 RDP196640 RNL196640 RXH196640 SHD196640 SQZ196640 TAV196640 TKR196640 TUN196640 UEJ196640 UOF196640 UYB196640 VHX196640 VRT196640 WBP196640 WLL196640 WVH196640 C262176 IV262176 SR262176 ACN262176 AMJ262176 AWF262176 BGB262176 BPX262176 BZT262176 CJP262176 CTL262176 DDH262176 DND262176 DWZ262176 EGV262176 EQR262176 FAN262176 FKJ262176 FUF262176 GEB262176 GNX262176 GXT262176 HHP262176 HRL262176 IBH262176 ILD262176 IUZ262176 JEV262176 JOR262176 JYN262176 KIJ262176 KSF262176 LCB262176 LLX262176 LVT262176 MFP262176 MPL262176 MZH262176 NJD262176 NSZ262176 OCV262176 OMR262176 OWN262176 PGJ262176 PQF262176 QAB262176 QJX262176 QTT262176 RDP262176 RNL262176 RXH262176 SHD262176 SQZ262176 TAV262176 TKR262176 TUN262176 UEJ262176 UOF262176 UYB262176 VHX262176 VRT262176 WBP262176 WLL262176 WVH262176 C327712 IV327712 SR327712 ACN327712 AMJ327712 AWF327712 BGB327712 BPX327712 BZT327712 CJP327712 CTL327712 DDH327712 DND327712 DWZ327712 EGV327712 EQR327712 FAN327712 FKJ327712 FUF327712 GEB327712 GNX327712 GXT327712 HHP327712 HRL327712 IBH327712 ILD327712 IUZ327712 JEV327712 JOR327712 JYN327712 KIJ327712 KSF327712 LCB327712 LLX327712 LVT327712 MFP327712 MPL327712 MZH327712 NJD327712 NSZ327712 OCV327712 OMR327712 OWN327712 PGJ327712 PQF327712 QAB327712 QJX327712 QTT327712 RDP327712 RNL327712 RXH327712 SHD327712 SQZ327712 TAV327712 TKR327712 TUN327712 UEJ327712 UOF327712 UYB327712 VHX327712 VRT327712 WBP327712 WLL327712 WVH327712 C393248 IV393248 SR393248 ACN393248 AMJ393248 AWF393248 BGB393248 BPX393248 BZT393248 CJP393248 CTL393248 DDH393248 DND393248 DWZ393248 EGV393248 EQR393248 FAN393248 FKJ393248 FUF393248 GEB393248 GNX393248 GXT393248 HHP393248 HRL393248 IBH393248 ILD393248 IUZ393248 JEV393248 JOR393248 JYN393248 KIJ393248 KSF393248 LCB393248 LLX393248 LVT393248 MFP393248 MPL393248 MZH393248 NJD393248 NSZ393248 OCV393248 OMR393248 OWN393248 PGJ393248 PQF393248 QAB393248 QJX393248 QTT393248 RDP393248 RNL393248 RXH393248 SHD393248 SQZ393248 TAV393248 TKR393248 TUN393248 UEJ393248 UOF393248 UYB393248 VHX393248 VRT393248 WBP393248 WLL393248 WVH393248 C458784 IV458784 SR458784 ACN458784 AMJ458784 AWF458784 BGB458784 BPX458784 BZT458784 CJP458784 CTL458784 DDH458784 DND458784 DWZ458784 EGV458784 EQR458784 FAN458784 FKJ458784 FUF458784 GEB458784 GNX458784 GXT458784 HHP458784 HRL458784 IBH458784 ILD458784 IUZ458784 JEV458784 JOR458784 JYN458784 KIJ458784 KSF458784 LCB458784 LLX458784 LVT458784 MFP458784 MPL458784 MZH458784 NJD458784 NSZ458784 OCV458784 OMR458784 OWN458784 PGJ458784 PQF458784 QAB458784 QJX458784 QTT458784 RDP458784 RNL458784 RXH458784 SHD458784 SQZ458784 TAV458784 TKR458784 TUN458784 UEJ458784 UOF458784 UYB458784 VHX458784 VRT458784 WBP458784 WLL458784 WVH458784 C524320 IV524320 SR524320 ACN524320 AMJ524320 AWF524320 BGB524320 BPX524320 BZT524320 CJP524320 CTL524320 DDH524320 DND524320 DWZ524320 EGV524320 EQR524320 FAN524320 FKJ524320 FUF524320 GEB524320 GNX524320 GXT524320 HHP524320 HRL524320 IBH524320 ILD524320 IUZ524320 JEV524320 JOR524320 JYN524320 KIJ524320 KSF524320 LCB524320 LLX524320 LVT524320 MFP524320 MPL524320 MZH524320 NJD524320 NSZ524320 OCV524320 OMR524320 OWN524320 PGJ524320 PQF524320 QAB524320 QJX524320 QTT524320 RDP524320 RNL524320 RXH524320 SHD524320 SQZ524320 TAV524320 TKR524320 TUN524320 UEJ524320 UOF524320 UYB524320 VHX524320 VRT524320 WBP524320 WLL524320 WVH524320 C589856 IV589856 SR589856 ACN589856 AMJ589856 AWF589856 BGB589856 BPX589856 BZT589856 CJP589856 CTL589856 DDH589856 DND589856 DWZ589856 EGV589856 EQR589856 FAN589856 FKJ589856 FUF589856 GEB589856 GNX589856 GXT589856 HHP589856 HRL589856 IBH589856 ILD589856 IUZ589856 JEV589856 JOR589856 JYN589856 KIJ589856 KSF589856 LCB589856 LLX589856 LVT589856 MFP589856 MPL589856 MZH589856 NJD589856 NSZ589856 OCV589856 OMR589856 OWN589856 PGJ589856 PQF589856 QAB589856 QJX589856 QTT589856 RDP589856 RNL589856 RXH589856 SHD589856 SQZ589856 TAV589856 TKR589856 TUN589856 UEJ589856 UOF589856 UYB589856 VHX589856 VRT589856 WBP589856 WLL589856 WVH589856 C655392 IV655392 SR655392 ACN655392 AMJ655392 AWF655392 BGB655392 BPX655392 BZT655392 CJP655392 CTL655392 DDH655392 DND655392 DWZ655392 EGV655392 EQR655392 FAN655392 FKJ655392 FUF655392 GEB655392 GNX655392 GXT655392 HHP655392 HRL655392 IBH655392 ILD655392 IUZ655392 JEV655392 JOR655392 JYN655392 KIJ655392 KSF655392 LCB655392 LLX655392 LVT655392 MFP655392 MPL655392 MZH655392 NJD655392 NSZ655392 OCV655392 OMR655392 OWN655392 PGJ655392 PQF655392 QAB655392 QJX655392 QTT655392 RDP655392 RNL655392 RXH655392 SHD655392 SQZ655392 TAV655392 TKR655392 TUN655392 UEJ655392 UOF655392 UYB655392 VHX655392 VRT655392 WBP655392 WLL655392 WVH655392 C720928 IV720928 SR720928 ACN720928 AMJ720928 AWF720928 BGB720928 BPX720928 BZT720928 CJP720928 CTL720928 DDH720928 DND720928 DWZ720928 EGV720928 EQR720928 FAN720928 FKJ720928 FUF720928 GEB720928 GNX720928 GXT720928 HHP720928 HRL720928 IBH720928 ILD720928 IUZ720928 JEV720928 JOR720928 JYN720928 KIJ720928 KSF720928 LCB720928 LLX720928 LVT720928 MFP720928 MPL720928 MZH720928 NJD720928 NSZ720928 OCV720928 OMR720928 OWN720928 PGJ720928 PQF720928 QAB720928 QJX720928 QTT720928 RDP720928 RNL720928 RXH720928 SHD720928 SQZ720928 TAV720928 TKR720928 TUN720928 UEJ720928 UOF720928 UYB720928 VHX720928 VRT720928 WBP720928 WLL720928 WVH720928 C786464 IV786464 SR786464 ACN786464 AMJ786464 AWF786464 BGB786464 BPX786464 BZT786464 CJP786464 CTL786464 DDH786464 DND786464 DWZ786464 EGV786464 EQR786464 FAN786464 FKJ786464 FUF786464 GEB786464 GNX786464 GXT786464 HHP786464 HRL786464 IBH786464 ILD786464 IUZ786464 JEV786464 JOR786464 JYN786464 KIJ786464 KSF786464 LCB786464 LLX786464 LVT786464 MFP786464 MPL786464 MZH786464 NJD786464 NSZ786464 OCV786464 OMR786464 OWN786464 PGJ786464 PQF786464 QAB786464 QJX786464 QTT786464 RDP786464 RNL786464 RXH786464 SHD786464 SQZ786464 TAV786464 TKR786464 TUN786464 UEJ786464 UOF786464 UYB786464 VHX786464 VRT786464 WBP786464 WLL786464 WVH786464 C852000 IV852000 SR852000 ACN852000 AMJ852000 AWF852000 BGB852000 BPX852000 BZT852000 CJP852000 CTL852000 DDH852000 DND852000 DWZ852000 EGV852000 EQR852000 FAN852000 FKJ852000 FUF852000 GEB852000 GNX852000 GXT852000 HHP852000 HRL852000 IBH852000 ILD852000 IUZ852000 JEV852000 JOR852000 JYN852000 KIJ852000 KSF852000 LCB852000 LLX852000 LVT852000 MFP852000 MPL852000 MZH852000 NJD852000 NSZ852000 OCV852000 OMR852000 OWN852000 PGJ852000 PQF852000 QAB852000 QJX852000 QTT852000 RDP852000 RNL852000 RXH852000 SHD852000 SQZ852000 TAV852000 TKR852000 TUN852000 UEJ852000 UOF852000 UYB852000 VHX852000 VRT852000 WBP852000 WLL852000 WVH852000 C917536 IV917536 SR917536 ACN917536 AMJ917536 AWF917536 BGB917536 BPX917536 BZT917536 CJP917536 CTL917536 DDH917536 DND917536 DWZ917536 EGV917536 EQR917536 FAN917536 FKJ917536 FUF917536 GEB917536 GNX917536 GXT917536 HHP917536 HRL917536 IBH917536 ILD917536 IUZ917536 JEV917536 JOR917536 JYN917536 KIJ917536 KSF917536 LCB917536 LLX917536 LVT917536 MFP917536 MPL917536 MZH917536 NJD917536 NSZ917536 OCV917536 OMR917536 OWN917536 PGJ917536 PQF917536 QAB917536 QJX917536 QTT917536 RDP917536 RNL917536 RXH917536 SHD917536 SQZ917536 TAV917536 TKR917536 TUN917536 UEJ917536 UOF917536 UYB917536 VHX917536 VRT917536 WBP917536 WLL917536 WVH917536 C983072 IV983072 SR983072 ACN983072 AMJ983072 AWF983072 BGB983072 BPX983072 BZT983072 CJP983072 CTL983072 DDH983072 DND983072 DWZ983072 EGV983072 EQR983072 FAN983072 FKJ983072 FUF983072 GEB983072 GNX983072 GXT983072 HHP983072 HRL983072 IBH983072 ILD983072 IUZ983072 JEV983072 JOR983072 JYN983072 KIJ983072 KSF983072 LCB983072 LLX983072 LVT983072 MFP983072 MPL983072 MZH983072 NJD983072 NSZ983072 OCV983072 OMR983072 OWN983072 PGJ983072 PQF983072 QAB983072 QJX983072 QTT983072 RDP983072 RNL983072 RXH983072 SHD983072 SQZ983072 TAV983072 TKR983072 TUN983072 UEJ983072 UOF983072 UYB983072 VHX983072 VRT983072 WBP983072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VG161"/>
  <sheetViews>
    <sheetView zoomScale="70" zoomScaleNormal="70" workbookViewId="0">
      <selection activeCell="A131" sqref="A131"/>
    </sheetView>
  </sheetViews>
  <sheetFormatPr baseColWidth="10" defaultRowHeight="15"/>
  <cols>
    <col min="1" max="1" width="3.140625" style="9" bestFit="1" customWidth="1"/>
    <col min="2" max="2" width="73.28515625" style="9" customWidth="1"/>
    <col min="3" max="3" width="31.140625" style="9" customWidth="1"/>
    <col min="4" max="4" width="62.42578125" style="9" bestFit="1" customWidth="1"/>
    <col min="5" max="5" width="25" style="9" customWidth="1"/>
    <col min="6" max="6" width="43.5703125" style="9" bestFit="1" customWidth="1"/>
    <col min="7" max="7" width="52.85546875" style="9" bestFit="1" customWidth="1"/>
    <col min="8" max="8" width="24.5703125" style="9" customWidth="1"/>
    <col min="9" max="9" width="24" style="9" customWidth="1"/>
    <col min="10" max="10" width="61.5703125" style="9" customWidth="1"/>
    <col min="11" max="11" width="26.42578125" style="9" bestFit="1" customWidth="1"/>
    <col min="12" max="12" width="48.85546875" style="9" customWidth="1"/>
    <col min="13" max="13" width="34.140625" style="9" bestFit="1" customWidth="1"/>
    <col min="14" max="14" width="22.140625" style="9" customWidth="1"/>
    <col min="15" max="15" width="26.140625" style="9" customWidth="1"/>
    <col min="16" max="16" width="92.42578125" style="9" customWidth="1"/>
    <col min="17" max="17" width="126.710937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11.42578125"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11.42578125"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11.42578125"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11.42578125"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11.42578125"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11.42578125"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11.42578125"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11.42578125"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11.42578125"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11.42578125"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11.42578125"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11.42578125"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11.42578125"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11.42578125"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11.42578125"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11.42578125"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11.42578125"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11.42578125"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11.42578125"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11.42578125"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11.42578125"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11.42578125"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11.42578125"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11.42578125"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11.42578125"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11.42578125"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11.42578125"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11.42578125"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11.42578125"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11.42578125"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11.42578125"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11.42578125"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11.42578125"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11.42578125"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11.42578125"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11.42578125"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11.42578125"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11.42578125"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11.42578125"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11.42578125"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11.42578125"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11.42578125"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11.42578125"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11.42578125"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11.42578125"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11.42578125"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11.42578125"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11.42578125"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11.42578125"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11.42578125"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11.42578125"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11.42578125"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11.42578125"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11.42578125"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11.42578125"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11.42578125"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11.42578125"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11.42578125"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11.42578125"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11.42578125"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11.42578125"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11.42578125"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11.42578125"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c r="B2" s="354" t="s">
        <v>62</v>
      </c>
      <c r="C2" s="355"/>
      <c r="D2" s="355"/>
      <c r="E2" s="355"/>
      <c r="F2" s="355"/>
      <c r="G2" s="355"/>
      <c r="H2" s="355"/>
      <c r="I2" s="355"/>
      <c r="J2" s="355"/>
      <c r="K2" s="355"/>
      <c r="L2" s="355"/>
      <c r="M2" s="355"/>
      <c r="N2" s="355"/>
      <c r="O2" s="355"/>
      <c r="P2" s="355"/>
    </row>
    <row r="4" spans="2:16" ht="26.25">
      <c r="B4" s="354" t="s">
        <v>48</v>
      </c>
      <c r="C4" s="355"/>
      <c r="D4" s="355"/>
      <c r="E4" s="355"/>
      <c r="F4" s="355"/>
      <c r="G4" s="355"/>
      <c r="H4" s="355"/>
      <c r="I4" s="355"/>
      <c r="J4" s="355"/>
      <c r="K4" s="355"/>
      <c r="L4" s="355"/>
      <c r="M4" s="355"/>
      <c r="N4" s="355"/>
      <c r="O4" s="355"/>
      <c r="P4" s="355"/>
    </row>
    <row r="5" spans="2:16" ht="15.75" thickBot="1"/>
    <row r="6" spans="2:16" ht="21.75" thickBot="1">
      <c r="B6" s="11" t="s">
        <v>4</v>
      </c>
      <c r="C6" s="375" t="s">
        <v>594</v>
      </c>
      <c r="D6" s="375"/>
      <c r="E6" s="375"/>
      <c r="F6" s="375"/>
      <c r="G6" s="375"/>
      <c r="H6" s="375"/>
      <c r="I6" s="375"/>
      <c r="J6" s="375"/>
      <c r="K6" s="375"/>
      <c r="L6" s="375"/>
      <c r="M6" s="375"/>
      <c r="N6" s="376"/>
    </row>
    <row r="7" spans="2:16" ht="16.5" thickBot="1">
      <c r="B7" s="12" t="s">
        <v>5</v>
      </c>
      <c r="C7" s="375"/>
      <c r="D7" s="375"/>
      <c r="E7" s="375"/>
      <c r="F7" s="375"/>
      <c r="G7" s="375"/>
      <c r="H7" s="375"/>
      <c r="I7" s="375"/>
      <c r="J7" s="375"/>
      <c r="K7" s="375"/>
      <c r="L7" s="375"/>
      <c r="M7" s="375"/>
      <c r="N7" s="376"/>
    </row>
    <row r="8" spans="2:16" ht="16.5" thickBot="1">
      <c r="B8" s="12" t="s">
        <v>6</v>
      </c>
      <c r="C8" s="375"/>
      <c r="D8" s="375"/>
      <c r="E8" s="375"/>
      <c r="F8" s="375"/>
      <c r="G8" s="375"/>
      <c r="H8" s="375"/>
      <c r="I8" s="375"/>
      <c r="J8" s="375"/>
      <c r="K8" s="375"/>
      <c r="L8" s="375"/>
      <c r="M8" s="375"/>
      <c r="N8" s="376"/>
    </row>
    <row r="9" spans="2:16" ht="16.5" thickBot="1">
      <c r="B9" s="12" t="s">
        <v>7</v>
      </c>
      <c r="C9" s="375"/>
      <c r="D9" s="375"/>
      <c r="E9" s="375"/>
      <c r="F9" s="375"/>
      <c r="G9" s="375"/>
      <c r="H9" s="375"/>
      <c r="I9" s="375"/>
      <c r="J9" s="375"/>
      <c r="K9" s="375"/>
      <c r="L9" s="375"/>
      <c r="M9" s="375"/>
      <c r="N9" s="376"/>
    </row>
    <row r="10" spans="2:16" ht="16.5" thickBot="1">
      <c r="B10" s="12" t="s">
        <v>8</v>
      </c>
      <c r="C10" s="377"/>
      <c r="D10" s="377"/>
      <c r="E10" s="378"/>
      <c r="F10" s="34"/>
      <c r="G10" s="34"/>
      <c r="H10" s="34"/>
      <c r="I10" s="34"/>
      <c r="J10" s="34"/>
      <c r="K10" s="34"/>
      <c r="L10" s="34"/>
      <c r="M10" s="34"/>
      <c r="N10" s="35"/>
    </row>
    <row r="11" spans="2:16" ht="16.5" thickBot="1">
      <c r="B11" s="14" t="s">
        <v>9</v>
      </c>
      <c r="C11" s="15">
        <v>41976</v>
      </c>
      <c r="D11" s="16"/>
      <c r="E11" s="16"/>
      <c r="F11" s="16"/>
      <c r="G11" s="16"/>
      <c r="H11" s="16"/>
      <c r="I11" s="16"/>
      <c r="J11" s="16"/>
      <c r="K11" s="16"/>
      <c r="L11" s="16"/>
      <c r="M11" s="16"/>
      <c r="N11" s="17"/>
    </row>
    <row r="12" spans="2:16" ht="15.75">
      <c r="B12" s="13"/>
      <c r="C12" s="18"/>
      <c r="D12" s="19"/>
      <c r="E12" s="19"/>
      <c r="F12" s="19"/>
      <c r="G12" s="19"/>
      <c r="H12" s="19"/>
      <c r="I12" s="108"/>
      <c r="J12" s="108"/>
      <c r="K12" s="108"/>
      <c r="L12" s="108"/>
      <c r="M12" s="108"/>
      <c r="N12" s="19"/>
    </row>
    <row r="13" spans="2:16">
      <c r="I13" s="108"/>
      <c r="J13" s="108"/>
      <c r="K13" s="108"/>
      <c r="L13" s="108"/>
      <c r="M13" s="108"/>
      <c r="N13" s="109"/>
    </row>
    <row r="14" spans="2:16" ht="45.75" customHeight="1">
      <c r="B14" s="379" t="s">
        <v>101</v>
      </c>
      <c r="C14" s="379"/>
      <c r="D14" s="247" t="s">
        <v>12</v>
      </c>
      <c r="E14" s="247" t="s">
        <v>13</v>
      </c>
      <c r="F14" s="247" t="s">
        <v>29</v>
      </c>
      <c r="G14" s="93"/>
      <c r="I14" s="38"/>
      <c r="J14" s="38"/>
      <c r="K14" s="38"/>
      <c r="L14" s="38"/>
      <c r="M14" s="38"/>
      <c r="N14" s="109"/>
    </row>
    <row r="15" spans="2:16">
      <c r="B15" s="379"/>
      <c r="C15" s="379"/>
      <c r="D15" s="247">
        <v>35</v>
      </c>
      <c r="E15" s="36">
        <v>1633705550</v>
      </c>
      <c r="F15" s="265">
        <f>454+252</f>
        <v>706</v>
      </c>
      <c r="G15" s="94"/>
      <c r="I15" s="39"/>
      <c r="J15" s="39"/>
      <c r="K15" s="39"/>
      <c r="L15" s="39"/>
      <c r="M15" s="39"/>
      <c r="N15" s="109"/>
    </row>
    <row r="16" spans="2:16">
      <c r="B16" s="379"/>
      <c r="C16" s="379"/>
      <c r="D16" s="247"/>
      <c r="E16" s="36"/>
      <c r="F16" s="36"/>
      <c r="G16" s="94"/>
      <c r="I16" s="39"/>
      <c r="J16" s="39"/>
      <c r="K16" s="39"/>
      <c r="L16" s="39"/>
      <c r="M16" s="39"/>
      <c r="N16" s="109"/>
    </row>
    <row r="17" spans="1:14">
      <c r="B17" s="379"/>
      <c r="C17" s="379"/>
      <c r="D17" s="247"/>
      <c r="E17" s="36"/>
      <c r="F17" s="36"/>
      <c r="G17" s="94"/>
      <c r="I17" s="39"/>
      <c r="J17" s="39"/>
      <c r="K17" s="39"/>
      <c r="L17" s="39"/>
      <c r="M17" s="39"/>
      <c r="N17" s="109"/>
    </row>
    <row r="18" spans="1:14">
      <c r="B18" s="379"/>
      <c r="C18" s="379"/>
      <c r="D18" s="247"/>
      <c r="E18" s="37"/>
      <c r="F18" s="36"/>
      <c r="G18" s="94"/>
      <c r="H18" s="22"/>
      <c r="I18" s="39"/>
      <c r="J18" s="39"/>
      <c r="K18" s="39"/>
      <c r="L18" s="39"/>
      <c r="M18" s="39"/>
      <c r="N18" s="20"/>
    </row>
    <row r="19" spans="1:14">
      <c r="B19" s="379"/>
      <c r="C19" s="379"/>
      <c r="D19" s="247"/>
      <c r="E19" s="37"/>
      <c r="F19" s="36"/>
      <c r="G19" s="94"/>
      <c r="H19" s="22"/>
      <c r="I19" s="41"/>
      <c r="J19" s="41"/>
      <c r="K19" s="41"/>
      <c r="L19" s="41"/>
      <c r="M19" s="41"/>
      <c r="N19" s="20"/>
    </row>
    <row r="20" spans="1:14">
      <c r="B20" s="379"/>
      <c r="C20" s="379"/>
      <c r="D20" s="247"/>
      <c r="E20" s="37"/>
      <c r="F20" s="36"/>
      <c r="G20" s="94"/>
      <c r="H20" s="22"/>
      <c r="I20" s="108"/>
      <c r="J20" s="108"/>
      <c r="K20" s="108"/>
      <c r="L20" s="108"/>
      <c r="M20" s="108"/>
      <c r="N20" s="20"/>
    </row>
    <row r="21" spans="1:14">
      <c r="B21" s="379"/>
      <c r="C21" s="379"/>
      <c r="D21" s="247"/>
      <c r="E21" s="37"/>
      <c r="F21" s="36"/>
      <c r="G21" s="94"/>
      <c r="H21" s="22"/>
      <c r="I21" s="108"/>
      <c r="J21" s="108"/>
      <c r="K21" s="108"/>
      <c r="L21" s="108"/>
      <c r="M21" s="108"/>
      <c r="N21" s="20"/>
    </row>
    <row r="22" spans="1:14" ht="15.75" thickBot="1">
      <c r="B22" s="373" t="s">
        <v>14</v>
      </c>
      <c r="C22" s="374"/>
      <c r="D22" s="247"/>
      <c r="E22" s="64"/>
      <c r="F22" s="36"/>
      <c r="G22" s="94"/>
      <c r="H22" s="22"/>
      <c r="I22" s="108"/>
      <c r="J22" s="108"/>
      <c r="K22" s="108"/>
      <c r="L22" s="108"/>
      <c r="M22" s="108"/>
      <c r="N22" s="20"/>
    </row>
    <row r="23" spans="1:14" ht="45.75" thickBot="1">
      <c r="A23" s="43"/>
      <c r="B23" s="53" t="s">
        <v>15</v>
      </c>
      <c r="C23" s="53" t="s">
        <v>102</v>
      </c>
      <c r="E23" s="38"/>
      <c r="F23" s="38"/>
      <c r="G23" s="38"/>
      <c r="H23" s="38"/>
      <c r="I23" s="10"/>
      <c r="J23" s="10"/>
      <c r="K23" s="10"/>
      <c r="L23" s="10"/>
      <c r="M23" s="10"/>
    </row>
    <row r="24" spans="1:14" ht="15.75" thickBot="1">
      <c r="A24" s="44">
        <v>1</v>
      </c>
      <c r="C24" s="46">
        <f>F15*80%</f>
        <v>564.80000000000007</v>
      </c>
      <c r="D24" s="42"/>
      <c r="E24" s="45">
        <f>E15</f>
        <v>1633705550</v>
      </c>
      <c r="F24" s="40"/>
      <c r="G24" s="40"/>
      <c r="H24" s="40"/>
      <c r="I24" s="23"/>
      <c r="J24" s="23"/>
      <c r="K24" s="23"/>
      <c r="L24" s="23"/>
      <c r="M24" s="23"/>
    </row>
    <row r="25" spans="1:14">
      <c r="A25" s="100"/>
      <c r="C25" s="101"/>
      <c r="D25" s="39"/>
      <c r="E25" s="102"/>
      <c r="F25" s="40"/>
      <c r="G25" s="40"/>
      <c r="H25" s="40"/>
      <c r="I25" s="23"/>
      <c r="J25" s="23"/>
      <c r="K25" s="23"/>
      <c r="L25" s="23"/>
      <c r="M25" s="23"/>
    </row>
    <row r="26" spans="1:14">
      <c r="A26" s="100"/>
      <c r="C26" s="101"/>
      <c r="D26" s="39"/>
      <c r="E26" s="102"/>
      <c r="F26" s="40"/>
      <c r="G26" s="40"/>
      <c r="H26" s="40"/>
      <c r="I26" s="23"/>
      <c r="J26" s="23"/>
      <c r="K26" s="23"/>
      <c r="L26" s="23"/>
      <c r="M26" s="23"/>
    </row>
    <row r="27" spans="1:14">
      <c r="A27" s="100"/>
      <c r="B27" s="123" t="s">
        <v>133</v>
      </c>
      <c r="C27" s="105"/>
      <c r="D27" s="105"/>
      <c r="E27" s="105"/>
      <c r="F27" s="105"/>
      <c r="G27" s="105"/>
      <c r="H27" s="105"/>
      <c r="I27" s="108"/>
      <c r="J27" s="108"/>
      <c r="K27" s="108"/>
      <c r="L27" s="108"/>
      <c r="M27" s="108"/>
      <c r="N27" s="109"/>
    </row>
    <row r="28" spans="1:14">
      <c r="A28" s="100"/>
      <c r="B28" s="105"/>
      <c r="C28" s="105"/>
      <c r="D28" s="105"/>
      <c r="E28" s="105"/>
      <c r="F28" s="105"/>
      <c r="G28" s="105"/>
      <c r="H28" s="105"/>
      <c r="I28" s="108"/>
      <c r="J28" s="108"/>
      <c r="K28" s="108"/>
      <c r="L28" s="108"/>
      <c r="M28" s="108"/>
      <c r="N28" s="109"/>
    </row>
    <row r="29" spans="1:14">
      <c r="A29" s="100"/>
      <c r="B29" s="126" t="s">
        <v>33</v>
      </c>
      <c r="C29" s="126" t="s">
        <v>134</v>
      </c>
      <c r="D29" s="126" t="s">
        <v>135</v>
      </c>
      <c r="E29" s="105"/>
      <c r="F29" s="105"/>
      <c r="G29" s="105"/>
      <c r="H29" s="105"/>
      <c r="I29" s="108"/>
      <c r="J29" s="108"/>
      <c r="K29" s="108"/>
      <c r="L29" s="108"/>
      <c r="M29" s="108"/>
      <c r="N29" s="109"/>
    </row>
    <row r="30" spans="1:14">
      <c r="A30" s="100"/>
      <c r="B30" s="122" t="s">
        <v>136</v>
      </c>
      <c r="C30" s="218" t="s">
        <v>284</v>
      </c>
      <c r="D30" s="218"/>
      <c r="E30" s="105"/>
      <c r="F30" s="105"/>
      <c r="G30" s="105"/>
      <c r="H30" s="105"/>
      <c r="I30" s="108"/>
      <c r="J30" s="108"/>
      <c r="K30" s="108"/>
      <c r="L30" s="108"/>
      <c r="M30" s="108"/>
      <c r="N30" s="109"/>
    </row>
    <row r="31" spans="1:14">
      <c r="A31" s="100"/>
      <c r="B31" s="122" t="s">
        <v>137</v>
      </c>
      <c r="C31" s="218"/>
      <c r="D31" s="218" t="s">
        <v>284</v>
      </c>
      <c r="E31" s="105"/>
      <c r="F31" s="105"/>
      <c r="G31" s="105"/>
      <c r="H31" s="105"/>
      <c r="I31" s="108"/>
      <c r="J31" s="108"/>
      <c r="K31" s="108"/>
      <c r="L31" s="108"/>
      <c r="M31" s="108"/>
      <c r="N31" s="109"/>
    </row>
    <row r="32" spans="1:14">
      <c r="A32" s="100"/>
      <c r="B32" s="122" t="s">
        <v>138</v>
      </c>
      <c r="C32" s="218" t="s">
        <v>284</v>
      </c>
      <c r="D32" s="218"/>
      <c r="E32" s="105"/>
      <c r="F32" s="105"/>
      <c r="G32" s="105"/>
      <c r="H32" s="105"/>
      <c r="I32" s="108"/>
      <c r="J32" s="108"/>
      <c r="K32" s="108"/>
      <c r="L32" s="108"/>
      <c r="M32" s="108"/>
      <c r="N32" s="109"/>
    </row>
    <row r="33" spans="1:17">
      <c r="A33" s="100"/>
      <c r="B33" s="122" t="s">
        <v>139</v>
      </c>
      <c r="C33" s="218"/>
      <c r="D33" s="218" t="s">
        <v>284</v>
      </c>
      <c r="E33" s="105"/>
      <c r="F33" s="105"/>
      <c r="G33" s="105"/>
      <c r="H33" s="105"/>
      <c r="I33" s="108"/>
      <c r="J33" s="108"/>
      <c r="K33" s="108"/>
      <c r="L33" s="108"/>
      <c r="M33" s="108"/>
      <c r="N33" s="109"/>
    </row>
    <row r="34" spans="1:17">
      <c r="A34" s="100"/>
      <c r="B34" s="105"/>
      <c r="C34" s="105"/>
      <c r="D34" s="105"/>
      <c r="E34" s="105"/>
      <c r="F34" s="105"/>
      <c r="G34" s="105"/>
      <c r="H34" s="105"/>
      <c r="I34" s="108"/>
      <c r="J34" s="108"/>
      <c r="K34" s="108"/>
      <c r="L34" s="108"/>
      <c r="M34" s="108"/>
      <c r="N34" s="109"/>
    </row>
    <row r="35" spans="1:17">
      <c r="A35" s="100"/>
      <c r="B35" s="105"/>
      <c r="C35" s="105"/>
      <c r="D35" s="105"/>
      <c r="E35" s="105"/>
      <c r="F35" s="105"/>
      <c r="G35" s="105"/>
      <c r="H35" s="105"/>
      <c r="I35" s="108"/>
      <c r="J35" s="108"/>
      <c r="K35" s="108"/>
      <c r="L35" s="108"/>
      <c r="M35" s="108"/>
      <c r="N35" s="109"/>
    </row>
    <row r="36" spans="1:17">
      <c r="A36" s="100"/>
      <c r="B36" s="123" t="s">
        <v>140</v>
      </c>
      <c r="C36" s="105"/>
      <c r="D36" s="105"/>
      <c r="E36" s="105"/>
      <c r="F36" s="105"/>
      <c r="G36" s="105"/>
      <c r="H36" s="105"/>
      <c r="I36" s="108"/>
      <c r="J36" s="108"/>
      <c r="K36" s="108"/>
      <c r="L36" s="108"/>
      <c r="M36" s="108"/>
      <c r="N36" s="109"/>
    </row>
    <row r="37" spans="1:17">
      <c r="A37" s="100"/>
      <c r="B37" s="105"/>
      <c r="C37" s="105"/>
      <c r="D37" s="105"/>
      <c r="E37" s="105"/>
      <c r="F37" s="105"/>
      <c r="G37" s="105"/>
      <c r="H37" s="105"/>
      <c r="I37" s="108"/>
      <c r="J37" s="108"/>
      <c r="K37" s="108"/>
      <c r="L37" s="108"/>
      <c r="M37" s="108"/>
      <c r="N37" s="109"/>
    </row>
    <row r="38" spans="1:17">
      <c r="A38" s="100"/>
      <c r="B38" s="105"/>
      <c r="C38" s="105"/>
      <c r="D38" s="105"/>
      <c r="E38" s="105"/>
      <c r="F38" s="105"/>
      <c r="G38" s="105"/>
      <c r="H38" s="105"/>
      <c r="I38" s="108"/>
      <c r="J38" s="108"/>
      <c r="K38" s="108"/>
      <c r="L38" s="108"/>
      <c r="M38" s="108"/>
      <c r="N38" s="109"/>
    </row>
    <row r="39" spans="1:17">
      <c r="A39" s="100"/>
      <c r="B39" s="126" t="s">
        <v>33</v>
      </c>
      <c r="C39" s="126" t="s">
        <v>57</v>
      </c>
      <c r="D39" s="125" t="s">
        <v>51</v>
      </c>
      <c r="E39" s="125" t="s">
        <v>16</v>
      </c>
      <c r="F39" s="105"/>
      <c r="G39" s="105"/>
      <c r="H39" s="105"/>
      <c r="I39" s="108"/>
      <c r="J39" s="108"/>
      <c r="K39" s="108"/>
      <c r="L39" s="108"/>
      <c r="M39" s="108"/>
      <c r="N39" s="109"/>
    </row>
    <row r="40" spans="1:17" ht="28.5">
      <c r="A40" s="100"/>
      <c r="B40" s="106" t="s">
        <v>141</v>
      </c>
      <c r="C40" s="107">
        <v>40</v>
      </c>
      <c r="D40" s="246">
        <v>0</v>
      </c>
      <c r="E40" s="352">
        <f>+D40+D41</f>
        <v>50</v>
      </c>
      <c r="F40" s="105"/>
      <c r="G40" s="105"/>
      <c r="H40" s="105"/>
      <c r="I40" s="108"/>
      <c r="J40" s="108"/>
      <c r="K40" s="108"/>
      <c r="L40" s="108"/>
      <c r="M40" s="108"/>
      <c r="N40" s="109"/>
    </row>
    <row r="41" spans="1:17" ht="57">
      <c r="A41" s="100"/>
      <c r="B41" s="106" t="s">
        <v>142</v>
      </c>
      <c r="C41" s="107">
        <v>60</v>
      </c>
      <c r="D41" s="246">
        <v>50</v>
      </c>
      <c r="E41" s="353"/>
      <c r="F41" s="105"/>
      <c r="G41" s="105"/>
      <c r="H41" s="105"/>
      <c r="I41" s="108"/>
      <c r="J41" s="108"/>
      <c r="K41" s="108"/>
      <c r="L41" s="108"/>
      <c r="M41" s="108"/>
      <c r="N41" s="109"/>
    </row>
    <row r="42" spans="1:17">
      <c r="A42" s="100"/>
      <c r="C42" s="101"/>
      <c r="D42" s="39"/>
      <c r="E42" s="102"/>
      <c r="F42" s="40"/>
      <c r="G42" s="40"/>
      <c r="H42" s="40"/>
      <c r="I42" s="23"/>
      <c r="J42" s="23"/>
      <c r="K42" s="23"/>
      <c r="L42" s="23"/>
      <c r="M42" s="23"/>
    </row>
    <row r="43" spans="1:17">
      <c r="A43" s="100"/>
      <c r="C43" s="101"/>
      <c r="D43" s="39"/>
      <c r="E43" s="102"/>
      <c r="F43" s="40"/>
      <c r="G43" s="40"/>
      <c r="H43" s="40"/>
      <c r="I43" s="23"/>
      <c r="J43" s="23"/>
      <c r="K43" s="23"/>
      <c r="L43" s="23"/>
      <c r="M43" s="23"/>
    </row>
    <row r="44" spans="1:17">
      <c r="A44" s="100"/>
      <c r="C44" s="101"/>
      <c r="D44" s="39"/>
      <c r="E44" s="102"/>
      <c r="F44" s="40"/>
      <c r="G44" s="40"/>
      <c r="H44" s="40"/>
      <c r="I44" s="23"/>
      <c r="J44" s="23"/>
      <c r="K44" s="23"/>
      <c r="L44" s="23"/>
      <c r="M44" s="23"/>
    </row>
    <row r="45" spans="1:17" ht="15.75" thickBot="1">
      <c r="M45" s="368" t="s">
        <v>35</v>
      </c>
      <c r="N45" s="368"/>
    </row>
    <row r="46" spans="1:17">
      <c r="B46" s="123" t="s">
        <v>30</v>
      </c>
      <c r="M46" s="65"/>
      <c r="N46" s="65"/>
    </row>
    <row r="47" spans="1:17" ht="15.75" thickBot="1">
      <c r="M47" s="65"/>
      <c r="N47" s="65"/>
    </row>
    <row r="48" spans="1:17" s="108" customFormat="1" ht="109.5" customHeight="1">
      <c r="B48" s="119" t="s">
        <v>143</v>
      </c>
      <c r="C48" s="119" t="s">
        <v>144</v>
      </c>
      <c r="D48" s="119" t="s">
        <v>145</v>
      </c>
      <c r="E48" s="119" t="s">
        <v>45</v>
      </c>
      <c r="F48" s="119" t="s">
        <v>22</v>
      </c>
      <c r="G48" s="119" t="s">
        <v>103</v>
      </c>
      <c r="H48" s="119" t="s">
        <v>17</v>
      </c>
      <c r="I48" s="119" t="s">
        <v>10</v>
      </c>
      <c r="J48" s="119" t="s">
        <v>31</v>
      </c>
      <c r="K48" s="119" t="s">
        <v>60</v>
      </c>
      <c r="L48" s="119" t="s">
        <v>20</v>
      </c>
      <c r="M48" s="104" t="s">
        <v>26</v>
      </c>
      <c r="N48" s="119" t="s">
        <v>146</v>
      </c>
      <c r="O48" s="119" t="s">
        <v>36</v>
      </c>
      <c r="P48" s="120" t="s">
        <v>11</v>
      </c>
      <c r="Q48" s="120" t="s">
        <v>19</v>
      </c>
    </row>
    <row r="49" spans="1:26" s="314" customFormat="1" ht="30">
      <c r="A49" s="302">
        <v>1</v>
      </c>
      <c r="B49" s="303" t="s">
        <v>594</v>
      </c>
      <c r="C49" s="304" t="s">
        <v>594</v>
      </c>
      <c r="D49" s="303" t="s">
        <v>307</v>
      </c>
      <c r="E49" s="305" t="s">
        <v>595</v>
      </c>
      <c r="F49" s="306" t="s">
        <v>134</v>
      </c>
      <c r="G49" s="307"/>
      <c r="H49" s="308">
        <v>39834</v>
      </c>
      <c r="I49" s="309">
        <v>40178</v>
      </c>
      <c r="J49" s="309"/>
      <c r="K49" s="309" t="s">
        <v>596</v>
      </c>
      <c r="L49" s="309" t="s">
        <v>597</v>
      </c>
      <c r="M49" s="310">
        <v>628</v>
      </c>
      <c r="N49" s="310">
        <v>80</v>
      </c>
      <c r="O49" s="311"/>
      <c r="P49" s="311">
        <v>10</v>
      </c>
      <c r="Q49" s="312"/>
      <c r="R49" s="313"/>
      <c r="S49" s="313"/>
      <c r="T49" s="313"/>
      <c r="U49" s="313"/>
      <c r="V49" s="313"/>
      <c r="W49" s="313"/>
      <c r="X49" s="313"/>
      <c r="Y49" s="313"/>
      <c r="Z49" s="313"/>
    </row>
    <row r="50" spans="1:26" s="314" customFormat="1" ht="30">
      <c r="A50" s="302">
        <f>+A49+1</f>
        <v>2</v>
      </c>
      <c r="B50" s="303" t="s">
        <v>594</v>
      </c>
      <c r="C50" s="304" t="s">
        <v>594</v>
      </c>
      <c r="D50" s="303" t="s">
        <v>307</v>
      </c>
      <c r="E50" s="305" t="s">
        <v>613</v>
      </c>
      <c r="F50" s="306" t="s">
        <v>134</v>
      </c>
      <c r="G50" s="307"/>
      <c r="H50" s="308">
        <v>40210</v>
      </c>
      <c r="I50" s="309">
        <v>40543</v>
      </c>
      <c r="J50" s="309"/>
      <c r="K50" s="309" t="s">
        <v>597</v>
      </c>
      <c r="L50" s="309" t="s">
        <v>602</v>
      </c>
      <c r="M50" s="310">
        <v>558</v>
      </c>
      <c r="N50" s="310">
        <v>100</v>
      </c>
      <c r="O50" s="311"/>
      <c r="P50" s="311">
        <v>11</v>
      </c>
      <c r="Q50" s="312"/>
      <c r="R50" s="313"/>
      <c r="S50" s="313"/>
      <c r="T50" s="313"/>
      <c r="U50" s="313"/>
      <c r="V50" s="313"/>
      <c r="W50" s="313"/>
      <c r="X50" s="313"/>
      <c r="Y50" s="313"/>
      <c r="Z50" s="313"/>
    </row>
    <row r="51" spans="1:26" s="314" customFormat="1" ht="30">
      <c r="A51" s="302">
        <f t="shared" ref="A51:A56" si="0">+A50+1</f>
        <v>3</v>
      </c>
      <c r="B51" s="303" t="s">
        <v>594</v>
      </c>
      <c r="C51" s="304" t="s">
        <v>594</v>
      </c>
      <c r="D51" s="303" t="s">
        <v>307</v>
      </c>
      <c r="E51" s="305" t="s">
        <v>599</v>
      </c>
      <c r="F51" s="306" t="s">
        <v>134</v>
      </c>
      <c r="G51" s="306"/>
      <c r="H51" s="308">
        <v>40207</v>
      </c>
      <c r="I51" s="309">
        <v>40543</v>
      </c>
      <c r="J51" s="309"/>
      <c r="K51" s="309" t="s">
        <v>600</v>
      </c>
      <c r="L51" s="309" t="s">
        <v>597</v>
      </c>
      <c r="M51" s="310">
        <v>103</v>
      </c>
      <c r="N51" s="310">
        <v>23</v>
      </c>
      <c r="O51" s="311"/>
      <c r="P51" s="311">
        <v>11</v>
      </c>
      <c r="Q51" s="312"/>
      <c r="R51" s="313"/>
      <c r="S51" s="313"/>
      <c r="T51" s="313"/>
      <c r="U51" s="313"/>
      <c r="V51" s="313"/>
      <c r="W51" s="313"/>
      <c r="X51" s="313"/>
      <c r="Y51" s="313"/>
      <c r="Z51" s="313"/>
    </row>
    <row r="52" spans="1:26" s="314" customFormat="1" ht="30">
      <c r="A52" s="302">
        <f t="shared" si="0"/>
        <v>4</v>
      </c>
      <c r="B52" s="303" t="s">
        <v>594</v>
      </c>
      <c r="C52" s="304" t="s">
        <v>594</v>
      </c>
      <c r="D52" s="303" t="s">
        <v>307</v>
      </c>
      <c r="E52" s="305" t="s">
        <v>614</v>
      </c>
      <c r="F52" s="306" t="s">
        <v>134</v>
      </c>
      <c r="G52" s="307"/>
      <c r="H52" s="308">
        <v>40567</v>
      </c>
      <c r="I52" s="309">
        <v>40908</v>
      </c>
      <c r="J52" s="309"/>
      <c r="K52" s="309" t="s">
        <v>597</v>
      </c>
      <c r="L52" s="309" t="s">
        <v>607</v>
      </c>
      <c r="M52" s="310">
        <v>563</v>
      </c>
      <c r="N52" s="310">
        <v>100</v>
      </c>
      <c r="O52" s="311"/>
      <c r="P52" s="311">
        <v>12</v>
      </c>
      <c r="Q52" s="312"/>
      <c r="R52" s="313"/>
      <c r="S52" s="313"/>
      <c r="T52" s="313"/>
      <c r="U52" s="313"/>
      <c r="V52" s="313"/>
      <c r="W52" s="313"/>
      <c r="X52" s="313"/>
      <c r="Y52" s="313"/>
      <c r="Z52" s="313"/>
    </row>
    <row r="53" spans="1:26" s="314" customFormat="1" ht="30">
      <c r="A53" s="302">
        <f t="shared" si="0"/>
        <v>5</v>
      </c>
      <c r="B53" s="303" t="s">
        <v>594</v>
      </c>
      <c r="C53" s="304" t="s">
        <v>594</v>
      </c>
      <c r="D53" s="303" t="s">
        <v>307</v>
      </c>
      <c r="E53" s="315" t="s">
        <v>618</v>
      </c>
      <c r="F53" s="306" t="s">
        <v>134</v>
      </c>
      <c r="G53" s="306"/>
      <c r="H53" s="308">
        <v>40557</v>
      </c>
      <c r="I53" s="309">
        <v>40907</v>
      </c>
      <c r="J53" s="309"/>
      <c r="K53" s="309" t="s">
        <v>610</v>
      </c>
      <c r="L53" s="309" t="s">
        <v>597</v>
      </c>
      <c r="M53" s="310">
        <v>135</v>
      </c>
      <c r="N53" s="310">
        <v>66</v>
      </c>
      <c r="O53" s="311"/>
      <c r="P53" s="311">
        <v>13</v>
      </c>
      <c r="Q53" s="312"/>
      <c r="R53" s="313"/>
      <c r="S53" s="313"/>
      <c r="T53" s="313"/>
      <c r="U53" s="313"/>
      <c r="V53" s="313"/>
      <c r="W53" s="313"/>
      <c r="X53" s="313"/>
      <c r="Y53" s="313"/>
      <c r="Z53" s="313"/>
    </row>
    <row r="54" spans="1:26" s="314" customFormat="1" ht="30">
      <c r="A54" s="302">
        <f t="shared" si="0"/>
        <v>6</v>
      </c>
      <c r="B54" s="303" t="s">
        <v>594</v>
      </c>
      <c r="C54" s="304" t="s">
        <v>594</v>
      </c>
      <c r="D54" s="303" t="s">
        <v>307</v>
      </c>
      <c r="E54" s="305" t="s">
        <v>601</v>
      </c>
      <c r="F54" s="306" t="s">
        <v>134</v>
      </c>
      <c r="G54" s="306"/>
      <c r="H54" s="308">
        <v>40940</v>
      </c>
      <c r="I54" s="309">
        <v>41273</v>
      </c>
      <c r="J54" s="309"/>
      <c r="K54" s="309" t="s">
        <v>602</v>
      </c>
      <c r="L54" s="309" t="s">
        <v>597</v>
      </c>
      <c r="M54" s="310">
        <v>1400</v>
      </c>
      <c r="N54" s="310">
        <v>196</v>
      </c>
      <c r="O54" s="311"/>
      <c r="P54" s="311">
        <v>13</v>
      </c>
      <c r="Q54" s="312"/>
      <c r="R54" s="313"/>
      <c r="S54" s="313"/>
      <c r="T54" s="313"/>
      <c r="U54" s="313"/>
      <c r="V54" s="313"/>
      <c r="W54" s="313"/>
      <c r="X54" s="313"/>
      <c r="Y54" s="313"/>
      <c r="Z54" s="313"/>
    </row>
    <row r="55" spans="1:26" s="314" customFormat="1">
      <c r="A55" s="302">
        <f t="shared" si="0"/>
        <v>7</v>
      </c>
      <c r="B55" s="303"/>
      <c r="C55" s="304"/>
      <c r="D55" s="303"/>
      <c r="E55" s="305"/>
      <c r="F55" s="306"/>
      <c r="G55" s="306"/>
      <c r="H55" s="306"/>
      <c r="I55" s="309"/>
      <c r="J55" s="309"/>
      <c r="K55" s="309"/>
      <c r="L55" s="309"/>
      <c r="M55" s="310"/>
      <c r="N55" s="310"/>
      <c r="O55" s="311"/>
      <c r="P55" s="311"/>
      <c r="Q55" s="312"/>
      <c r="R55" s="313"/>
      <c r="S55" s="313"/>
      <c r="T55" s="313"/>
      <c r="U55" s="313"/>
      <c r="V55" s="313"/>
      <c r="W55" s="313"/>
      <c r="X55" s="313"/>
      <c r="Y55" s="313"/>
      <c r="Z55" s="313"/>
    </row>
    <row r="56" spans="1:26" s="314" customFormat="1">
      <c r="A56" s="302">
        <f t="shared" si="0"/>
        <v>8</v>
      </c>
      <c r="B56" s="303"/>
      <c r="C56" s="304"/>
      <c r="D56" s="303"/>
      <c r="E56" s="305"/>
      <c r="F56" s="306"/>
      <c r="G56" s="306"/>
      <c r="H56" s="306"/>
      <c r="I56" s="309"/>
      <c r="J56" s="309"/>
      <c r="K56" s="309"/>
      <c r="L56" s="309"/>
      <c r="M56" s="310"/>
      <c r="N56" s="310"/>
      <c r="O56" s="311"/>
      <c r="P56" s="311"/>
      <c r="Q56" s="312"/>
      <c r="R56" s="313"/>
      <c r="S56" s="313"/>
      <c r="T56" s="313"/>
      <c r="U56" s="313"/>
      <c r="V56" s="313"/>
      <c r="W56" s="313"/>
      <c r="X56" s="313"/>
      <c r="Y56" s="313"/>
      <c r="Z56" s="313"/>
    </row>
    <row r="57" spans="1:26" s="114" customFormat="1">
      <c r="A57" s="47"/>
      <c r="B57" s="50" t="s">
        <v>16</v>
      </c>
      <c r="C57" s="116"/>
      <c r="D57" s="115"/>
      <c r="E57" s="110"/>
      <c r="F57" s="111"/>
      <c r="G57" s="111"/>
      <c r="H57" s="111"/>
      <c r="I57" s="112"/>
      <c r="J57" s="112"/>
      <c r="K57" s="117" t="s">
        <v>779</v>
      </c>
      <c r="L57" s="117">
        <f t="shared" ref="L57" si="1">SUM(L49:L56)</f>
        <v>0</v>
      </c>
      <c r="M57" s="150">
        <v>196</v>
      </c>
      <c r="N57" s="117" t="s">
        <v>780</v>
      </c>
      <c r="O57" s="27"/>
      <c r="P57" s="27"/>
      <c r="Q57" s="153"/>
    </row>
    <row r="58" spans="1:26" s="30" customFormat="1">
      <c r="E58" s="31"/>
    </row>
    <row r="59" spans="1:26" s="30" customFormat="1">
      <c r="B59" s="369" t="s">
        <v>28</v>
      </c>
      <c r="C59" s="369" t="s">
        <v>27</v>
      </c>
      <c r="D59" s="367" t="s">
        <v>34</v>
      </c>
      <c r="E59" s="367"/>
    </row>
    <row r="60" spans="1:26" s="30" customFormat="1">
      <c r="B60" s="370"/>
      <c r="C60" s="370"/>
      <c r="D60" s="248" t="s">
        <v>23</v>
      </c>
      <c r="E60" s="62" t="s">
        <v>24</v>
      </c>
    </row>
    <row r="61" spans="1:26" s="30" customFormat="1" ht="30.6" customHeight="1">
      <c r="B61" s="59" t="s">
        <v>21</v>
      </c>
      <c r="C61" s="60" t="str">
        <f>+K57</f>
        <v>45 meses</v>
      </c>
      <c r="D61" s="218" t="s">
        <v>284</v>
      </c>
      <c r="E61" s="218"/>
      <c r="F61" s="32"/>
      <c r="G61" s="32"/>
      <c r="H61" s="32"/>
      <c r="I61" s="32"/>
      <c r="J61" s="32"/>
      <c r="K61" s="32"/>
      <c r="L61" s="32"/>
      <c r="M61" s="32"/>
    </row>
    <row r="62" spans="1:26" s="30" customFormat="1" ht="30" customHeight="1">
      <c r="B62" s="59" t="s">
        <v>25</v>
      </c>
      <c r="C62" s="60">
        <f>+M57</f>
        <v>196</v>
      </c>
      <c r="D62" s="218"/>
      <c r="E62" s="218" t="s">
        <v>284</v>
      </c>
    </row>
    <row r="63" spans="1:26" s="30" customFormat="1">
      <c r="B63" s="33"/>
      <c r="C63" s="366"/>
      <c r="D63" s="366"/>
      <c r="E63" s="366"/>
      <c r="F63" s="366"/>
      <c r="G63" s="366"/>
      <c r="H63" s="366"/>
      <c r="I63" s="366"/>
      <c r="J63" s="366"/>
      <c r="K63" s="366"/>
      <c r="L63" s="366"/>
      <c r="M63" s="366"/>
      <c r="N63" s="366"/>
    </row>
    <row r="64" spans="1:26" ht="28.15" customHeight="1" thickBot="1"/>
    <row r="65" spans="2:17" ht="27" thickBot="1">
      <c r="B65" s="365" t="s">
        <v>104</v>
      </c>
      <c r="C65" s="365"/>
      <c r="D65" s="365"/>
      <c r="E65" s="365"/>
      <c r="F65" s="365"/>
      <c r="G65" s="365"/>
      <c r="H65" s="365"/>
      <c r="I65" s="365"/>
      <c r="J65" s="365"/>
      <c r="K65" s="365"/>
      <c r="L65" s="365"/>
      <c r="M65" s="365"/>
      <c r="N65" s="365"/>
    </row>
    <row r="68" spans="2:17" ht="109.5" customHeight="1">
      <c r="B68" s="121" t="s">
        <v>147</v>
      </c>
      <c r="C68" s="68" t="s">
        <v>2</v>
      </c>
      <c r="D68" s="68" t="s">
        <v>106</v>
      </c>
      <c r="E68" s="68" t="s">
        <v>105</v>
      </c>
      <c r="F68" s="68" t="s">
        <v>107</v>
      </c>
      <c r="G68" s="68" t="s">
        <v>108</v>
      </c>
      <c r="H68" s="68" t="s">
        <v>109</v>
      </c>
      <c r="I68" s="68" t="s">
        <v>110</v>
      </c>
      <c r="J68" s="68" t="s">
        <v>111</v>
      </c>
      <c r="K68" s="68" t="s">
        <v>112</v>
      </c>
      <c r="L68" s="68" t="s">
        <v>113</v>
      </c>
      <c r="M68" s="97" t="s">
        <v>114</v>
      </c>
      <c r="N68" s="97" t="s">
        <v>115</v>
      </c>
      <c r="O68" s="362" t="s">
        <v>3</v>
      </c>
      <c r="P68" s="363"/>
      <c r="Q68" s="68" t="s">
        <v>18</v>
      </c>
    </row>
    <row r="69" spans="2:17">
      <c r="B69" s="261" t="s">
        <v>448</v>
      </c>
      <c r="C69" s="261" t="s">
        <v>474</v>
      </c>
      <c r="D69" s="261" t="s">
        <v>477</v>
      </c>
      <c r="E69" s="262">
        <v>156</v>
      </c>
      <c r="F69" s="4"/>
      <c r="G69" s="4"/>
      <c r="H69" s="4" t="s">
        <v>134</v>
      </c>
      <c r="I69" s="98"/>
      <c r="J69" s="98" t="s">
        <v>134</v>
      </c>
      <c r="K69" s="98" t="s">
        <v>134</v>
      </c>
      <c r="L69" s="98" t="s">
        <v>134</v>
      </c>
      <c r="M69" s="98" t="s">
        <v>134</v>
      </c>
      <c r="N69" s="98" t="s">
        <v>134</v>
      </c>
      <c r="O69" s="371"/>
      <c r="P69" s="372"/>
      <c r="Q69" s="122" t="s">
        <v>134</v>
      </c>
    </row>
    <row r="70" spans="2:17">
      <c r="B70" s="261" t="s">
        <v>431</v>
      </c>
      <c r="C70" s="261" t="s">
        <v>475</v>
      </c>
      <c r="D70" s="261" t="s">
        <v>478</v>
      </c>
      <c r="E70" s="262">
        <v>454</v>
      </c>
      <c r="F70" s="4"/>
      <c r="G70" s="4"/>
      <c r="H70" s="4"/>
      <c r="I70" s="98" t="s">
        <v>134</v>
      </c>
      <c r="J70" s="98" t="s">
        <v>134</v>
      </c>
      <c r="K70" s="98" t="s">
        <v>134</v>
      </c>
      <c r="L70" s="98" t="s">
        <v>134</v>
      </c>
      <c r="M70" s="98" t="s">
        <v>134</v>
      </c>
      <c r="N70" s="98" t="s">
        <v>134</v>
      </c>
      <c r="O70" s="371"/>
      <c r="P70" s="372"/>
      <c r="Q70" s="122" t="s">
        <v>134</v>
      </c>
    </row>
    <row r="71" spans="2:17">
      <c r="B71" s="261" t="s">
        <v>448</v>
      </c>
      <c r="C71" s="261" t="s">
        <v>476</v>
      </c>
      <c r="D71" s="261" t="s">
        <v>479</v>
      </c>
      <c r="E71" s="262">
        <v>96</v>
      </c>
      <c r="F71" s="4"/>
      <c r="G71" s="4"/>
      <c r="H71" s="4" t="s">
        <v>134</v>
      </c>
      <c r="I71" s="98"/>
      <c r="J71" s="98" t="s">
        <v>134</v>
      </c>
      <c r="K71" s="98" t="s">
        <v>134</v>
      </c>
      <c r="L71" s="98" t="s">
        <v>134</v>
      </c>
      <c r="M71" s="98" t="s">
        <v>134</v>
      </c>
      <c r="N71" s="98" t="s">
        <v>134</v>
      </c>
      <c r="O71" s="371"/>
      <c r="P71" s="372"/>
      <c r="Q71" s="122" t="s">
        <v>134</v>
      </c>
    </row>
    <row r="72" spans="2:17">
      <c r="B72" s="3"/>
      <c r="C72" s="3"/>
      <c r="D72" s="5"/>
      <c r="E72" s="5"/>
      <c r="F72" s="4"/>
      <c r="G72" s="4"/>
      <c r="H72" s="4"/>
      <c r="I72" s="98"/>
      <c r="J72" s="98"/>
      <c r="K72" s="122"/>
      <c r="L72" s="122"/>
      <c r="M72" s="122"/>
      <c r="N72" s="122"/>
      <c r="O72" s="371"/>
      <c r="P72" s="372"/>
      <c r="Q72" s="122"/>
    </row>
    <row r="73" spans="2:17">
      <c r="B73" s="3"/>
      <c r="C73" s="3"/>
      <c r="D73" s="5"/>
      <c r="E73" s="5"/>
      <c r="F73" s="4"/>
      <c r="G73" s="4"/>
      <c r="H73" s="4"/>
      <c r="I73" s="98"/>
      <c r="J73" s="98"/>
      <c r="K73" s="122"/>
      <c r="L73" s="122"/>
      <c r="M73" s="122"/>
      <c r="N73" s="122"/>
      <c r="O73" s="371"/>
      <c r="P73" s="372"/>
      <c r="Q73" s="122"/>
    </row>
    <row r="74" spans="2:17">
      <c r="B74" s="3"/>
      <c r="C74" s="3"/>
      <c r="D74" s="5"/>
      <c r="E74" s="5"/>
      <c r="F74" s="4"/>
      <c r="G74" s="4"/>
      <c r="H74" s="4"/>
      <c r="I74" s="98"/>
      <c r="J74" s="98"/>
      <c r="K74" s="122"/>
      <c r="L74" s="122"/>
      <c r="M74" s="122"/>
      <c r="N74" s="122"/>
      <c r="O74" s="371"/>
      <c r="P74" s="372"/>
      <c r="Q74" s="122"/>
    </row>
    <row r="75" spans="2:17">
      <c r="B75" s="122"/>
      <c r="C75" s="122"/>
      <c r="D75" s="122"/>
      <c r="E75" s="122"/>
      <c r="F75" s="122"/>
      <c r="G75" s="122"/>
      <c r="H75" s="122"/>
      <c r="I75" s="122"/>
      <c r="J75" s="122"/>
      <c r="K75" s="122"/>
      <c r="L75" s="122"/>
      <c r="M75" s="122"/>
      <c r="N75" s="122"/>
      <c r="O75" s="371"/>
      <c r="P75" s="372"/>
      <c r="Q75" s="122"/>
    </row>
    <row r="76" spans="2:17">
      <c r="B76" s="9" t="s">
        <v>1</v>
      </c>
    </row>
    <row r="77" spans="2:17">
      <c r="B77" s="9" t="s">
        <v>37</v>
      </c>
    </row>
    <row r="78" spans="2:17">
      <c r="B78" s="9" t="s">
        <v>61</v>
      </c>
    </row>
    <row r="80" spans="2:17" ht="15.75" thickBot="1"/>
    <row r="81" spans="2:17" ht="27" thickBot="1">
      <c r="B81" s="356" t="s">
        <v>38</v>
      </c>
      <c r="C81" s="357"/>
      <c r="D81" s="357"/>
      <c r="E81" s="357"/>
      <c r="F81" s="357"/>
      <c r="G81" s="357"/>
      <c r="H81" s="357"/>
      <c r="I81" s="357"/>
      <c r="J81" s="357"/>
      <c r="K81" s="357"/>
      <c r="L81" s="357"/>
      <c r="M81" s="357"/>
      <c r="N81" s="358"/>
    </row>
    <row r="86" spans="2:17" ht="76.5" customHeight="1">
      <c r="B86" s="121" t="s">
        <v>0</v>
      </c>
      <c r="C86" s="121" t="s">
        <v>39</v>
      </c>
      <c r="D86" s="121" t="s">
        <v>40</v>
      </c>
      <c r="E86" s="121" t="s">
        <v>116</v>
      </c>
      <c r="F86" s="121" t="s">
        <v>118</v>
      </c>
      <c r="G86" s="121" t="s">
        <v>119</v>
      </c>
      <c r="H86" s="121" t="s">
        <v>120</v>
      </c>
      <c r="I86" s="121" t="s">
        <v>117</v>
      </c>
      <c r="J86" s="362" t="s">
        <v>121</v>
      </c>
      <c r="K86" s="380"/>
      <c r="L86" s="363"/>
      <c r="M86" s="121" t="s">
        <v>122</v>
      </c>
      <c r="N86" s="121" t="s">
        <v>41</v>
      </c>
      <c r="O86" s="121" t="s">
        <v>42</v>
      </c>
      <c r="P86" s="362" t="s">
        <v>3</v>
      </c>
      <c r="Q86" s="363"/>
    </row>
    <row r="87" spans="2:17" ht="60.75" customHeight="1">
      <c r="B87" s="266" t="s">
        <v>425</v>
      </c>
      <c r="C87" s="272">
        <f>(252/200)+454/300</f>
        <v>2.7733333333333334</v>
      </c>
      <c r="D87" s="3" t="s">
        <v>693</v>
      </c>
      <c r="E87" s="3">
        <v>1082554942</v>
      </c>
      <c r="F87" s="3" t="s">
        <v>135</v>
      </c>
      <c r="G87" s="3" t="s">
        <v>135</v>
      </c>
      <c r="H87" s="3" t="s">
        <v>135</v>
      </c>
      <c r="I87" s="5" t="s">
        <v>135</v>
      </c>
      <c r="J87" s="1" t="s">
        <v>694</v>
      </c>
      <c r="K87" s="99" t="s">
        <v>696</v>
      </c>
      <c r="L87" s="98" t="s">
        <v>695</v>
      </c>
      <c r="M87" s="122" t="s">
        <v>134</v>
      </c>
      <c r="N87" s="122" t="s">
        <v>135</v>
      </c>
      <c r="O87" s="122"/>
      <c r="P87" s="364" t="s">
        <v>713</v>
      </c>
      <c r="Q87" s="364"/>
    </row>
    <row r="88" spans="2:17" ht="60.75" customHeight="1">
      <c r="B88" s="266" t="s">
        <v>425</v>
      </c>
      <c r="C88" s="272">
        <f>(252/200)+454/300</f>
        <v>2.7733333333333334</v>
      </c>
      <c r="D88" s="3" t="s">
        <v>697</v>
      </c>
      <c r="E88" s="3">
        <v>59826260</v>
      </c>
      <c r="F88" s="3" t="s">
        <v>698</v>
      </c>
      <c r="G88" s="3" t="s">
        <v>169</v>
      </c>
      <c r="H88" s="176">
        <v>36799</v>
      </c>
      <c r="I88" s="5" t="s">
        <v>135</v>
      </c>
      <c r="J88" s="1" t="s">
        <v>699</v>
      </c>
      <c r="K88" s="99" t="s">
        <v>700</v>
      </c>
      <c r="L88" s="98" t="s">
        <v>701</v>
      </c>
      <c r="M88" s="122" t="s">
        <v>134</v>
      </c>
      <c r="N88" s="122" t="s">
        <v>134</v>
      </c>
      <c r="O88" s="122"/>
      <c r="P88" s="268" t="s">
        <v>702</v>
      </c>
      <c r="Q88" s="269"/>
    </row>
    <row r="89" spans="2:17" ht="45.75" customHeight="1">
      <c r="B89" s="266" t="s">
        <v>417</v>
      </c>
      <c r="C89" s="272">
        <f>(252/200)+454/300</f>
        <v>2.7733333333333334</v>
      </c>
      <c r="D89" s="3" t="s">
        <v>703</v>
      </c>
      <c r="E89" s="3">
        <v>16941866</v>
      </c>
      <c r="F89" s="266" t="s">
        <v>704</v>
      </c>
      <c r="G89" s="3" t="s">
        <v>681</v>
      </c>
      <c r="H89" s="176">
        <v>38334</v>
      </c>
      <c r="I89" s="5" t="s">
        <v>135</v>
      </c>
      <c r="J89" s="1" t="s">
        <v>135</v>
      </c>
      <c r="K89" s="99" t="s">
        <v>135</v>
      </c>
      <c r="L89" s="98" t="s">
        <v>135</v>
      </c>
      <c r="M89" s="122" t="s">
        <v>134</v>
      </c>
      <c r="N89" s="122" t="s">
        <v>135</v>
      </c>
      <c r="O89" s="122"/>
      <c r="P89" s="268" t="s">
        <v>708</v>
      </c>
      <c r="Q89" s="269"/>
    </row>
    <row r="90" spans="2:17" ht="60.75" customHeight="1">
      <c r="B90" s="266" t="s">
        <v>417</v>
      </c>
      <c r="C90" s="272">
        <f>(252/200)+454/300</f>
        <v>2.7733333333333334</v>
      </c>
      <c r="D90" s="3" t="s">
        <v>705</v>
      </c>
      <c r="E90" s="3">
        <v>87066925</v>
      </c>
      <c r="F90" s="3" t="s">
        <v>706</v>
      </c>
      <c r="G90" s="3" t="s">
        <v>707</v>
      </c>
      <c r="H90" s="176">
        <v>40254</v>
      </c>
      <c r="I90" s="5" t="s">
        <v>621</v>
      </c>
      <c r="J90" s="1" t="s">
        <v>135</v>
      </c>
      <c r="K90" s="99" t="s">
        <v>135</v>
      </c>
      <c r="L90" s="98" t="s">
        <v>135</v>
      </c>
      <c r="M90" s="122" t="s">
        <v>134</v>
      </c>
      <c r="N90" s="122" t="s">
        <v>135</v>
      </c>
      <c r="O90" s="122"/>
      <c r="P90" s="268" t="s">
        <v>708</v>
      </c>
      <c r="Q90" s="269"/>
    </row>
    <row r="91" spans="2:17" ht="60.75" customHeight="1">
      <c r="B91" s="266" t="s">
        <v>44</v>
      </c>
      <c r="C91" s="272">
        <f>(252/200)+454/300*2</f>
        <v>4.2866666666666671</v>
      </c>
      <c r="D91" s="3" t="s">
        <v>709</v>
      </c>
      <c r="E91" s="3">
        <v>27314956</v>
      </c>
      <c r="F91" s="3" t="s">
        <v>162</v>
      </c>
      <c r="G91" s="3" t="s">
        <v>710</v>
      </c>
      <c r="H91" s="176">
        <v>39304</v>
      </c>
      <c r="I91" s="5" t="s">
        <v>134</v>
      </c>
      <c r="J91" s="1" t="s">
        <v>135</v>
      </c>
      <c r="K91" s="99" t="s">
        <v>135</v>
      </c>
      <c r="L91" s="98" t="s">
        <v>135</v>
      </c>
      <c r="M91" s="122" t="s">
        <v>134</v>
      </c>
      <c r="N91" s="122" t="s">
        <v>135</v>
      </c>
      <c r="O91" s="122"/>
      <c r="P91" s="268" t="s">
        <v>711</v>
      </c>
      <c r="Q91" s="269"/>
    </row>
    <row r="92" spans="2:17" ht="60.75" customHeight="1">
      <c r="B92" s="266" t="s">
        <v>44</v>
      </c>
      <c r="C92" s="272">
        <f t="shared" ref="C92:C99" si="2">(252/200)+454/300*2</f>
        <v>4.2866666666666671</v>
      </c>
      <c r="D92" s="3" t="s">
        <v>712</v>
      </c>
      <c r="E92" s="3">
        <v>1085263885</v>
      </c>
      <c r="F92" s="3" t="s">
        <v>162</v>
      </c>
      <c r="G92" s="3" t="s">
        <v>354</v>
      </c>
      <c r="H92" s="176">
        <v>40718</v>
      </c>
      <c r="I92" s="5" t="s">
        <v>135</v>
      </c>
      <c r="J92" s="1" t="s">
        <v>714</v>
      </c>
      <c r="K92" s="99" t="s">
        <v>715</v>
      </c>
      <c r="L92" s="98" t="s">
        <v>716</v>
      </c>
      <c r="M92" s="122" t="s">
        <v>134</v>
      </c>
      <c r="N92" s="122" t="s">
        <v>134</v>
      </c>
      <c r="O92" s="122"/>
      <c r="P92" s="268" t="s">
        <v>215</v>
      </c>
      <c r="Q92" s="269"/>
    </row>
    <row r="93" spans="2:17" ht="60.75" customHeight="1">
      <c r="B93" s="266" t="s">
        <v>44</v>
      </c>
      <c r="C93" s="272">
        <f t="shared" si="2"/>
        <v>4.2866666666666671</v>
      </c>
      <c r="D93" s="3" t="s">
        <v>717</v>
      </c>
      <c r="E93" s="3">
        <v>59822961</v>
      </c>
      <c r="F93" s="3" t="s">
        <v>162</v>
      </c>
      <c r="G93" s="3" t="s">
        <v>135</v>
      </c>
      <c r="H93" s="3" t="s">
        <v>135</v>
      </c>
      <c r="I93" s="5" t="s">
        <v>134</v>
      </c>
      <c r="J93" s="1" t="s">
        <v>718</v>
      </c>
      <c r="K93" s="99" t="s">
        <v>720</v>
      </c>
      <c r="L93" s="98" t="s">
        <v>719</v>
      </c>
      <c r="M93" s="122" t="s">
        <v>134</v>
      </c>
      <c r="N93" s="122" t="s">
        <v>135</v>
      </c>
      <c r="O93" s="122"/>
      <c r="P93" s="268" t="s">
        <v>722</v>
      </c>
      <c r="Q93" s="269"/>
    </row>
    <row r="94" spans="2:17" ht="60.75" customHeight="1">
      <c r="B94" s="266" t="s">
        <v>44</v>
      </c>
      <c r="C94" s="272">
        <f t="shared" si="2"/>
        <v>4.2866666666666671</v>
      </c>
      <c r="D94" s="3" t="s">
        <v>717</v>
      </c>
      <c r="E94" s="3">
        <v>59822961</v>
      </c>
      <c r="F94" s="3" t="s">
        <v>162</v>
      </c>
      <c r="G94" s="3" t="s">
        <v>135</v>
      </c>
      <c r="H94" s="3" t="s">
        <v>135</v>
      </c>
      <c r="I94" s="5" t="s">
        <v>134</v>
      </c>
      <c r="J94" s="1" t="s">
        <v>718</v>
      </c>
      <c r="K94" s="99" t="s">
        <v>721</v>
      </c>
      <c r="L94" s="98" t="s">
        <v>719</v>
      </c>
      <c r="M94" s="122" t="s">
        <v>134</v>
      </c>
      <c r="N94" s="122" t="s">
        <v>135</v>
      </c>
      <c r="O94" s="122"/>
      <c r="P94" s="268"/>
      <c r="Q94" s="269"/>
    </row>
    <row r="95" spans="2:17" ht="60.75" customHeight="1">
      <c r="B95" s="266" t="s">
        <v>44</v>
      </c>
      <c r="C95" s="272">
        <f t="shared" si="2"/>
        <v>4.2866666666666671</v>
      </c>
      <c r="D95" s="3" t="s">
        <v>723</v>
      </c>
      <c r="E95" s="3">
        <v>87532849</v>
      </c>
      <c r="F95" s="3" t="s">
        <v>135</v>
      </c>
      <c r="G95" s="3" t="s">
        <v>135</v>
      </c>
      <c r="H95" s="3" t="s">
        <v>135</v>
      </c>
      <c r="I95" s="5" t="s">
        <v>135</v>
      </c>
      <c r="J95" s="1" t="s">
        <v>659</v>
      </c>
      <c r="K95" s="99" t="s">
        <v>725</v>
      </c>
      <c r="L95" s="98" t="s">
        <v>724</v>
      </c>
      <c r="M95" s="122" t="s">
        <v>134</v>
      </c>
      <c r="N95" s="122" t="s">
        <v>135</v>
      </c>
      <c r="O95" s="122"/>
      <c r="P95" s="268" t="s">
        <v>726</v>
      </c>
      <c r="Q95" s="269"/>
    </row>
    <row r="96" spans="2:17" ht="60.75" customHeight="1">
      <c r="B96" s="266" t="s">
        <v>44</v>
      </c>
      <c r="C96" s="272">
        <f t="shared" si="2"/>
        <v>4.2866666666666671</v>
      </c>
      <c r="D96" s="3" t="s">
        <v>727</v>
      </c>
      <c r="E96" s="3">
        <v>59312622</v>
      </c>
      <c r="F96" s="3" t="s">
        <v>162</v>
      </c>
      <c r="G96" s="3" t="s">
        <v>163</v>
      </c>
      <c r="H96" s="176">
        <v>39304</v>
      </c>
      <c r="I96" s="5" t="s">
        <v>135</v>
      </c>
      <c r="J96" s="1" t="s">
        <v>728</v>
      </c>
      <c r="K96" s="99" t="s">
        <v>730</v>
      </c>
      <c r="L96" s="98" t="s">
        <v>729</v>
      </c>
      <c r="M96" s="122" t="s">
        <v>134</v>
      </c>
      <c r="N96" s="122" t="s">
        <v>134</v>
      </c>
      <c r="O96" s="122"/>
      <c r="P96" s="268"/>
      <c r="Q96" s="269"/>
    </row>
    <row r="97" spans="2:17" ht="60.75" customHeight="1">
      <c r="B97" s="266" t="s">
        <v>44</v>
      </c>
      <c r="C97" s="272">
        <f t="shared" si="2"/>
        <v>4.2866666666666671</v>
      </c>
      <c r="D97" s="3" t="s">
        <v>727</v>
      </c>
      <c r="E97" s="3">
        <v>59312622</v>
      </c>
      <c r="F97" s="3" t="s">
        <v>162</v>
      </c>
      <c r="G97" s="3" t="s">
        <v>163</v>
      </c>
      <c r="H97" s="176">
        <v>39304</v>
      </c>
      <c r="I97" s="5" t="s">
        <v>135</v>
      </c>
      <c r="J97" s="1" t="s">
        <v>731</v>
      </c>
      <c r="K97" s="99" t="s">
        <v>732</v>
      </c>
      <c r="L97" s="98" t="s">
        <v>729</v>
      </c>
      <c r="M97" s="122" t="s">
        <v>134</v>
      </c>
      <c r="N97" s="122" t="s">
        <v>134</v>
      </c>
      <c r="O97" s="122"/>
      <c r="P97" s="268"/>
      <c r="Q97" s="269"/>
    </row>
    <row r="98" spans="2:17" ht="60.75" customHeight="1">
      <c r="B98" s="266" t="s">
        <v>44</v>
      </c>
      <c r="C98" s="272">
        <f t="shared" si="2"/>
        <v>4.2866666666666671</v>
      </c>
      <c r="D98" s="3" t="s">
        <v>727</v>
      </c>
      <c r="E98" s="3">
        <v>59312622</v>
      </c>
      <c r="F98" s="3" t="s">
        <v>162</v>
      </c>
      <c r="G98" s="3" t="s">
        <v>163</v>
      </c>
      <c r="H98" s="176">
        <v>39304</v>
      </c>
      <c r="I98" s="5" t="s">
        <v>135</v>
      </c>
      <c r="J98" s="1" t="s">
        <v>659</v>
      </c>
      <c r="K98" s="99" t="s">
        <v>733</v>
      </c>
      <c r="L98" s="98" t="s">
        <v>734</v>
      </c>
      <c r="M98" s="122" t="s">
        <v>134</v>
      </c>
      <c r="N98" s="122" t="s">
        <v>134</v>
      </c>
      <c r="O98" s="122"/>
      <c r="P98" s="268" t="s">
        <v>735</v>
      </c>
      <c r="Q98" s="269"/>
    </row>
    <row r="99" spans="2:17" ht="60.75" customHeight="1">
      <c r="B99" s="266" t="s">
        <v>44</v>
      </c>
      <c r="C99" s="272">
        <f t="shared" si="2"/>
        <v>4.2866666666666671</v>
      </c>
      <c r="D99" s="3" t="s">
        <v>736</v>
      </c>
      <c r="E99" s="3">
        <v>1085275373</v>
      </c>
      <c r="F99" s="3" t="s">
        <v>162</v>
      </c>
      <c r="G99" s="3" t="s">
        <v>169</v>
      </c>
      <c r="H99" s="176">
        <v>41083</v>
      </c>
      <c r="I99" s="5" t="s">
        <v>134</v>
      </c>
      <c r="J99" s="1" t="s">
        <v>737</v>
      </c>
      <c r="K99" s="99" t="s">
        <v>738</v>
      </c>
      <c r="L99" s="98" t="s">
        <v>729</v>
      </c>
      <c r="M99" s="122" t="s">
        <v>134</v>
      </c>
      <c r="N99" s="122" t="s">
        <v>134</v>
      </c>
      <c r="O99" s="122"/>
      <c r="P99" s="268"/>
      <c r="Q99" s="269"/>
    </row>
    <row r="100" spans="2:17" ht="60.75" customHeight="1">
      <c r="B100" s="266"/>
      <c r="C100" s="271"/>
      <c r="D100" s="3"/>
      <c r="E100" s="3"/>
      <c r="F100" s="3"/>
      <c r="G100" s="3"/>
      <c r="H100" s="176"/>
      <c r="I100" s="5"/>
      <c r="J100" s="1"/>
      <c r="K100" s="99"/>
      <c r="L100" s="98"/>
      <c r="M100" s="122"/>
      <c r="N100" s="122"/>
      <c r="O100" s="122"/>
      <c r="P100" s="268"/>
      <c r="Q100" s="269"/>
    </row>
    <row r="102" spans="2:17" ht="15.75" thickBot="1"/>
    <row r="103" spans="2:17" ht="27" thickBot="1">
      <c r="B103" s="356" t="s">
        <v>46</v>
      </c>
      <c r="C103" s="357"/>
      <c r="D103" s="357"/>
      <c r="E103" s="357"/>
      <c r="F103" s="357"/>
      <c r="G103" s="357"/>
      <c r="H103" s="357"/>
      <c r="I103" s="357"/>
      <c r="J103" s="357"/>
      <c r="K103" s="357"/>
      <c r="L103" s="357"/>
      <c r="M103" s="357"/>
      <c r="N103" s="358"/>
    </row>
    <row r="106" spans="2:17" ht="46.15" customHeight="1">
      <c r="B106" s="68" t="s">
        <v>33</v>
      </c>
      <c r="C106" s="68" t="s">
        <v>47</v>
      </c>
      <c r="D106" s="362" t="s">
        <v>3</v>
      </c>
      <c r="E106" s="363"/>
    </row>
    <row r="107" spans="2:17" ht="46.9" customHeight="1">
      <c r="B107" s="69" t="s">
        <v>123</v>
      </c>
      <c r="C107" s="246" t="s">
        <v>134</v>
      </c>
      <c r="D107" s="364"/>
      <c r="E107" s="364"/>
    </row>
    <row r="110" spans="2:17" ht="26.25">
      <c r="B110" s="354" t="s">
        <v>63</v>
      </c>
      <c r="C110" s="355"/>
      <c r="D110" s="355"/>
      <c r="E110" s="355"/>
      <c r="F110" s="355"/>
      <c r="G110" s="355"/>
      <c r="H110" s="355"/>
      <c r="I110" s="355"/>
      <c r="J110" s="355"/>
      <c r="K110" s="355"/>
      <c r="L110" s="355"/>
      <c r="M110" s="355"/>
      <c r="N110" s="355"/>
      <c r="O110" s="355"/>
      <c r="P110" s="355"/>
      <c r="Q110" s="355"/>
    </row>
    <row r="113" spans="1:26" ht="26.25">
      <c r="B113" s="354" t="s">
        <v>264</v>
      </c>
      <c r="C113" s="355"/>
      <c r="D113" s="355"/>
      <c r="E113" s="355"/>
      <c r="F113" s="355"/>
      <c r="G113" s="355"/>
      <c r="H113" s="355"/>
      <c r="I113" s="355"/>
      <c r="J113" s="355"/>
      <c r="K113" s="355"/>
      <c r="L113" s="355"/>
      <c r="M113" s="355"/>
      <c r="N113" s="355"/>
      <c r="O113" s="355"/>
      <c r="P113" s="355"/>
      <c r="Q113" s="355"/>
    </row>
    <row r="115" spans="1:26" ht="15.75" thickBot="1">
      <c r="M115" s="65"/>
      <c r="N115" s="65"/>
    </row>
    <row r="116" spans="1:26" s="108" customFormat="1" ht="109.5" customHeight="1">
      <c r="B116" s="119" t="s">
        <v>143</v>
      </c>
      <c r="C116" s="119" t="s">
        <v>144</v>
      </c>
      <c r="D116" s="119" t="s">
        <v>145</v>
      </c>
      <c r="E116" s="119" t="s">
        <v>45</v>
      </c>
      <c r="F116" s="119" t="s">
        <v>22</v>
      </c>
      <c r="G116" s="119" t="s">
        <v>103</v>
      </c>
      <c r="H116" s="119" t="s">
        <v>17</v>
      </c>
      <c r="I116" s="119" t="s">
        <v>10</v>
      </c>
      <c r="J116" s="119" t="s">
        <v>31</v>
      </c>
      <c r="K116" s="119" t="s">
        <v>60</v>
      </c>
      <c r="L116" s="119" t="s">
        <v>20</v>
      </c>
      <c r="M116" s="104" t="s">
        <v>26</v>
      </c>
      <c r="N116" s="119" t="s">
        <v>146</v>
      </c>
      <c r="O116" s="119" t="s">
        <v>36</v>
      </c>
      <c r="P116" s="120" t="s">
        <v>11</v>
      </c>
      <c r="Q116" s="120" t="s">
        <v>19</v>
      </c>
    </row>
    <row r="117" spans="1:26" s="314" customFormat="1" ht="30">
      <c r="A117" s="302">
        <v>1</v>
      </c>
      <c r="B117" s="303" t="s">
        <v>594</v>
      </c>
      <c r="C117" s="304" t="s">
        <v>594</v>
      </c>
      <c r="D117" s="303" t="s">
        <v>307</v>
      </c>
      <c r="E117" s="305" t="s">
        <v>595</v>
      </c>
      <c r="F117" s="306" t="s">
        <v>134</v>
      </c>
      <c r="G117" s="307"/>
      <c r="H117" s="308">
        <v>39834</v>
      </c>
      <c r="I117" s="309">
        <v>40178</v>
      </c>
      <c r="J117" s="309"/>
      <c r="K117" s="309" t="s">
        <v>597</v>
      </c>
      <c r="L117" s="309" t="s">
        <v>596</v>
      </c>
      <c r="M117" s="310">
        <v>628</v>
      </c>
      <c r="N117" s="310">
        <v>20</v>
      </c>
      <c r="O117" s="311"/>
      <c r="P117" s="311">
        <v>416</v>
      </c>
      <c r="Q117" s="312" t="s">
        <v>615</v>
      </c>
      <c r="R117" s="313"/>
      <c r="S117" s="313"/>
      <c r="T117" s="313"/>
      <c r="U117" s="313"/>
      <c r="V117" s="313"/>
      <c r="W117" s="313"/>
      <c r="X117" s="313"/>
      <c r="Y117" s="313"/>
      <c r="Z117" s="313"/>
    </row>
    <row r="118" spans="1:26" s="314" customFormat="1" ht="30">
      <c r="A118" s="302">
        <f>+A117+1</f>
        <v>2</v>
      </c>
      <c r="B118" s="303" t="s">
        <v>594</v>
      </c>
      <c r="C118" s="304" t="s">
        <v>594</v>
      </c>
      <c r="D118" s="303" t="s">
        <v>307</v>
      </c>
      <c r="E118" s="305" t="s">
        <v>613</v>
      </c>
      <c r="F118" s="306" t="s">
        <v>134</v>
      </c>
      <c r="G118" s="307"/>
      <c r="H118" s="308">
        <v>40210</v>
      </c>
      <c r="I118" s="309">
        <v>40543</v>
      </c>
      <c r="J118" s="309"/>
      <c r="K118" s="309" t="s">
        <v>597</v>
      </c>
      <c r="L118" s="309" t="s">
        <v>602</v>
      </c>
      <c r="M118" s="310"/>
      <c r="N118" s="310">
        <v>20</v>
      </c>
      <c r="O118" s="311"/>
      <c r="P118" s="311">
        <v>416</v>
      </c>
      <c r="Q118" s="312" t="s">
        <v>615</v>
      </c>
      <c r="R118" s="313"/>
      <c r="S118" s="313"/>
      <c r="T118" s="313"/>
      <c r="U118" s="313"/>
      <c r="V118" s="313"/>
      <c r="W118" s="313"/>
      <c r="X118" s="313"/>
      <c r="Y118" s="313"/>
      <c r="Z118" s="313"/>
    </row>
    <row r="119" spans="1:26" s="314" customFormat="1" ht="30">
      <c r="A119" s="302">
        <f t="shared" ref="A119:A124" si="3">+A118+1</f>
        <v>3</v>
      </c>
      <c r="B119" s="303" t="s">
        <v>594</v>
      </c>
      <c r="C119" s="304" t="s">
        <v>594</v>
      </c>
      <c r="D119" s="303" t="s">
        <v>307</v>
      </c>
      <c r="E119" s="305" t="s">
        <v>614</v>
      </c>
      <c r="F119" s="306" t="s">
        <v>134</v>
      </c>
      <c r="G119" s="307"/>
      <c r="H119" s="308">
        <v>40567</v>
      </c>
      <c r="I119" s="309">
        <v>40908</v>
      </c>
      <c r="J119" s="309"/>
      <c r="K119" s="309" t="s">
        <v>597</v>
      </c>
      <c r="L119" s="309" t="s">
        <v>607</v>
      </c>
      <c r="M119" s="310"/>
      <c r="N119" s="310">
        <v>40</v>
      </c>
      <c r="O119" s="311"/>
      <c r="P119" s="311">
        <v>417</v>
      </c>
      <c r="Q119" s="312" t="s">
        <v>615</v>
      </c>
      <c r="R119" s="313"/>
      <c r="S119" s="313"/>
      <c r="T119" s="313"/>
      <c r="U119" s="313"/>
      <c r="V119" s="313"/>
      <c r="W119" s="313"/>
      <c r="X119" s="313"/>
      <c r="Y119" s="313"/>
      <c r="Z119" s="313"/>
    </row>
    <row r="120" spans="1:26" s="314" customFormat="1" ht="30">
      <c r="A120" s="302">
        <f t="shared" si="3"/>
        <v>4</v>
      </c>
      <c r="B120" s="303" t="s">
        <v>594</v>
      </c>
      <c r="C120" s="304" t="s">
        <v>594</v>
      </c>
      <c r="D120" s="303" t="s">
        <v>307</v>
      </c>
      <c r="E120" s="305" t="s">
        <v>601</v>
      </c>
      <c r="F120" s="306" t="s">
        <v>134</v>
      </c>
      <c r="G120" s="306"/>
      <c r="H120" s="308">
        <v>40940</v>
      </c>
      <c r="I120" s="309">
        <v>41273</v>
      </c>
      <c r="J120" s="309"/>
      <c r="K120" s="309" t="s">
        <v>597</v>
      </c>
      <c r="L120" s="309" t="s">
        <v>602</v>
      </c>
      <c r="M120" s="310">
        <v>1400</v>
      </c>
      <c r="N120" s="310">
        <v>40</v>
      </c>
      <c r="O120" s="311"/>
      <c r="P120" s="311">
        <v>417</v>
      </c>
      <c r="Q120" s="312" t="s">
        <v>615</v>
      </c>
      <c r="R120" s="313"/>
      <c r="S120" s="313"/>
      <c r="T120" s="313"/>
      <c r="U120" s="313"/>
      <c r="V120" s="313"/>
      <c r="W120" s="313"/>
      <c r="X120" s="313"/>
      <c r="Y120" s="313"/>
      <c r="Z120" s="313"/>
    </row>
    <row r="121" spans="1:26" s="314" customFormat="1" ht="30">
      <c r="A121" s="302">
        <f t="shared" si="3"/>
        <v>5</v>
      </c>
      <c r="B121" s="303" t="s">
        <v>594</v>
      </c>
      <c r="C121" s="304" t="s">
        <v>594</v>
      </c>
      <c r="D121" s="303" t="s">
        <v>307</v>
      </c>
      <c r="E121" s="305" t="s">
        <v>603</v>
      </c>
      <c r="F121" s="306" t="s">
        <v>134</v>
      </c>
      <c r="G121" s="306"/>
      <c r="H121" s="308">
        <v>40922</v>
      </c>
      <c r="I121" s="309">
        <v>41273</v>
      </c>
      <c r="J121" s="309"/>
      <c r="K121" s="309" t="s">
        <v>597</v>
      </c>
      <c r="L121" s="309" t="s">
        <v>610</v>
      </c>
      <c r="M121" s="310">
        <v>596</v>
      </c>
      <c r="N121" s="310">
        <v>50</v>
      </c>
      <c r="O121" s="311"/>
      <c r="P121" s="311">
        <v>417</v>
      </c>
      <c r="Q121" s="312" t="s">
        <v>615</v>
      </c>
      <c r="R121" s="313"/>
      <c r="S121" s="313"/>
      <c r="T121" s="313"/>
      <c r="U121" s="313"/>
      <c r="V121" s="313"/>
      <c r="W121" s="313"/>
      <c r="X121" s="313"/>
      <c r="Y121" s="313"/>
      <c r="Z121" s="313"/>
    </row>
    <row r="122" spans="1:26" s="314" customFormat="1" ht="30">
      <c r="A122" s="302">
        <f t="shared" si="3"/>
        <v>6</v>
      </c>
      <c r="B122" s="303" t="s">
        <v>594</v>
      </c>
      <c r="C122" s="304" t="s">
        <v>594</v>
      </c>
      <c r="D122" s="303" t="s">
        <v>307</v>
      </c>
      <c r="E122" s="305" t="s">
        <v>604</v>
      </c>
      <c r="F122" s="306" t="s">
        <v>134</v>
      </c>
      <c r="G122" s="306"/>
      <c r="H122" s="308">
        <v>40932</v>
      </c>
      <c r="I122" s="309">
        <v>41274</v>
      </c>
      <c r="J122" s="309"/>
      <c r="K122" s="309" t="s">
        <v>597</v>
      </c>
      <c r="L122" s="309" t="s">
        <v>607</v>
      </c>
      <c r="M122" s="310">
        <v>162</v>
      </c>
      <c r="N122" s="310">
        <v>17</v>
      </c>
      <c r="O122" s="311"/>
      <c r="P122" s="311">
        <v>417</v>
      </c>
      <c r="Q122" s="312" t="s">
        <v>615</v>
      </c>
      <c r="R122" s="313"/>
      <c r="S122" s="313"/>
      <c r="T122" s="313"/>
      <c r="U122" s="313"/>
      <c r="V122" s="313"/>
      <c r="W122" s="313"/>
      <c r="X122" s="313"/>
      <c r="Y122" s="313"/>
      <c r="Z122" s="313"/>
    </row>
    <row r="123" spans="1:26" s="314" customFormat="1" ht="30">
      <c r="A123" s="302">
        <f t="shared" si="3"/>
        <v>7</v>
      </c>
      <c r="B123" s="303" t="s">
        <v>594</v>
      </c>
      <c r="C123" s="304" t="s">
        <v>594</v>
      </c>
      <c r="D123" s="303" t="s">
        <v>307</v>
      </c>
      <c r="E123" s="305" t="s">
        <v>605</v>
      </c>
      <c r="F123" s="306" t="s">
        <v>134</v>
      </c>
      <c r="G123" s="306"/>
      <c r="H123" s="308">
        <v>41576</v>
      </c>
      <c r="I123" s="309">
        <v>41850</v>
      </c>
      <c r="J123" s="309"/>
      <c r="K123" s="309" t="s">
        <v>597</v>
      </c>
      <c r="L123" s="309" t="s">
        <v>608</v>
      </c>
      <c r="M123" s="310">
        <v>141</v>
      </c>
      <c r="N123" s="310">
        <v>123</v>
      </c>
      <c r="O123" s="311"/>
      <c r="P123" s="311">
        <v>418</v>
      </c>
      <c r="Q123" s="312" t="s">
        <v>615</v>
      </c>
      <c r="R123" s="313"/>
      <c r="S123" s="313"/>
      <c r="T123" s="313"/>
      <c r="U123" s="313"/>
      <c r="V123" s="313"/>
      <c r="W123" s="313"/>
      <c r="X123" s="313"/>
      <c r="Y123" s="313"/>
      <c r="Z123" s="313"/>
    </row>
    <row r="124" spans="1:26" s="114" customFormat="1">
      <c r="A124" s="47">
        <f t="shared" si="3"/>
        <v>8</v>
      </c>
      <c r="B124" s="115"/>
      <c r="C124" s="116"/>
      <c r="D124" s="115"/>
      <c r="E124" s="110"/>
      <c r="F124" s="111"/>
      <c r="G124" s="111"/>
      <c r="H124" s="111"/>
      <c r="I124" s="112"/>
      <c r="J124" s="112"/>
      <c r="K124" s="112"/>
      <c r="L124" s="112"/>
      <c r="M124" s="103"/>
      <c r="N124" s="103"/>
      <c r="O124" s="27"/>
      <c r="P124" s="27"/>
      <c r="Q124" s="152"/>
      <c r="R124" s="113"/>
      <c r="S124" s="113"/>
      <c r="T124" s="113"/>
      <c r="U124" s="113"/>
      <c r="V124" s="113"/>
      <c r="W124" s="113"/>
      <c r="X124" s="113"/>
      <c r="Y124" s="113"/>
      <c r="Z124" s="113"/>
    </row>
    <row r="125" spans="1:26" s="114" customFormat="1">
      <c r="A125" s="47"/>
      <c r="B125" s="50" t="s">
        <v>16</v>
      </c>
      <c r="C125" s="116"/>
      <c r="D125" s="115"/>
      <c r="E125" s="110"/>
      <c r="F125" s="111"/>
      <c r="G125" s="111"/>
      <c r="H125" s="111"/>
      <c r="I125" s="112"/>
      <c r="J125" s="112"/>
      <c r="K125" s="117">
        <f t="shared" ref="K125" si="4">SUM(K117:K124)</f>
        <v>0</v>
      </c>
      <c r="L125" s="117">
        <f t="shared" ref="L125:N125" si="5">SUM(L117:L124)</f>
        <v>0</v>
      </c>
      <c r="M125" s="150">
        <f t="shared" si="5"/>
        <v>2927</v>
      </c>
      <c r="N125" s="117">
        <f t="shared" si="5"/>
        <v>310</v>
      </c>
      <c r="O125" s="27"/>
      <c r="P125" s="27"/>
      <c r="Q125" s="153"/>
    </row>
    <row r="126" spans="1:26">
      <c r="B126" s="30"/>
      <c r="C126" s="30"/>
      <c r="D126" s="30"/>
      <c r="E126" s="31"/>
      <c r="F126" s="30"/>
      <c r="G126" s="30"/>
      <c r="H126" s="30"/>
      <c r="I126" s="30"/>
      <c r="J126" s="30"/>
      <c r="K126" s="30"/>
      <c r="L126" s="30"/>
      <c r="M126" s="30"/>
      <c r="N126" s="30"/>
      <c r="O126" s="30"/>
      <c r="P126" s="30"/>
    </row>
    <row r="127" spans="1:26" ht="18.75">
      <c r="B127" s="59" t="s">
        <v>32</v>
      </c>
      <c r="C127" s="73">
        <f>+K125</f>
        <v>0</v>
      </c>
      <c r="H127" s="32"/>
      <c r="I127" s="32"/>
      <c r="J127" s="32"/>
      <c r="K127" s="32"/>
      <c r="L127" s="32"/>
      <c r="M127" s="32"/>
      <c r="N127" s="30"/>
      <c r="O127" s="30"/>
      <c r="P127" s="30"/>
    </row>
    <row r="129" spans="2:17" ht="15.75" thickBot="1"/>
    <row r="130" spans="2:17" ht="37.15" customHeight="1" thickBot="1">
      <c r="B130" s="76" t="s">
        <v>49</v>
      </c>
      <c r="C130" s="77" t="s">
        <v>50</v>
      </c>
      <c r="D130" s="76" t="s">
        <v>51</v>
      </c>
      <c r="E130" s="77" t="s">
        <v>54</v>
      </c>
    </row>
    <row r="131" spans="2:17" ht="41.45" customHeight="1">
      <c r="B131" s="67" t="s">
        <v>124</v>
      </c>
      <c r="C131" s="70">
        <v>20</v>
      </c>
      <c r="D131" s="70">
        <v>0</v>
      </c>
      <c r="E131" s="359">
        <f>+D131+D132+D133</f>
        <v>0</v>
      </c>
    </row>
    <row r="132" spans="2:17">
      <c r="B132" s="67" t="s">
        <v>125</v>
      </c>
      <c r="C132" s="57">
        <v>30</v>
      </c>
      <c r="D132" s="246">
        <v>0</v>
      </c>
      <c r="E132" s="360"/>
    </row>
    <row r="133" spans="2:17" ht="15.75" thickBot="1">
      <c r="B133" s="67" t="s">
        <v>126</v>
      </c>
      <c r="C133" s="72">
        <v>40</v>
      </c>
      <c r="D133" s="72">
        <v>0</v>
      </c>
      <c r="E133" s="361"/>
    </row>
    <row r="135" spans="2:17" ht="15.75" thickBot="1"/>
    <row r="136" spans="2:17" ht="27" thickBot="1">
      <c r="B136" s="356" t="s">
        <v>52</v>
      </c>
      <c r="C136" s="357"/>
      <c r="D136" s="357"/>
      <c r="E136" s="357"/>
      <c r="F136" s="357"/>
      <c r="G136" s="357"/>
      <c r="H136" s="357"/>
      <c r="I136" s="357"/>
      <c r="J136" s="357"/>
      <c r="K136" s="357"/>
      <c r="L136" s="357"/>
      <c r="M136" s="357"/>
      <c r="N136" s="358"/>
    </row>
    <row r="138" spans="2:17" ht="76.5" customHeight="1">
      <c r="B138" s="121" t="s">
        <v>0</v>
      </c>
      <c r="C138" s="121" t="s">
        <v>39</v>
      </c>
      <c r="D138" s="121" t="s">
        <v>40</v>
      </c>
      <c r="E138" s="121" t="s">
        <v>116</v>
      </c>
      <c r="F138" s="121" t="s">
        <v>118</v>
      </c>
      <c r="G138" s="121" t="s">
        <v>119</v>
      </c>
      <c r="H138" s="121" t="s">
        <v>120</v>
      </c>
      <c r="I138" s="121" t="s">
        <v>117</v>
      </c>
      <c r="J138" s="362" t="s">
        <v>121</v>
      </c>
      <c r="K138" s="380"/>
      <c r="L138" s="363"/>
      <c r="M138" s="121" t="s">
        <v>122</v>
      </c>
      <c r="N138" s="121" t="s">
        <v>41</v>
      </c>
      <c r="O138" s="121" t="s">
        <v>42</v>
      </c>
      <c r="P138" s="362" t="s">
        <v>3</v>
      </c>
      <c r="Q138" s="363"/>
    </row>
    <row r="139" spans="2:17" ht="60.75" customHeight="1">
      <c r="B139" s="243" t="s">
        <v>277</v>
      </c>
      <c r="C139" s="243">
        <f>(252+454)/1000</f>
        <v>0.70599999999999996</v>
      </c>
      <c r="D139" s="3" t="s">
        <v>739</v>
      </c>
      <c r="E139" s="3">
        <v>36951187</v>
      </c>
      <c r="F139" s="3" t="s">
        <v>620</v>
      </c>
      <c r="G139" s="3" t="s">
        <v>169</v>
      </c>
      <c r="H139" s="176">
        <v>37709</v>
      </c>
      <c r="I139" s="5" t="s">
        <v>135</v>
      </c>
      <c r="J139" s="1" t="s">
        <v>740</v>
      </c>
      <c r="K139" s="99" t="s">
        <v>742</v>
      </c>
      <c r="L139" s="98" t="s">
        <v>741</v>
      </c>
      <c r="M139" s="122" t="s">
        <v>134</v>
      </c>
      <c r="N139" s="122" t="s">
        <v>134</v>
      </c>
      <c r="O139" s="122"/>
      <c r="P139" s="246"/>
      <c r="Q139" s="246"/>
    </row>
    <row r="140" spans="2:17" ht="60.75" customHeight="1">
      <c r="B140" s="266" t="s">
        <v>277</v>
      </c>
      <c r="C140" s="266">
        <f t="shared" ref="C140:C143" si="6">(252+454)/1000</f>
        <v>0.70599999999999996</v>
      </c>
      <c r="D140" s="3" t="s">
        <v>739</v>
      </c>
      <c r="E140" s="3">
        <v>36951187</v>
      </c>
      <c r="F140" s="3" t="s">
        <v>620</v>
      </c>
      <c r="G140" s="3" t="s">
        <v>169</v>
      </c>
      <c r="H140" s="176">
        <v>37709</v>
      </c>
      <c r="I140" s="5" t="s">
        <v>135</v>
      </c>
      <c r="J140" s="1" t="s">
        <v>743</v>
      </c>
      <c r="K140" s="99" t="s">
        <v>768</v>
      </c>
      <c r="L140" s="98" t="s">
        <v>744</v>
      </c>
      <c r="M140" s="122" t="s">
        <v>134</v>
      </c>
      <c r="N140" s="122" t="s">
        <v>134</v>
      </c>
      <c r="O140" s="122"/>
      <c r="P140" s="246"/>
      <c r="Q140" s="246"/>
    </row>
    <row r="141" spans="2:17" ht="60.75" customHeight="1">
      <c r="B141" s="266" t="s">
        <v>338</v>
      </c>
      <c r="C141" s="266">
        <f t="shared" si="6"/>
        <v>0.70599999999999996</v>
      </c>
      <c r="D141" s="3" t="s">
        <v>745</v>
      </c>
      <c r="E141" s="3">
        <v>59817301</v>
      </c>
      <c r="F141" s="3" t="s">
        <v>306</v>
      </c>
      <c r="G141" s="3" t="s">
        <v>163</v>
      </c>
      <c r="H141" s="176">
        <v>32348</v>
      </c>
      <c r="I141" s="5" t="s">
        <v>135</v>
      </c>
      <c r="J141" s="1" t="s">
        <v>659</v>
      </c>
      <c r="K141" s="99" t="s">
        <v>746</v>
      </c>
      <c r="L141" s="98" t="s">
        <v>306</v>
      </c>
      <c r="M141" s="122" t="s">
        <v>134</v>
      </c>
      <c r="N141" s="122" t="s">
        <v>134</v>
      </c>
      <c r="O141" s="122"/>
      <c r="P141" s="267" t="s">
        <v>735</v>
      </c>
      <c r="Q141" s="267"/>
    </row>
    <row r="142" spans="2:17" ht="60.75" customHeight="1">
      <c r="B142" s="266" t="s">
        <v>338</v>
      </c>
      <c r="C142" s="266">
        <f t="shared" si="6"/>
        <v>0.70599999999999996</v>
      </c>
      <c r="D142" s="3" t="s">
        <v>745</v>
      </c>
      <c r="E142" s="3">
        <v>59817301</v>
      </c>
      <c r="F142" s="3" t="s">
        <v>306</v>
      </c>
      <c r="G142" s="3" t="s">
        <v>163</v>
      </c>
      <c r="H142" s="176">
        <v>32348</v>
      </c>
      <c r="I142" s="5" t="s">
        <v>135</v>
      </c>
      <c r="J142" s="1" t="s">
        <v>659</v>
      </c>
      <c r="K142" s="99" t="s">
        <v>748</v>
      </c>
      <c r="L142" s="98" t="s">
        <v>747</v>
      </c>
      <c r="M142" s="122" t="s">
        <v>134</v>
      </c>
      <c r="N142" s="122" t="s">
        <v>134</v>
      </c>
      <c r="O142" s="122"/>
      <c r="P142" s="267" t="s">
        <v>735</v>
      </c>
      <c r="Q142" s="267"/>
    </row>
    <row r="143" spans="2:17" ht="60.75" customHeight="1">
      <c r="B143" s="266" t="s">
        <v>338</v>
      </c>
      <c r="C143" s="266">
        <f t="shared" si="6"/>
        <v>0.70599999999999996</v>
      </c>
      <c r="D143" s="3" t="s">
        <v>745</v>
      </c>
      <c r="E143" s="3">
        <v>59817301</v>
      </c>
      <c r="F143" s="3" t="s">
        <v>306</v>
      </c>
      <c r="G143" s="3" t="s">
        <v>163</v>
      </c>
      <c r="H143" s="176">
        <v>32348</v>
      </c>
      <c r="I143" s="5" t="s">
        <v>135</v>
      </c>
      <c r="J143" s="1" t="s">
        <v>749</v>
      </c>
      <c r="K143" s="99" t="s">
        <v>751</v>
      </c>
      <c r="L143" s="98" t="s">
        <v>750</v>
      </c>
      <c r="M143" s="122" t="s">
        <v>134</v>
      </c>
      <c r="N143" s="122" t="s">
        <v>134</v>
      </c>
      <c r="O143" s="122"/>
      <c r="P143" s="267" t="s">
        <v>735</v>
      </c>
      <c r="Q143" s="267"/>
    </row>
    <row r="144" spans="2:17" ht="60.75" customHeight="1">
      <c r="B144" s="266" t="s">
        <v>274</v>
      </c>
      <c r="C144" s="266">
        <f>(252+454)/5000</f>
        <v>0.14119999999999999</v>
      </c>
      <c r="D144" s="3" t="s">
        <v>275</v>
      </c>
      <c r="E144" s="3">
        <v>12745341</v>
      </c>
      <c r="F144" s="3" t="s">
        <v>276</v>
      </c>
      <c r="G144" s="3" t="s">
        <v>163</v>
      </c>
      <c r="H144" s="176">
        <v>37596</v>
      </c>
      <c r="I144" s="5" t="s">
        <v>135</v>
      </c>
      <c r="J144" s="1" t="s">
        <v>752</v>
      </c>
      <c r="K144" s="99" t="s">
        <v>647</v>
      </c>
      <c r="L144" s="98" t="s">
        <v>753</v>
      </c>
      <c r="M144" s="122" t="s">
        <v>134</v>
      </c>
      <c r="N144" s="122" t="s">
        <v>134</v>
      </c>
      <c r="O144" s="122"/>
      <c r="P144" s="267" t="s">
        <v>735</v>
      </c>
      <c r="Q144" s="267"/>
    </row>
    <row r="145" spans="2:17" ht="60.75" customHeight="1">
      <c r="B145" s="266"/>
      <c r="C145" s="266"/>
      <c r="D145" s="3"/>
      <c r="E145" s="3"/>
      <c r="F145" s="3"/>
      <c r="G145" s="3"/>
      <c r="H145" s="176"/>
      <c r="I145" s="5"/>
      <c r="J145" s="1"/>
      <c r="K145" s="99"/>
      <c r="L145" s="98"/>
      <c r="M145" s="122"/>
      <c r="N145" s="122"/>
      <c r="O145" s="122"/>
      <c r="P145" s="267"/>
      <c r="Q145" s="267"/>
    </row>
    <row r="148" spans="2:17" ht="15.75" thickBot="1"/>
    <row r="149" spans="2:17" ht="54" customHeight="1">
      <c r="B149" s="125" t="s">
        <v>33</v>
      </c>
      <c r="C149" s="125" t="s">
        <v>49</v>
      </c>
      <c r="D149" s="121" t="s">
        <v>50</v>
      </c>
      <c r="E149" s="125" t="s">
        <v>51</v>
      </c>
      <c r="F149" s="77" t="s">
        <v>55</v>
      </c>
      <c r="G149" s="95"/>
    </row>
    <row r="150" spans="2:17" ht="120.75" customHeight="1">
      <c r="B150" s="348" t="s">
        <v>53</v>
      </c>
      <c r="C150" s="6" t="s">
        <v>127</v>
      </c>
      <c r="D150" s="246">
        <v>25</v>
      </c>
      <c r="E150" s="246">
        <v>25</v>
      </c>
      <c r="F150" s="349">
        <f>+E150+E151+E152</f>
        <v>50</v>
      </c>
      <c r="G150" s="96"/>
    </row>
    <row r="151" spans="2:17" ht="76.150000000000006" customHeight="1">
      <c r="B151" s="348"/>
      <c r="C151" s="6" t="s">
        <v>128</v>
      </c>
      <c r="D151" s="74">
        <v>25</v>
      </c>
      <c r="E151" s="246">
        <v>25</v>
      </c>
      <c r="F151" s="350"/>
      <c r="G151" s="96"/>
    </row>
    <row r="152" spans="2:17" ht="69" customHeight="1">
      <c r="B152" s="348"/>
      <c r="C152" s="6" t="s">
        <v>129</v>
      </c>
      <c r="D152" s="246">
        <v>10</v>
      </c>
      <c r="E152" s="246">
        <v>0</v>
      </c>
      <c r="F152" s="351"/>
      <c r="G152" s="96"/>
    </row>
    <row r="153" spans="2:17">
      <c r="C153" s="105"/>
    </row>
    <row r="156" spans="2:17">
      <c r="B156" s="123" t="s">
        <v>56</v>
      </c>
    </row>
    <row r="159" spans="2:17">
      <c r="B159" s="126" t="s">
        <v>33</v>
      </c>
      <c r="C159" s="126" t="s">
        <v>57</v>
      </c>
      <c r="D159" s="125" t="s">
        <v>51</v>
      </c>
      <c r="E159" s="125" t="s">
        <v>16</v>
      </c>
    </row>
    <row r="160" spans="2:17" ht="28.5">
      <c r="B160" s="106" t="s">
        <v>58</v>
      </c>
      <c r="C160" s="107">
        <v>40</v>
      </c>
      <c r="D160" s="246">
        <f>+E131</f>
        <v>0</v>
      </c>
      <c r="E160" s="352">
        <f>+D160+D161</f>
        <v>50</v>
      </c>
    </row>
    <row r="161" spans="2:5" ht="57">
      <c r="B161" s="106" t="s">
        <v>59</v>
      </c>
      <c r="C161" s="107">
        <v>60</v>
      </c>
      <c r="D161" s="246">
        <f>+F150</f>
        <v>50</v>
      </c>
      <c r="E161" s="353"/>
    </row>
  </sheetData>
  <mergeCells count="40">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113:Q113"/>
    <mergeCell ref="O72:P72"/>
    <mergeCell ref="O73:P73"/>
    <mergeCell ref="O74:P74"/>
    <mergeCell ref="O75:P75"/>
    <mergeCell ref="B81:N81"/>
    <mergeCell ref="J86:L86"/>
    <mergeCell ref="P86:Q86"/>
    <mergeCell ref="P87:Q87"/>
    <mergeCell ref="B103:N103"/>
    <mergeCell ref="D106:E106"/>
    <mergeCell ref="D107:E107"/>
    <mergeCell ref="B110:Q110"/>
    <mergeCell ref="E160:E161"/>
    <mergeCell ref="E131:E133"/>
    <mergeCell ref="B136:N136"/>
    <mergeCell ref="J138:L138"/>
    <mergeCell ref="P138:Q138"/>
    <mergeCell ref="B150:B152"/>
    <mergeCell ref="F150:F152"/>
  </mergeCells>
  <dataValidations count="2">
    <dataValidation type="decimal" allowBlank="1" showInputMessage="1" showErrorMessage="1" sqref="WVH983077 WLL983077 C65573 IV65573 SR65573 ACN65573 AMJ65573 AWF65573 BGB65573 BPX65573 BZT65573 CJP65573 CTL65573 DDH65573 DND65573 DWZ65573 EGV65573 EQR65573 FAN65573 FKJ65573 FUF65573 GEB65573 GNX65573 GXT65573 HHP65573 HRL65573 IBH65573 ILD65573 IUZ65573 JEV65573 JOR65573 JYN65573 KIJ65573 KSF65573 LCB65573 LLX65573 LVT65573 MFP65573 MPL65573 MZH65573 NJD65573 NSZ65573 OCV65573 OMR65573 OWN65573 PGJ65573 PQF65573 QAB65573 QJX65573 QTT65573 RDP65573 RNL65573 RXH65573 SHD65573 SQZ65573 TAV65573 TKR65573 TUN65573 UEJ65573 UOF65573 UYB65573 VHX65573 VRT65573 WBP65573 WLL65573 WVH65573 C131109 IV131109 SR131109 ACN131109 AMJ131109 AWF131109 BGB131109 BPX131109 BZT131109 CJP131109 CTL131109 DDH131109 DND131109 DWZ131109 EGV131109 EQR131109 FAN131109 FKJ131109 FUF131109 GEB131109 GNX131109 GXT131109 HHP131109 HRL131109 IBH131109 ILD131109 IUZ131109 JEV131109 JOR131109 JYN131109 KIJ131109 KSF131109 LCB131109 LLX131109 LVT131109 MFP131109 MPL131109 MZH131109 NJD131109 NSZ131109 OCV131109 OMR131109 OWN131109 PGJ131109 PQF131109 QAB131109 QJX131109 QTT131109 RDP131109 RNL131109 RXH131109 SHD131109 SQZ131109 TAV131109 TKR131109 TUN131109 UEJ131109 UOF131109 UYB131109 VHX131109 VRT131109 WBP131109 WLL131109 WVH131109 C196645 IV196645 SR196645 ACN196645 AMJ196645 AWF196645 BGB196645 BPX196645 BZT196645 CJP196645 CTL196645 DDH196645 DND196645 DWZ196645 EGV196645 EQR196645 FAN196645 FKJ196645 FUF196645 GEB196645 GNX196645 GXT196645 HHP196645 HRL196645 IBH196645 ILD196645 IUZ196645 JEV196645 JOR196645 JYN196645 KIJ196645 KSF196645 LCB196645 LLX196645 LVT196645 MFP196645 MPL196645 MZH196645 NJD196645 NSZ196645 OCV196645 OMR196645 OWN196645 PGJ196645 PQF196645 QAB196645 QJX196645 QTT196645 RDP196645 RNL196645 RXH196645 SHD196645 SQZ196645 TAV196645 TKR196645 TUN196645 UEJ196645 UOF196645 UYB196645 VHX196645 VRT196645 WBP196645 WLL196645 WVH196645 C262181 IV262181 SR262181 ACN262181 AMJ262181 AWF262181 BGB262181 BPX262181 BZT262181 CJP262181 CTL262181 DDH262181 DND262181 DWZ262181 EGV262181 EQR262181 FAN262181 FKJ262181 FUF262181 GEB262181 GNX262181 GXT262181 HHP262181 HRL262181 IBH262181 ILD262181 IUZ262181 JEV262181 JOR262181 JYN262181 KIJ262181 KSF262181 LCB262181 LLX262181 LVT262181 MFP262181 MPL262181 MZH262181 NJD262181 NSZ262181 OCV262181 OMR262181 OWN262181 PGJ262181 PQF262181 QAB262181 QJX262181 QTT262181 RDP262181 RNL262181 RXH262181 SHD262181 SQZ262181 TAV262181 TKR262181 TUN262181 UEJ262181 UOF262181 UYB262181 VHX262181 VRT262181 WBP262181 WLL262181 WVH262181 C327717 IV327717 SR327717 ACN327717 AMJ327717 AWF327717 BGB327717 BPX327717 BZT327717 CJP327717 CTL327717 DDH327717 DND327717 DWZ327717 EGV327717 EQR327717 FAN327717 FKJ327717 FUF327717 GEB327717 GNX327717 GXT327717 HHP327717 HRL327717 IBH327717 ILD327717 IUZ327717 JEV327717 JOR327717 JYN327717 KIJ327717 KSF327717 LCB327717 LLX327717 LVT327717 MFP327717 MPL327717 MZH327717 NJD327717 NSZ327717 OCV327717 OMR327717 OWN327717 PGJ327717 PQF327717 QAB327717 QJX327717 QTT327717 RDP327717 RNL327717 RXH327717 SHD327717 SQZ327717 TAV327717 TKR327717 TUN327717 UEJ327717 UOF327717 UYB327717 VHX327717 VRT327717 WBP327717 WLL327717 WVH327717 C393253 IV393253 SR393253 ACN393253 AMJ393253 AWF393253 BGB393253 BPX393253 BZT393253 CJP393253 CTL393253 DDH393253 DND393253 DWZ393253 EGV393253 EQR393253 FAN393253 FKJ393253 FUF393253 GEB393253 GNX393253 GXT393253 HHP393253 HRL393253 IBH393253 ILD393253 IUZ393253 JEV393253 JOR393253 JYN393253 KIJ393253 KSF393253 LCB393253 LLX393253 LVT393253 MFP393253 MPL393253 MZH393253 NJD393253 NSZ393253 OCV393253 OMR393253 OWN393253 PGJ393253 PQF393253 QAB393253 QJX393253 QTT393253 RDP393253 RNL393253 RXH393253 SHD393253 SQZ393253 TAV393253 TKR393253 TUN393253 UEJ393253 UOF393253 UYB393253 VHX393253 VRT393253 WBP393253 WLL393253 WVH393253 C458789 IV458789 SR458789 ACN458789 AMJ458789 AWF458789 BGB458789 BPX458789 BZT458789 CJP458789 CTL458789 DDH458789 DND458789 DWZ458789 EGV458789 EQR458789 FAN458789 FKJ458789 FUF458789 GEB458789 GNX458789 GXT458789 HHP458789 HRL458789 IBH458789 ILD458789 IUZ458789 JEV458789 JOR458789 JYN458789 KIJ458789 KSF458789 LCB458789 LLX458789 LVT458789 MFP458789 MPL458789 MZH458789 NJD458789 NSZ458789 OCV458789 OMR458789 OWN458789 PGJ458789 PQF458789 QAB458789 QJX458789 QTT458789 RDP458789 RNL458789 RXH458789 SHD458789 SQZ458789 TAV458789 TKR458789 TUN458789 UEJ458789 UOF458789 UYB458789 VHX458789 VRT458789 WBP458789 WLL458789 WVH458789 C524325 IV524325 SR524325 ACN524325 AMJ524325 AWF524325 BGB524325 BPX524325 BZT524325 CJP524325 CTL524325 DDH524325 DND524325 DWZ524325 EGV524325 EQR524325 FAN524325 FKJ524325 FUF524325 GEB524325 GNX524325 GXT524325 HHP524325 HRL524325 IBH524325 ILD524325 IUZ524325 JEV524325 JOR524325 JYN524325 KIJ524325 KSF524325 LCB524325 LLX524325 LVT524325 MFP524325 MPL524325 MZH524325 NJD524325 NSZ524325 OCV524325 OMR524325 OWN524325 PGJ524325 PQF524325 QAB524325 QJX524325 QTT524325 RDP524325 RNL524325 RXH524325 SHD524325 SQZ524325 TAV524325 TKR524325 TUN524325 UEJ524325 UOF524325 UYB524325 VHX524325 VRT524325 WBP524325 WLL524325 WVH524325 C589861 IV589861 SR589861 ACN589861 AMJ589861 AWF589861 BGB589861 BPX589861 BZT589861 CJP589861 CTL589861 DDH589861 DND589861 DWZ589861 EGV589861 EQR589861 FAN589861 FKJ589861 FUF589861 GEB589861 GNX589861 GXT589861 HHP589861 HRL589861 IBH589861 ILD589861 IUZ589861 JEV589861 JOR589861 JYN589861 KIJ589861 KSF589861 LCB589861 LLX589861 LVT589861 MFP589861 MPL589861 MZH589861 NJD589861 NSZ589861 OCV589861 OMR589861 OWN589861 PGJ589861 PQF589861 QAB589861 QJX589861 QTT589861 RDP589861 RNL589861 RXH589861 SHD589861 SQZ589861 TAV589861 TKR589861 TUN589861 UEJ589861 UOF589861 UYB589861 VHX589861 VRT589861 WBP589861 WLL589861 WVH589861 C655397 IV655397 SR655397 ACN655397 AMJ655397 AWF655397 BGB655397 BPX655397 BZT655397 CJP655397 CTL655397 DDH655397 DND655397 DWZ655397 EGV655397 EQR655397 FAN655397 FKJ655397 FUF655397 GEB655397 GNX655397 GXT655397 HHP655397 HRL655397 IBH655397 ILD655397 IUZ655397 JEV655397 JOR655397 JYN655397 KIJ655397 KSF655397 LCB655397 LLX655397 LVT655397 MFP655397 MPL655397 MZH655397 NJD655397 NSZ655397 OCV655397 OMR655397 OWN655397 PGJ655397 PQF655397 QAB655397 QJX655397 QTT655397 RDP655397 RNL655397 RXH655397 SHD655397 SQZ655397 TAV655397 TKR655397 TUN655397 UEJ655397 UOF655397 UYB655397 VHX655397 VRT655397 WBP655397 WLL655397 WVH655397 C720933 IV720933 SR720933 ACN720933 AMJ720933 AWF720933 BGB720933 BPX720933 BZT720933 CJP720933 CTL720933 DDH720933 DND720933 DWZ720933 EGV720933 EQR720933 FAN720933 FKJ720933 FUF720933 GEB720933 GNX720933 GXT720933 HHP720933 HRL720933 IBH720933 ILD720933 IUZ720933 JEV720933 JOR720933 JYN720933 KIJ720933 KSF720933 LCB720933 LLX720933 LVT720933 MFP720933 MPL720933 MZH720933 NJD720933 NSZ720933 OCV720933 OMR720933 OWN720933 PGJ720933 PQF720933 QAB720933 QJX720933 QTT720933 RDP720933 RNL720933 RXH720933 SHD720933 SQZ720933 TAV720933 TKR720933 TUN720933 UEJ720933 UOF720933 UYB720933 VHX720933 VRT720933 WBP720933 WLL720933 WVH720933 C786469 IV786469 SR786469 ACN786469 AMJ786469 AWF786469 BGB786469 BPX786469 BZT786469 CJP786469 CTL786469 DDH786469 DND786469 DWZ786469 EGV786469 EQR786469 FAN786469 FKJ786469 FUF786469 GEB786469 GNX786469 GXT786469 HHP786469 HRL786469 IBH786469 ILD786469 IUZ786469 JEV786469 JOR786469 JYN786469 KIJ786469 KSF786469 LCB786469 LLX786469 LVT786469 MFP786469 MPL786469 MZH786469 NJD786469 NSZ786469 OCV786469 OMR786469 OWN786469 PGJ786469 PQF786469 QAB786469 QJX786469 QTT786469 RDP786469 RNL786469 RXH786469 SHD786469 SQZ786469 TAV786469 TKR786469 TUN786469 UEJ786469 UOF786469 UYB786469 VHX786469 VRT786469 WBP786469 WLL786469 WVH786469 C852005 IV852005 SR852005 ACN852005 AMJ852005 AWF852005 BGB852005 BPX852005 BZT852005 CJP852005 CTL852005 DDH852005 DND852005 DWZ852005 EGV852005 EQR852005 FAN852005 FKJ852005 FUF852005 GEB852005 GNX852005 GXT852005 HHP852005 HRL852005 IBH852005 ILD852005 IUZ852005 JEV852005 JOR852005 JYN852005 KIJ852005 KSF852005 LCB852005 LLX852005 LVT852005 MFP852005 MPL852005 MZH852005 NJD852005 NSZ852005 OCV852005 OMR852005 OWN852005 PGJ852005 PQF852005 QAB852005 QJX852005 QTT852005 RDP852005 RNL852005 RXH852005 SHD852005 SQZ852005 TAV852005 TKR852005 TUN852005 UEJ852005 UOF852005 UYB852005 VHX852005 VRT852005 WBP852005 WLL852005 WVH852005 C917541 IV917541 SR917541 ACN917541 AMJ917541 AWF917541 BGB917541 BPX917541 BZT917541 CJP917541 CTL917541 DDH917541 DND917541 DWZ917541 EGV917541 EQR917541 FAN917541 FKJ917541 FUF917541 GEB917541 GNX917541 GXT917541 HHP917541 HRL917541 IBH917541 ILD917541 IUZ917541 JEV917541 JOR917541 JYN917541 KIJ917541 KSF917541 LCB917541 LLX917541 LVT917541 MFP917541 MPL917541 MZH917541 NJD917541 NSZ917541 OCV917541 OMR917541 OWN917541 PGJ917541 PQF917541 QAB917541 QJX917541 QTT917541 RDP917541 RNL917541 RXH917541 SHD917541 SQZ917541 TAV917541 TKR917541 TUN917541 UEJ917541 UOF917541 UYB917541 VHX917541 VRT917541 WBP917541 WLL917541 WVH917541 C983077 IV983077 SR983077 ACN983077 AMJ983077 AWF983077 BGB983077 BPX983077 BZT983077 CJP983077 CTL983077 DDH983077 DND983077 DWZ983077 EGV983077 EQR983077 FAN983077 FKJ983077 FUF983077 GEB983077 GNX983077 GXT983077 HHP983077 HRL983077 IBH983077 ILD983077 IUZ983077 JEV983077 JOR983077 JYN983077 KIJ983077 KSF983077 LCB983077 LLX983077 LVT983077 MFP983077 MPL983077 MZH983077 NJD983077 NSZ983077 OCV983077 OMR983077 OWN983077 PGJ983077 PQF983077 QAB983077 QJX983077 QTT983077 RDP983077 RNL983077 RXH983077 SHD983077 SQZ983077 TAV983077 TKR983077 TUN983077 UEJ983077 UOF983077 UYB983077 VHX983077 VRT983077 WBP983077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77 A65573 IS65573 SO65573 ACK65573 AMG65573 AWC65573 BFY65573 BPU65573 BZQ65573 CJM65573 CTI65573 DDE65573 DNA65573 DWW65573 EGS65573 EQO65573 FAK65573 FKG65573 FUC65573 GDY65573 GNU65573 GXQ65573 HHM65573 HRI65573 IBE65573 ILA65573 IUW65573 JES65573 JOO65573 JYK65573 KIG65573 KSC65573 LBY65573 LLU65573 LVQ65573 MFM65573 MPI65573 MZE65573 NJA65573 NSW65573 OCS65573 OMO65573 OWK65573 PGG65573 PQC65573 PZY65573 QJU65573 QTQ65573 RDM65573 RNI65573 RXE65573 SHA65573 SQW65573 TAS65573 TKO65573 TUK65573 UEG65573 UOC65573 UXY65573 VHU65573 VRQ65573 WBM65573 WLI65573 WVE65573 A131109 IS131109 SO131109 ACK131109 AMG131109 AWC131109 BFY131109 BPU131109 BZQ131109 CJM131109 CTI131109 DDE131109 DNA131109 DWW131109 EGS131109 EQO131109 FAK131109 FKG131109 FUC131109 GDY131109 GNU131109 GXQ131109 HHM131109 HRI131109 IBE131109 ILA131109 IUW131109 JES131109 JOO131109 JYK131109 KIG131109 KSC131109 LBY131109 LLU131109 LVQ131109 MFM131109 MPI131109 MZE131109 NJA131109 NSW131109 OCS131109 OMO131109 OWK131109 PGG131109 PQC131109 PZY131109 QJU131109 QTQ131109 RDM131109 RNI131109 RXE131109 SHA131109 SQW131109 TAS131109 TKO131109 TUK131109 UEG131109 UOC131109 UXY131109 VHU131109 VRQ131109 WBM131109 WLI131109 WVE131109 A196645 IS196645 SO196645 ACK196645 AMG196645 AWC196645 BFY196645 BPU196645 BZQ196645 CJM196645 CTI196645 DDE196645 DNA196645 DWW196645 EGS196645 EQO196645 FAK196645 FKG196645 FUC196645 GDY196645 GNU196645 GXQ196645 HHM196645 HRI196645 IBE196645 ILA196645 IUW196645 JES196645 JOO196645 JYK196645 KIG196645 KSC196645 LBY196645 LLU196645 LVQ196645 MFM196645 MPI196645 MZE196645 NJA196645 NSW196645 OCS196645 OMO196645 OWK196645 PGG196645 PQC196645 PZY196645 QJU196645 QTQ196645 RDM196645 RNI196645 RXE196645 SHA196645 SQW196645 TAS196645 TKO196645 TUK196645 UEG196645 UOC196645 UXY196645 VHU196645 VRQ196645 WBM196645 WLI196645 WVE196645 A262181 IS262181 SO262181 ACK262181 AMG262181 AWC262181 BFY262181 BPU262181 BZQ262181 CJM262181 CTI262181 DDE262181 DNA262181 DWW262181 EGS262181 EQO262181 FAK262181 FKG262181 FUC262181 GDY262181 GNU262181 GXQ262181 HHM262181 HRI262181 IBE262181 ILA262181 IUW262181 JES262181 JOO262181 JYK262181 KIG262181 KSC262181 LBY262181 LLU262181 LVQ262181 MFM262181 MPI262181 MZE262181 NJA262181 NSW262181 OCS262181 OMO262181 OWK262181 PGG262181 PQC262181 PZY262181 QJU262181 QTQ262181 RDM262181 RNI262181 RXE262181 SHA262181 SQW262181 TAS262181 TKO262181 TUK262181 UEG262181 UOC262181 UXY262181 VHU262181 VRQ262181 WBM262181 WLI262181 WVE262181 A327717 IS327717 SO327717 ACK327717 AMG327717 AWC327717 BFY327717 BPU327717 BZQ327717 CJM327717 CTI327717 DDE327717 DNA327717 DWW327717 EGS327717 EQO327717 FAK327717 FKG327717 FUC327717 GDY327717 GNU327717 GXQ327717 HHM327717 HRI327717 IBE327717 ILA327717 IUW327717 JES327717 JOO327717 JYK327717 KIG327717 KSC327717 LBY327717 LLU327717 LVQ327717 MFM327717 MPI327717 MZE327717 NJA327717 NSW327717 OCS327717 OMO327717 OWK327717 PGG327717 PQC327717 PZY327717 QJU327717 QTQ327717 RDM327717 RNI327717 RXE327717 SHA327717 SQW327717 TAS327717 TKO327717 TUK327717 UEG327717 UOC327717 UXY327717 VHU327717 VRQ327717 WBM327717 WLI327717 WVE327717 A393253 IS393253 SO393253 ACK393253 AMG393253 AWC393253 BFY393253 BPU393253 BZQ393253 CJM393253 CTI393253 DDE393253 DNA393253 DWW393253 EGS393253 EQO393253 FAK393253 FKG393253 FUC393253 GDY393253 GNU393253 GXQ393253 HHM393253 HRI393253 IBE393253 ILA393253 IUW393253 JES393253 JOO393253 JYK393253 KIG393253 KSC393253 LBY393253 LLU393253 LVQ393253 MFM393253 MPI393253 MZE393253 NJA393253 NSW393253 OCS393253 OMO393253 OWK393253 PGG393253 PQC393253 PZY393253 QJU393253 QTQ393253 RDM393253 RNI393253 RXE393253 SHA393253 SQW393253 TAS393253 TKO393253 TUK393253 UEG393253 UOC393253 UXY393253 VHU393253 VRQ393253 WBM393253 WLI393253 WVE393253 A458789 IS458789 SO458789 ACK458789 AMG458789 AWC458789 BFY458789 BPU458789 BZQ458789 CJM458789 CTI458789 DDE458789 DNA458789 DWW458789 EGS458789 EQO458789 FAK458789 FKG458789 FUC458789 GDY458789 GNU458789 GXQ458789 HHM458789 HRI458789 IBE458789 ILA458789 IUW458789 JES458789 JOO458789 JYK458789 KIG458789 KSC458789 LBY458789 LLU458789 LVQ458789 MFM458789 MPI458789 MZE458789 NJA458789 NSW458789 OCS458789 OMO458789 OWK458789 PGG458789 PQC458789 PZY458789 QJU458789 QTQ458789 RDM458789 RNI458789 RXE458789 SHA458789 SQW458789 TAS458789 TKO458789 TUK458789 UEG458789 UOC458789 UXY458789 VHU458789 VRQ458789 WBM458789 WLI458789 WVE458789 A524325 IS524325 SO524325 ACK524325 AMG524325 AWC524325 BFY524325 BPU524325 BZQ524325 CJM524325 CTI524325 DDE524325 DNA524325 DWW524325 EGS524325 EQO524325 FAK524325 FKG524325 FUC524325 GDY524325 GNU524325 GXQ524325 HHM524325 HRI524325 IBE524325 ILA524325 IUW524325 JES524325 JOO524325 JYK524325 KIG524325 KSC524325 LBY524325 LLU524325 LVQ524325 MFM524325 MPI524325 MZE524325 NJA524325 NSW524325 OCS524325 OMO524325 OWK524325 PGG524325 PQC524325 PZY524325 QJU524325 QTQ524325 RDM524325 RNI524325 RXE524325 SHA524325 SQW524325 TAS524325 TKO524325 TUK524325 UEG524325 UOC524325 UXY524325 VHU524325 VRQ524325 WBM524325 WLI524325 WVE524325 A589861 IS589861 SO589861 ACK589861 AMG589861 AWC589861 BFY589861 BPU589861 BZQ589861 CJM589861 CTI589861 DDE589861 DNA589861 DWW589861 EGS589861 EQO589861 FAK589861 FKG589861 FUC589861 GDY589861 GNU589861 GXQ589861 HHM589861 HRI589861 IBE589861 ILA589861 IUW589861 JES589861 JOO589861 JYK589861 KIG589861 KSC589861 LBY589861 LLU589861 LVQ589861 MFM589861 MPI589861 MZE589861 NJA589861 NSW589861 OCS589861 OMO589861 OWK589861 PGG589861 PQC589861 PZY589861 QJU589861 QTQ589861 RDM589861 RNI589861 RXE589861 SHA589861 SQW589861 TAS589861 TKO589861 TUK589861 UEG589861 UOC589861 UXY589861 VHU589861 VRQ589861 WBM589861 WLI589861 WVE589861 A655397 IS655397 SO655397 ACK655397 AMG655397 AWC655397 BFY655397 BPU655397 BZQ655397 CJM655397 CTI655397 DDE655397 DNA655397 DWW655397 EGS655397 EQO655397 FAK655397 FKG655397 FUC655397 GDY655397 GNU655397 GXQ655397 HHM655397 HRI655397 IBE655397 ILA655397 IUW655397 JES655397 JOO655397 JYK655397 KIG655397 KSC655397 LBY655397 LLU655397 LVQ655397 MFM655397 MPI655397 MZE655397 NJA655397 NSW655397 OCS655397 OMO655397 OWK655397 PGG655397 PQC655397 PZY655397 QJU655397 QTQ655397 RDM655397 RNI655397 RXE655397 SHA655397 SQW655397 TAS655397 TKO655397 TUK655397 UEG655397 UOC655397 UXY655397 VHU655397 VRQ655397 WBM655397 WLI655397 WVE655397 A720933 IS720933 SO720933 ACK720933 AMG720933 AWC720933 BFY720933 BPU720933 BZQ720933 CJM720933 CTI720933 DDE720933 DNA720933 DWW720933 EGS720933 EQO720933 FAK720933 FKG720933 FUC720933 GDY720933 GNU720933 GXQ720933 HHM720933 HRI720933 IBE720933 ILA720933 IUW720933 JES720933 JOO720933 JYK720933 KIG720933 KSC720933 LBY720933 LLU720933 LVQ720933 MFM720933 MPI720933 MZE720933 NJA720933 NSW720933 OCS720933 OMO720933 OWK720933 PGG720933 PQC720933 PZY720933 QJU720933 QTQ720933 RDM720933 RNI720933 RXE720933 SHA720933 SQW720933 TAS720933 TKO720933 TUK720933 UEG720933 UOC720933 UXY720933 VHU720933 VRQ720933 WBM720933 WLI720933 WVE720933 A786469 IS786469 SO786469 ACK786469 AMG786469 AWC786469 BFY786469 BPU786469 BZQ786469 CJM786469 CTI786469 DDE786469 DNA786469 DWW786469 EGS786469 EQO786469 FAK786469 FKG786469 FUC786469 GDY786469 GNU786469 GXQ786469 HHM786469 HRI786469 IBE786469 ILA786469 IUW786469 JES786469 JOO786469 JYK786469 KIG786469 KSC786469 LBY786469 LLU786469 LVQ786469 MFM786469 MPI786469 MZE786469 NJA786469 NSW786469 OCS786469 OMO786469 OWK786469 PGG786469 PQC786469 PZY786469 QJU786469 QTQ786469 RDM786469 RNI786469 RXE786469 SHA786469 SQW786469 TAS786469 TKO786469 TUK786469 UEG786469 UOC786469 UXY786469 VHU786469 VRQ786469 WBM786469 WLI786469 WVE786469 A852005 IS852005 SO852005 ACK852005 AMG852005 AWC852005 BFY852005 BPU852005 BZQ852005 CJM852005 CTI852005 DDE852005 DNA852005 DWW852005 EGS852005 EQO852005 FAK852005 FKG852005 FUC852005 GDY852005 GNU852005 GXQ852005 HHM852005 HRI852005 IBE852005 ILA852005 IUW852005 JES852005 JOO852005 JYK852005 KIG852005 KSC852005 LBY852005 LLU852005 LVQ852005 MFM852005 MPI852005 MZE852005 NJA852005 NSW852005 OCS852005 OMO852005 OWK852005 PGG852005 PQC852005 PZY852005 QJU852005 QTQ852005 RDM852005 RNI852005 RXE852005 SHA852005 SQW852005 TAS852005 TKO852005 TUK852005 UEG852005 UOC852005 UXY852005 VHU852005 VRQ852005 WBM852005 WLI852005 WVE852005 A917541 IS917541 SO917541 ACK917541 AMG917541 AWC917541 BFY917541 BPU917541 BZQ917541 CJM917541 CTI917541 DDE917541 DNA917541 DWW917541 EGS917541 EQO917541 FAK917541 FKG917541 FUC917541 GDY917541 GNU917541 GXQ917541 HHM917541 HRI917541 IBE917541 ILA917541 IUW917541 JES917541 JOO917541 JYK917541 KIG917541 KSC917541 LBY917541 LLU917541 LVQ917541 MFM917541 MPI917541 MZE917541 NJA917541 NSW917541 OCS917541 OMO917541 OWK917541 PGG917541 PQC917541 PZY917541 QJU917541 QTQ917541 RDM917541 RNI917541 RXE917541 SHA917541 SQW917541 TAS917541 TKO917541 TUK917541 UEG917541 UOC917541 UXY917541 VHU917541 VRQ917541 WBM917541 WLI917541 WVE917541 A983077 IS983077 SO983077 ACK983077 AMG983077 AWC983077 BFY983077 BPU983077 BZQ983077 CJM983077 CTI983077 DDE983077 DNA983077 DWW983077 EGS983077 EQO983077 FAK983077 FKG983077 FUC983077 GDY983077 GNU983077 GXQ983077 HHM983077 HRI983077 IBE983077 ILA983077 IUW983077 JES983077 JOO983077 JYK983077 KIG983077 KSC983077 LBY983077 LLU983077 LVQ983077 MFM983077 MPI983077 MZE983077 NJA983077 NSW983077 OCS983077 OMO983077 OWK983077 PGG983077 PQC983077 PZY983077 QJU983077 QTQ983077 RDM983077 RNI983077 RXE983077 SHA983077 SQW983077 TAS983077 TKO983077 TUK983077 UEG983077 UOC983077 UXY983077 VHU983077 VRQ983077 WBM983077 WLI983077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VG151"/>
  <sheetViews>
    <sheetView topLeftCell="E31" zoomScale="70" zoomScaleNormal="70" workbookViewId="0">
      <selection activeCell="N52" sqref="N52"/>
    </sheetView>
  </sheetViews>
  <sheetFormatPr baseColWidth="10" defaultRowHeight="15"/>
  <cols>
    <col min="1" max="1" width="3.140625" style="9" bestFit="1" customWidth="1"/>
    <col min="2" max="2" width="102.7109375" style="9" bestFit="1" customWidth="1"/>
    <col min="3" max="3" width="31.140625" style="9" customWidth="1"/>
    <col min="4" max="4" width="62.42578125" style="9" bestFit="1" customWidth="1"/>
    <col min="5" max="5" width="25" style="9" customWidth="1"/>
    <col min="6" max="6" width="43.5703125" style="9" bestFit="1" customWidth="1"/>
    <col min="7" max="7" width="52.85546875" style="9" bestFit="1" customWidth="1"/>
    <col min="8" max="8" width="24.5703125" style="9" customWidth="1"/>
    <col min="9" max="9" width="24" style="9" customWidth="1"/>
    <col min="10" max="10" width="31.140625" style="9" customWidth="1"/>
    <col min="11" max="11" width="26.42578125" style="9" bestFit="1" customWidth="1"/>
    <col min="12" max="12" width="48.85546875" style="9" customWidth="1"/>
    <col min="13" max="13" width="34.140625" style="9" bestFit="1" customWidth="1"/>
    <col min="14" max="14" width="22.140625" style="9" customWidth="1"/>
    <col min="15" max="15" width="26.140625" style="9" customWidth="1"/>
    <col min="16" max="16" width="92.42578125" style="9" customWidth="1"/>
    <col min="17" max="17" width="126.710937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11.42578125"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11.42578125"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11.42578125"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11.42578125"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11.42578125"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11.42578125"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11.42578125"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11.42578125"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11.42578125"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11.42578125"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11.42578125"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11.42578125"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11.42578125"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11.42578125"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11.42578125"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11.42578125"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11.42578125"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11.42578125"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11.42578125"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11.42578125"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11.42578125"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11.42578125"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11.42578125"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11.42578125"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11.42578125"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11.42578125"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11.42578125"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11.42578125"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11.42578125"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11.42578125"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11.42578125"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11.42578125"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11.42578125"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11.42578125"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11.42578125"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11.42578125"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11.42578125"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11.42578125"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11.42578125"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11.42578125"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11.42578125"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11.42578125"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11.42578125"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11.42578125"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11.42578125"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11.42578125"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11.42578125"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11.42578125"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11.42578125"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11.42578125"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11.42578125"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11.42578125"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11.42578125"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11.42578125"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11.42578125"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11.42578125"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11.42578125"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11.42578125"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11.42578125"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11.42578125"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11.42578125"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11.42578125"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11.42578125"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c r="B2" s="354" t="s">
        <v>62</v>
      </c>
      <c r="C2" s="355"/>
      <c r="D2" s="355"/>
      <c r="E2" s="355"/>
      <c r="F2" s="355"/>
      <c r="G2" s="355"/>
      <c r="H2" s="355"/>
      <c r="I2" s="355"/>
      <c r="J2" s="355"/>
      <c r="K2" s="355"/>
      <c r="L2" s="355"/>
      <c r="M2" s="355"/>
      <c r="N2" s="355"/>
      <c r="O2" s="355"/>
      <c r="P2" s="355"/>
    </row>
    <row r="4" spans="2:16" ht="26.25">
      <c r="B4" s="354" t="s">
        <v>48</v>
      </c>
      <c r="C4" s="355"/>
      <c r="D4" s="355"/>
      <c r="E4" s="355"/>
      <c r="F4" s="355"/>
      <c r="G4" s="355"/>
      <c r="H4" s="355"/>
      <c r="I4" s="355"/>
      <c r="J4" s="355"/>
      <c r="K4" s="355"/>
      <c r="L4" s="355"/>
      <c r="M4" s="355"/>
      <c r="N4" s="355"/>
      <c r="O4" s="355"/>
      <c r="P4" s="355"/>
    </row>
    <row r="5" spans="2:16" ht="15.75" thickBot="1"/>
    <row r="6" spans="2:16" ht="21.75" thickBot="1">
      <c r="B6" s="11" t="s">
        <v>4</v>
      </c>
      <c r="C6" s="375" t="s">
        <v>594</v>
      </c>
      <c r="D6" s="375"/>
      <c r="E6" s="375"/>
      <c r="F6" s="375"/>
      <c r="G6" s="375"/>
      <c r="H6" s="375"/>
      <c r="I6" s="375"/>
      <c r="J6" s="375"/>
      <c r="K6" s="375"/>
      <c r="L6" s="375"/>
      <c r="M6" s="375"/>
      <c r="N6" s="376"/>
    </row>
    <row r="7" spans="2:16" ht="16.5" thickBot="1">
      <c r="B7" s="12" t="s">
        <v>5</v>
      </c>
      <c r="C7" s="375"/>
      <c r="D7" s="375"/>
      <c r="E7" s="375"/>
      <c r="F7" s="375"/>
      <c r="G7" s="375"/>
      <c r="H7" s="375"/>
      <c r="I7" s="375"/>
      <c r="J7" s="375"/>
      <c r="K7" s="375"/>
      <c r="L7" s="375"/>
      <c r="M7" s="375"/>
      <c r="N7" s="376"/>
    </row>
    <row r="8" spans="2:16" ht="16.5" thickBot="1">
      <c r="B8" s="12" t="s">
        <v>6</v>
      </c>
      <c r="C8" s="375"/>
      <c r="D8" s="375"/>
      <c r="E8" s="375"/>
      <c r="F8" s="375"/>
      <c r="G8" s="375"/>
      <c r="H8" s="375"/>
      <c r="I8" s="375"/>
      <c r="J8" s="375"/>
      <c r="K8" s="375"/>
      <c r="L8" s="375"/>
      <c r="M8" s="375"/>
      <c r="N8" s="376"/>
    </row>
    <row r="9" spans="2:16" ht="16.5" thickBot="1">
      <c r="B9" s="12" t="s">
        <v>7</v>
      </c>
      <c r="C9" s="375"/>
      <c r="D9" s="375"/>
      <c r="E9" s="375"/>
      <c r="F9" s="375"/>
      <c r="G9" s="375"/>
      <c r="H9" s="375"/>
      <c r="I9" s="375"/>
      <c r="J9" s="375"/>
      <c r="K9" s="375"/>
      <c r="L9" s="375"/>
      <c r="M9" s="375"/>
      <c r="N9" s="376"/>
    </row>
    <row r="10" spans="2:16" ht="16.5" thickBot="1">
      <c r="B10" s="12" t="s">
        <v>8</v>
      </c>
      <c r="C10" s="377"/>
      <c r="D10" s="377"/>
      <c r="E10" s="378"/>
      <c r="F10" s="34"/>
      <c r="G10" s="34"/>
      <c r="H10" s="34"/>
      <c r="I10" s="34"/>
      <c r="J10" s="34"/>
      <c r="K10" s="34"/>
      <c r="L10" s="34"/>
      <c r="M10" s="34"/>
      <c r="N10" s="35"/>
    </row>
    <row r="11" spans="2:16" ht="16.5" thickBot="1">
      <c r="B11" s="14" t="s">
        <v>9</v>
      </c>
      <c r="C11" s="15">
        <v>41976</v>
      </c>
      <c r="D11" s="16"/>
      <c r="E11" s="16"/>
      <c r="F11" s="16"/>
      <c r="G11" s="16"/>
      <c r="H11" s="16"/>
      <c r="I11" s="16"/>
      <c r="J11" s="16"/>
      <c r="K11" s="16"/>
      <c r="L11" s="16"/>
      <c r="M11" s="16"/>
      <c r="N11" s="17"/>
    </row>
    <row r="12" spans="2:16" ht="15.75">
      <c r="B12" s="13"/>
      <c r="C12" s="18"/>
      <c r="D12" s="19"/>
      <c r="E12" s="19"/>
      <c r="F12" s="19"/>
      <c r="G12" s="19"/>
      <c r="H12" s="19"/>
      <c r="I12" s="108"/>
      <c r="J12" s="108"/>
      <c r="K12" s="108"/>
      <c r="L12" s="108"/>
      <c r="M12" s="108"/>
      <c r="N12" s="19"/>
    </row>
    <row r="13" spans="2:16">
      <c r="I13" s="108"/>
      <c r="J13" s="108"/>
      <c r="K13" s="108"/>
      <c r="L13" s="108"/>
      <c r="M13" s="108"/>
      <c r="N13" s="109"/>
    </row>
    <row r="14" spans="2:16" ht="45.75" customHeight="1">
      <c r="B14" s="379" t="s">
        <v>101</v>
      </c>
      <c r="C14" s="379"/>
      <c r="D14" s="247" t="s">
        <v>12</v>
      </c>
      <c r="E14" s="247" t="s">
        <v>13</v>
      </c>
      <c r="F14" s="247" t="s">
        <v>29</v>
      </c>
      <c r="G14" s="93"/>
      <c r="I14" s="38"/>
      <c r="J14" s="38"/>
      <c r="K14" s="38"/>
      <c r="L14" s="38"/>
      <c r="M14" s="38"/>
      <c r="N14" s="109"/>
    </row>
    <row r="15" spans="2:16">
      <c r="B15" s="379"/>
      <c r="C15" s="379"/>
      <c r="D15" s="247">
        <v>36</v>
      </c>
      <c r="E15" s="36">
        <v>602546930</v>
      </c>
      <c r="F15" s="265">
        <f>226+48</f>
        <v>274</v>
      </c>
      <c r="G15" s="94"/>
      <c r="I15" s="39"/>
      <c r="J15" s="39"/>
      <c r="K15" s="39"/>
      <c r="L15" s="39"/>
      <c r="M15" s="39"/>
      <c r="N15" s="109"/>
    </row>
    <row r="16" spans="2:16">
      <c r="B16" s="379"/>
      <c r="C16" s="379"/>
      <c r="D16" s="247"/>
      <c r="E16" s="36"/>
      <c r="F16" s="36"/>
      <c r="G16" s="94"/>
      <c r="I16" s="39"/>
      <c r="J16" s="39"/>
      <c r="K16" s="39"/>
      <c r="L16" s="39"/>
      <c r="M16" s="39"/>
      <c r="N16" s="109"/>
    </row>
    <row r="17" spans="1:14">
      <c r="B17" s="379"/>
      <c r="C17" s="379"/>
      <c r="D17" s="247"/>
      <c r="E17" s="36"/>
      <c r="F17" s="36"/>
      <c r="G17" s="94"/>
      <c r="I17" s="39"/>
      <c r="J17" s="39"/>
      <c r="K17" s="39"/>
      <c r="L17" s="39"/>
      <c r="M17" s="39"/>
      <c r="N17" s="109"/>
    </row>
    <row r="18" spans="1:14">
      <c r="B18" s="379"/>
      <c r="C18" s="379"/>
      <c r="D18" s="247"/>
      <c r="E18" s="37"/>
      <c r="F18" s="36"/>
      <c r="G18" s="94"/>
      <c r="H18" s="22"/>
      <c r="I18" s="39"/>
      <c r="J18" s="39"/>
      <c r="K18" s="39"/>
      <c r="L18" s="39"/>
      <c r="M18" s="39"/>
      <c r="N18" s="20"/>
    </row>
    <row r="19" spans="1:14">
      <c r="B19" s="379"/>
      <c r="C19" s="379"/>
      <c r="D19" s="247"/>
      <c r="E19" s="37"/>
      <c r="F19" s="36"/>
      <c r="G19" s="94"/>
      <c r="H19" s="22"/>
      <c r="I19" s="41"/>
      <c r="J19" s="41"/>
      <c r="K19" s="41"/>
      <c r="L19" s="41"/>
      <c r="M19" s="41"/>
      <c r="N19" s="20"/>
    </row>
    <row r="20" spans="1:14">
      <c r="B20" s="379"/>
      <c r="C20" s="379"/>
      <c r="D20" s="247"/>
      <c r="E20" s="37"/>
      <c r="F20" s="36"/>
      <c r="G20" s="94"/>
      <c r="H20" s="22"/>
      <c r="I20" s="108"/>
      <c r="J20" s="108"/>
      <c r="K20" s="108"/>
      <c r="L20" s="108"/>
      <c r="M20" s="108"/>
      <c r="N20" s="20"/>
    </row>
    <row r="21" spans="1:14">
      <c r="B21" s="379"/>
      <c r="C21" s="379"/>
      <c r="D21" s="247"/>
      <c r="E21" s="37"/>
      <c r="F21" s="36"/>
      <c r="G21" s="94"/>
      <c r="H21" s="22"/>
      <c r="I21" s="108"/>
      <c r="J21" s="108"/>
      <c r="K21" s="108"/>
      <c r="L21" s="108"/>
      <c r="M21" s="108"/>
      <c r="N21" s="20"/>
    </row>
    <row r="22" spans="1:14" ht="15.75" thickBot="1">
      <c r="B22" s="373" t="s">
        <v>14</v>
      </c>
      <c r="C22" s="374"/>
      <c r="D22" s="247"/>
      <c r="E22" s="64"/>
      <c r="F22" s="36"/>
      <c r="G22" s="94"/>
      <c r="H22" s="22"/>
      <c r="I22" s="108"/>
      <c r="J22" s="108"/>
      <c r="K22" s="108"/>
      <c r="L22" s="108"/>
      <c r="M22" s="108"/>
      <c r="N22" s="20"/>
    </row>
    <row r="23" spans="1:14" ht="45.75" thickBot="1">
      <c r="A23" s="43"/>
      <c r="B23" s="53" t="s">
        <v>15</v>
      </c>
      <c r="C23" s="53" t="s">
        <v>102</v>
      </c>
      <c r="E23" s="38"/>
      <c r="F23" s="38"/>
      <c r="G23" s="38"/>
      <c r="H23" s="38"/>
      <c r="I23" s="10"/>
      <c r="J23" s="10"/>
      <c r="K23" s="10"/>
      <c r="L23" s="10"/>
      <c r="M23" s="10"/>
    </row>
    <row r="24" spans="1:14" ht="15.75" thickBot="1">
      <c r="A24" s="44">
        <v>1</v>
      </c>
      <c r="C24" s="46">
        <f>F15*80%</f>
        <v>219.20000000000002</v>
      </c>
      <c r="D24" s="42"/>
      <c r="E24" s="45">
        <f>E15</f>
        <v>602546930</v>
      </c>
      <c r="F24" s="40"/>
      <c r="G24" s="40"/>
      <c r="H24" s="40"/>
      <c r="I24" s="23"/>
      <c r="J24" s="23"/>
      <c r="K24" s="23"/>
      <c r="L24" s="23"/>
      <c r="M24" s="23"/>
    </row>
    <row r="25" spans="1:14">
      <c r="A25" s="100"/>
      <c r="C25" s="101"/>
      <c r="D25" s="39"/>
      <c r="E25" s="102"/>
      <c r="F25" s="40"/>
      <c r="G25" s="40"/>
      <c r="H25" s="40"/>
      <c r="I25" s="23"/>
      <c r="J25" s="23"/>
      <c r="K25" s="23"/>
      <c r="L25" s="23"/>
      <c r="M25" s="23"/>
    </row>
    <row r="26" spans="1:14">
      <c r="A26" s="100"/>
      <c r="C26" s="101"/>
      <c r="D26" s="39"/>
      <c r="E26" s="102"/>
      <c r="F26" s="40"/>
      <c r="G26" s="40"/>
      <c r="H26" s="40"/>
      <c r="I26" s="23"/>
      <c r="J26" s="23"/>
      <c r="K26" s="23"/>
      <c r="L26" s="23"/>
      <c r="M26" s="23"/>
    </row>
    <row r="27" spans="1:14">
      <c r="A27" s="100"/>
      <c r="B27" s="123" t="s">
        <v>133</v>
      </c>
      <c r="C27" s="105"/>
      <c r="D27" s="105"/>
      <c r="E27" s="105"/>
      <c r="F27" s="105"/>
      <c r="G27" s="105"/>
      <c r="H27" s="105"/>
      <c r="I27" s="108"/>
      <c r="J27" s="108"/>
      <c r="K27" s="108"/>
      <c r="L27" s="108"/>
      <c r="M27" s="108"/>
      <c r="N27" s="109"/>
    </row>
    <row r="28" spans="1:14">
      <c r="A28" s="100"/>
      <c r="B28" s="105"/>
      <c r="C28" s="105"/>
      <c r="D28" s="105"/>
      <c r="E28" s="105"/>
      <c r="F28" s="105"/>
      <c r="G28" s="105"/>
      <c r="H28" s="105"/>
      <c r="I28" s="108"/>
      <c r="J28" s="108"/>
      <c r="K28" s="108"/>
      <c r="L28" s="108"/>
      <c r="M28" s="108"/>
      <c r="N28" s="109"/>
    </row>
    <row r="29" spans="1:14">
      <c r="A29" s="100"/>
      <c r="B29" s="126" t="s">
        <v>33</v>
      </c>
      <c r="C29" s="126" t="s">
        <v>134</v>
      </c>
      <c r="D29" s="126" t="s">
        <v>135</v>
      </c>
      <c r="E29" s="105"/>
      <c r="F29" s="105"/>
      <c r="G29" s="105"/>
      <c r="H29" s="105"/>
      <c r="I29" s="108"/>
      <c r="J29" s="108"/>
      <c r="K29" s="108"/>
      <c r="L29" s="108"/>
      <c r="M29" s="108"/>
      <c r="N29" s="109"/>
    </row>
    <row r="30" spans="1:14">
      <c r="A30" s="100"/>
      <c r="B30" s="122" t="s">
        <v>136</v>
      </c>
      <c r="C30" s="301" t="s">
        <v>284</v>
      </c>
      <c r="D30" s="301"/>
      <c r="E30" s="105"/>
      <c r="F30" s="105"/>
      <c r="G30" s="105"/>
      <c r="H30" s="105"/>
      <c r="I30" s="108"/>
      <c r="J30" s="108"/>
      <c r="K30" s="108"/>
      <c r="L30" s="108"/>
      <c r="M30" s="108"/>
      <c r="N30" s="109"/>
    </row>
    <row r="31" spans="1:14">
      <c r="A31" s="100"/>
      <c r="B31" s="122" t="s">
        <v>137</v>
      </c>
      <c r="C31" s="301"/>
      <c r="D31" s="301" t="s">
        <v>284</v>
      </c>
      <c r="E31" s="105"/>
      <c r="F31" s="105"/>
      <c r="G31" s="105"/>
      <c r="H31" s="105"/>
      <c r="I31" s="108"/>
      <c r="J31" s="108"/>
      <c r="K31" s="108"/>
      <c r="L31" s="108"/>
      <c r="M31" s="108"/>
      <c r="N31" s="109"/>
    </row>
    <row r="32" spans="1:14">
      <c r="A32" s="100"/>
      <c r="B32" s="122" t="s">
        <v>138</v>
      </c>
      <c r="C32" s="301" t="s">
        <v>284</v>
      </c>
      <c r="D32" s="301"/>
      <c r="E32" s="105"/>
      <c r="F32" s="105"/>
      <c r="G32" s="105"/>
      <c r="H32" s="105"/>
      <c r="I32" s="108"/>
      <c r="J32" s="108"/>
      <c r="K32" s="108"/>
      <c r="L32" s="108"/>
      <c r="M32" s="108"/>
      <c r="N32" s="109"/>
    </row>
    <row r="33" spans="1:17">
      <c r="A33" s="100"/>
      <c r="B33" s="122" t="s">
        <v>139</v>
      </c>
      <c r="C33" s="301"/>
      <c r="D33" s="301" t="s">
        <v>284</v>
      </c>
      <c r="E33" s="105"/>
      <c r="F33" s="105"/>
      <c r="G33" s="105"/>
      <c r="H33" s="105"/>
      <c r="I33" s="108"/>
      <c r="J33" s="108"/>
      <c r="K33" s="108"/>
      <c r="L33" s="108"/>
      <c r="M33" s="108"/>
      <c r="N33" s="109"/>
    </row>
    <row r="34" spans="1:17">
      <c r="A34" s="100"/>
      <c r="B34" s="105"/>
      <c r="C34" s="105"/>
      <c r="D34" s="105"/>
      <c r="E34" s="105"/>
      <c r="F34" s="105"/>
      <c r="G34" s="105"/>
      <c r="H34" s="105"/>
      <c r="I34" s="108"/>
      <c r="J34" s="108"/>
      <c r="K34" s="108"/>
      <c r="L34" s="108"/>
      <c r="M34" s="108"/>
      <c r="N34" s="109"/>
    </row>
    <row r="35" spans="1:17">
      <c r="A35" s="100"/>
      <c r="B35" s="105"/>
      <c r="C35" s="105"/>
      <c r="D35" s="105"/>
      <c r="E35" s="105"/>
      <c r="F35" s="105"/>
      <c r="G35" s="105"/>
      <c r="H35" s="105"/>
      <c r="I35" s="108"/>
      <c r="J35" s="108"/>
      <c r="K35" s="108"/>
      <c r="L35" s="108"/>
      <c r="M35" s="108"/>
      <c r="N35" s="109"/>
    </row>
    <row r="36" spans="1:17">
      <c r="A36" s="100"/>
      <c r="B36" s="123" t="s">
        <v>140</v>
      </c>
      <c r="C36" s="105"/>
      <c r="D36" s="105"/>
      <c r="E36" s="105"/>
      <c r="F36" s="105"/>
      <c r="G36" s="105"/>
      <c r="H36" s="105"/>
      <c r="I36" s="108"/>
      <c r="J36" s="108"/>
      <c r="K36" s="108"/>
      <c r="L36" s="108"/>
      <c r="M36" s="108"/>
      <c r="N36" s="109"/>
    </row>
    <row r="37" spans="1:17">
      <c r="A37" s="100"/>
      <c r="B37" s="105"/>
      <c r="C37" s="105"/>
      <c r="D37" s="105"/>
      <c r="E37" s="105"/>
      <c r="F37" s="105"/>
      <c r="G37" s="105"/>
      <c r="H37" s="105"/>
      <c r="I37" s="108"/>
      <c r="J37" s="108"/>
      <c r="K37" s="108"/>
      <c r="L37" s="108"/>
      <c r="M37" s="108"/>
      <c r="N37" s="109"/>
    </row>
    <row r="38" spans="1:17">
      <c r="A38" s="100"/>
      <c r="B38" s="105"/>
      <c r="C38" s="105"/>
      <c r="D38" s="105"/>
      <c r="E38" s="105"/>
      <c r="F38" s="105"/>
      <c r="G38" s="105"/>
      <c r="H38" s="105"/>
      <c r="I38" s="108"/>
      <c r="J38" s="108"/>
      <c r="K38" s="108"/>
      <c r="L38" s="108"/>
      <c r="M38" s="108"/>
      <c r="N38" s="109"/>
    </row>
    <row r="39" spans="1:17">
      <c r="A39" s="100"/>
      <c r="B39" s="126" t="s">
        <v>33</v>
      </c>
      <c r="C39" s="126" t="s">
        <v>57</v>
      </c>
      <c r="D39" s="125" t="s">
        <v>51</v>
      </c>
      <c r="E39" s="125" t="s">
        <v>16</v>
      </c>
      <c r="F39" s="105"/>
      <c r="G39" s="105"/>
      <c r="H39" s="105"/>
      <c r="I39" s="108"/>
      <c r="J39" s="108"/>
      <c r="K39" s="108"/>
      <c r="L39" s="108"/>
      <c r="M39" s="108"/>
      <c r="N39" s="109"/>
    </row>
    <row r="40" spans="1:17" ht="28.5">
      <c r="A40" s="100"/>
      <c r="B40" s="106" t="s">
        <v>141</v>
      </c>
      <c r="C40" s="107">
        <v>40</v>
      </c>
      <c r="D40" s="246">
        <v>0</v>
      </c>
      <c r="E40" s="352">
        <f>+D40+D41</f>
        <v>0</v>
      </c>
      <c r="F40" s="105"/>
      <c r="G40" s="105"/>
      <c r="H40" s="105"/>
      <c r="I40" s="108"/>
      <c r="J40" s="108"/>
      <c r="K40" s="108"/>
      <c r="L40" s="108"/>
      <c r="M40" s="108"/>
      <c r="N40" s="109"/>
    </row>
    <row r="41" spans="1:17" ht="42.75">
      <c r="A41" s="100"/>
      <c r="B41" s="106" t="s">
        <v>142</v>
      </c>
      <c r="C41" s="107">
        <v>60</v>
      </c>
      <c r="D41" s="246">
        <f>+F150</f>
        <v>0</v>
      </c>
      <c r="E41" s="353"/>
      <c r="F41" s="105"/>
      <c r="G41" s="105"/>
      <c r="H41" s="105"/>
      <c r="I41" s="108"/>
      <c r="J41" s="108"/>
      <c r="K41" s="108"/>
      <c r="L41" s="108"/>
      <c r="M41" s="108"/>
      <c r="N41" s="109"/>
    </row>
    <row r="42" spans="1:17">
      <c r="A42" s="100"/>
      <c r="C42" s="101"/>
      <c r="D42" s="39"/>
      <c r="E42" s="102"/>
      <c r="F42" s="40"/>
      <c r="G42" s="40"/>
      <c r="H42" s="40"/>
      <c r="I42" s="23"/>
      <c r="J42" s="23"/>
      <c r="K42" s="23"/>
      <c r="L42" s="23"/>
      <c r="M42" s="23"/>
    </row>
    <row r="43" spans="1:17">
      <c r="A43" s="100"/>
      <c r="C43" s="101"/>
      <c r="D43" s="39"/>
      <c r="E43" s="102"/>
      <c r="F43" s="40"/>
      <c r="G43" s="40"/>
      <c r="H43" s="40"/>
      <c r="I43" s="23"/>
      <c r="J43" s="23"/>
      <c r="K43" s="23"/>
      <c r="L43" s="23"/>
      <c r="M43" s="23"/>
    </row>
    <row r="44" spans="1:17">
      <c r="A44" s="100"/>
      <c r="C44" s="101"/>
      <c r="D44" s="39"/>
      <c r="E44" s="102"/>
      <c r="F44" s="40"/>
      <c r="G44" s="40"/>
      <c r="H44" s="40"/>
      <c r="I44" s="23"/>
      <c r="J44" s="23"/>
      <c r="K44" s="23"/>
      <c r="L44" s="23"/>
      <c r="M44" s="23"/>
    </row>
    <row r="45" spans="1:17" ht="15.75" thickBot="1">
      <c r="M45" s="368" t="s">
        <v>35</v>
      </c>
      <c r="N45" s="368"/>
    </row>
    <row r="46" spans="1:17">
      <c r="B46" s="123" t="s">
        <v>30</v>
      </c>
      <c r="M46" s="65"/>
      <c r="N46" s="65"/>
    </row>
    <row r="47" spans="1:17" ht="15.75" thickBot="1">
      <c r="M47" s="65"/>
      <c r="N47" s="65"/>
    </row>
    <row r="48" spans="1:17" s="108" customFormat="1" ht="109.5" customHeight="1">
      <c r="B48" s="119" t="s">
        <v>143</v>
      </c>
      <c r="C48" s="119" t="s">
        <v>144</v>
      </c>
      <c r="D48" s="119" t="s">
        <v>145</v>
      </c>
      <c r="E48" s="119" t="s">
        <v>45</v>
      </c>
      <c r="F48" s="119" t="s">
        <v>22</v>
      </c>
      <c r="G48" s="119" t="s">
        <v>103</v>
      </c>
      <c r="H48" s="119" t="s">
        <v>17</v>
      </c>
      <c r="I48" s="119" t="s">
        <v>10</v>
      </c>
      <c r="J48" s="119" t="s">
        <v>31</v>
      </c>
      <c r="K48" s="119" t="s">
        <v>60</v>
      </c>
      <c r="L48" s="119" t="s">
        <v>20</v>
      </c>
      <c r="M48" s="104" t="s">
        <v>26</v>
      </c>
      <c r="N48" s="119" t="s">
        <v>146</v>
      </c>
      <c r="O48" s="119" t="s">
        <v>36</v>
      </c>
      <c r="P48" s="120" t="s">
        <v>11</v>
      </c>
      <c r="Q48" s="120" t="s">
        <v>19</v>
      </c>
    </row>
    <row r="49" spans="1:26" s="314" customFormat="1" ht="30">
      <c r="A49" s="302">
        <v>1</v>
      </c>
      <c r="B49" s="303" t="s">
        <v>594</v>
      </c>
      <c r="C49" s="304" t="s">
        <v>594</v>
      </c>
      <c r="D49" s="303" t="s">
        <v>307</v>
      </c>
      <c r="E49" s="305" t="s">
        <v>595</v>
      </c>
      <c r="F49" s="306" t="s">
        <v>134</v>
      </c>
      <c r="G49" s="307"/>
      <c r="H49" s="308">
        <v>39834</v>
      </c>
      <c r="I49" s="309">
        <v>40178</v>
      </c>
      <c r="J49" s="309"/>
      <c r="K49" s="309" t="s">
        <v>596</v>
      </c>
      <c r="L49" s="309" t="s">
        <v>597</v>
      </c>
      <c r="M49" s="310">
        <v>628</v>
      </c>
      <c r="N49" s="310">
        <v>80</v>
      </c>
      <c r="O49" s="311"/>
      <c r="P49" s="311">
        <v>11</v>
      </c>
      <c r="Q49" s="312"/>
      <c r="R49" s="313"/>
      <c r="S49" s="313"/>
      <c r="T49" s="313"/>
      <c r="U49" s="313"/>
      <c r="V49" s="313"/>
      <c r="W49" s="313"/>
      <c r="X49" s="313"/>
      <c r="Y49" s="313"/>
      <c r="Z49" s="313"/>
    </row>
    <row r="50" spans="1:26" s="314" customFormat="1" ht="30">
      <c r="A50" s="302">
        <f>+A49+1</f>
        <v>2</v>
      </c>
      <c r="B50" s="303" t="s">
        <v>594</v>
      </c>
      <c r="C50" s="304" t="s">
        <v>594</v>
      </c>
      <c r="D50" s="303" t="s">
        <v>307</v>
      </c>
      <c r="E50" s="305" t="s">
        <v>613</v>
      </c>
      <c r="F50" s="306" t="s">
        <v>134</v>
      </c>
      <c r="G50" s="307"/>
      <c r="H50" s="308">
        <v>40210</v>
      </c>
      <c r="I50" s="309">
        <v>40543</v>
      </c>
      <c r="J50" s="309"/>
      <c r="K50" s="309" t="s">
        <v>602</v>
      </c>
      <c r="L50" s="309" t="s">
        <v>597</v>
      </c>
      <c r="M50" s="310">
        <v>558</v>
      </c>
      <c r="N50" s="310">
        <v>99</v>
      </c>
      <c r="O50" s="311"/>
      <c r="P50" s="311">
        <v>12</v>
      </c>
      <c r="Q50" s="312"/>
      <c r="R50" s="313"/>
      <c r="S50" s="313"/>
      <c r="T50" s="313"/>
      <c r="U50" s="313"/>
      <c r="V50" s="313"/>
      <c r="W50" s="313"/>
      <c r="X50" s="313"/>
      <c r="Y50" s="313"/>
      <c r="Z50" s="313"/>
    </row>
    <row r="51" spans="1:26" s="314" customFormat="1" ht="30">
      <c r="A51" s="302">
        <f t="shared" ref="A51:A56" si="0">+A50+1</f>
        <v>3</v>
      </c>
      <c r="B51" s="303" t="s">
        <v>594</v>
      </c>
      <c r="C51" s="304" t="s">
        <v>594</v>
      </c>
      <c r="D51" s="303" t="s">
        <v>307</v>
      </c>
      <c r="E51" s="305" t="s">
        <v>614</v>
      </c>
      <c r="F51" s="306" t="s">
        <v>134</v>
      </c>
      <c r="G51" s="307"/>
      <c r="H51" s="308">
        <v>40567</v>
      </c>
      <c r="I51" s="309">
        <v>40908</v>
      </c>
      <c r="J51" s="309"/>
      <c r="K51" s="309" t="s">
        <v>607</v>
      </c>
      <c r="L51" s="309" t="s">
        <v>597</v>
      </c>
      <c r="M51" s="310">
        <v>563</v>
      </c>
      <c r="N51" s="310">
        <v>5</v>
      </c>
      <c r="O51" s="311"/>
      <c r="P51" s="311">
        <v>12</v>
      </c>
      <c r="Q51" s="312"/>
      <c r="R51" s="313"/>
      <c r="S51" s="313"/>
      <c r="T51" s="313"/>
      <c r="U51" s="313"/>
      <c r="V51" s="313"/>
      <c r="W51" s="313"/>
      <c r="X51" s="313"/>
      <c r="Y51" s="313"/>
      <c r="Z51" s="313"/>
    </row>
    <row r="52" spans="1:26" s="314" customFormat="1" ht="30">
      <c r="A52" s="302">
        <f t="shared" si="0"/>
        <v>4</v>
      </c>
      <c r="B52" s="303" t="s">
        <v>594</v>
      </c>
      <c r="C52" s="304" t="s">
        <v>594</v>
      </c>
      <c r="D52" s="303" t="s">
        <v>307</v>
      </c>
      <c r="E52" s="305" t="s">
        <v>601</v>
      </c>
      <c r="F52" s="306" t="s">
        <v>134</v>
      </c>
      <c r="G52" s="306"/>
      <c r="H52" s="308">
        <v>40940</v>
      </c>
      <c r="I52" s="309">
        <v>41273</v>
      </c>
      <c r="J52" s="309"/>
      <c r="K52" s="309" t="s">
        <v>602</v>
      </c>
      <c r="L52" s="309" t="s">
        <v>597</v>
      </c>
      <c r="M52" s="310">
        <v>1400</v>
      </c>
      <c r="N52" s="310">
        <v>36</v>
      </c>
      <c r="O52" s="311"/>
      <c r="P52" s="311">
        <v>12</v>
      </c>
      <c r="Q52" s="312"/>
      <c r="R52" s="313"/>
      <c r="S52" s="313"/>
      <c r="T52" s="313"/>
      <c r="U52" s="313"/>
      <c r="V52" s="313"/>
      <c r="W52" s="313"/>
      <c r="X52" s="313"/>
      <c r="Y52" s="313"/>
      <c r="Z52" s="313"/>
    </row>
    <row r="53" spans="1:26" s="314" customFormat="1">
      <c r="A53" s="302">
        <f t="shared" si="0"/>
        <v>5</v>
      </c>
      <c r="B53" s="303"/>
      <c r="C53" s="304"/>
      <c r="D53" s="303"/>
      <c r="E53" s="305"/>
      <c r="F53" s="306"/>
      <c r="G53" s="306"/>
      <c r="H53" s="306"/>
      <c r="I53" s="309"/>
      <c r="J53" s="309"/>
      <c r="K53" s="309"/>
      <c r="L53" s="309"/>
      <c r="M53" s="310"/>
      <c r="N53" s="310"/>
      <c r="O53" s="311"/>
      <c r="P53" s="311"/>
      <c r="Q53" s="312"/>
      <c r="R53" s="313"/>
      <c r="S53" s="313"/>
      <c r="T53" s="313"/>
      <c r="U53" s="313"/>
      <c r="V53" s="313"/>
      <c r="W53" s="313"/>
      <c r="X53" s="313"/>
      <c r="Y53" s="313"/>
      <c r="Z53" s="313"/>
    </row>
    <row r="54" spans="1:26" s="114" customFormat="1">
      <c r="A54" s="47">
        <f t="shared" si="0"/>
        <v>6</v>
      </c>
      <c r="B54" s="115"/>
      <c r="C54" s="116"/>
      <c r="D54" s="115"/>
      <c r="E54" s="110"/>
      <c r="F54" s="111"/>
      <c r="G54" s="111"/>
      <c r="H54" s="111"/>
      <c r="I54" s="112"/>
      <c r="J54" s="112"/>
      <c r="K54" s="112"/>
      <c r="L54" s="112"/>
      <c r="M54" s="103"/>
      <c r="N54" s="103"/>
      <c r="O54" s="27"/>
      <c r="P54" s="27"/>
      <c r="Q54" s="152"/>
      <c r="R54" s="113"/>
      <c r="S54" s="113"/>
      <c r="T54" s="113"/>
      <c r="U54" s="113"/>
      <c r="V54" s="113"/>
      <c r="W54" s="113"/>
      <c r="X54" s="113"/>
      <c r="Y54" s="113"/>
      <c r="Z54" s="113"/>
    </row>
    <row r="55" spans="1:26" s="114" customFormat="1">
      <c r="A55" s="47">
        <f t="shared" si="0"/>
        <v>7</v>
      </c>
      <c r="B55" s="115"/>
      <c r="C55" s="116"/>
      <c r="D55" s="115"/>
      <c r="E55" s="110"/>
      <c r="F55" s="111"/>
      <c r="G55" s="111"/>
      <c r="H55" s="111"/>
      <c r="I55" s="112"/>
      <c r="J55" s="112"/>
      <c r="K55" s="112"/>
      <c r="L55" s="112"/>
      <c r="M55" s="103"/>
      <c r="N55" s="103"/>
      <c r="O55" s="27"/>
      <c r="P55" s="27"/>
      <c r="Q55" s="152"/>
      <c r="R55" s="113"/>
      <c r="S55" s="113"/>
      <c r="T55" s="113"/>
      <c r="U55" s="113"/>
      <c r="V55" s="113"/>
      <c r="W55" s="113"/>
      <c r="X55" s="113"/>
      <c r="Y55" s="113"/>
      <c r="Z55" s="113"/>
    </row>
    <row r="56" spans="1:26" s="114" customFormat="1">
      <c r="A56" s="47">
        <f t="shared" si="0"/>
        <v>8</v>
      </c>
      <c r="B56" s="115"/>
      <c r="C56" s="116"/>
      <c r="D56" s="115"/>
      <c r="E56" s="110"/>
      <c r="F56" s="111"/>
      <c r="G56" s="111"/>
      <c r="H56" s="111"/>
      <c r="I56" s="112"/>
      <c r="J56" s="112"/>
      <c r="K56" s="112"/>
      <c r="L56" s="112"/>
      <c r="M56" s="103"/>
      <c r="N56" s="103"/>
      <c r="O56" s="27"/>
      <c r="P56" s="27"/>
      <c r="Q56" s="152"/>
      <c r="R56" s="113"/>
      <c r="S56" s="113"/>
      <c r="T56" s="113"/>
      <c r="U56" s="113"/>
      <c r="V56" s="113"/>
      <c r="W56" s="113"/>
      <c r="X56" s="113"/>
      <c r="Y56" s="113"/>
      <c r="Z56" s="113"/>
    </row>
    <row r="57" spans="1:26" s="114" customFormat="1">
      <c r="A57" s="47"/>
      <c r="B57" s="50" t="s">
        <v>16</v>
      </c>
      <c r="C57" s="116"/>
      <c r="D57" s="115"/>
      <c r="E57" s="110"/>
      <c r="F57" s="111"/>
      <c r="G57" s="111"/>
      <c r="H57" s="111"/>
      <c r="I57" s="112"/>
      <c r="J57" s="112"/>
      <c r="K57" s="117" t="s">
        <v>776</v>
      </c>
      <c r="L57" s="117">
        <f t="shared" ref="L57" si="1">SUM(L49:L56)</f>
        <v>0</v>
      </c>
      <c r="M57" s="150">
        <v>99</v>
      </c>
      <c r="N57" s="117" t="s">
        <v>781</v>
      </c>
      <c r="O57" s="27"/>
      <c r="P57" s="27"/>
      <c r="Q57" s="153"/>
    </row>
    <row r="58" spans="1:26" s="30" customFormat="1">
      <c r="E58" s="31"/>
    </row>
    <row r="59" spans="1:26" s="30" customFormat="1">
      <c r="B59" s="369" t="s">
        <v>28</v>
      </c>
      <c r="C59" s="369" t="s">
        <v>27</v>
      </c>
      <c r="D59" s="367" t="s">
        <v>34</v>
      </c>
      <c r="E59" s="367"/>
    </row>
    <row r="60" spans="1:26" s="30" customFormat="1">
      <c r="B60" s="370"/>
      <c r="C60" s="370"/>
      <c r="D60" s="248" t="s">
        <v>23</v>
      </c>
      <c r="E60" s="62" t="s">
        <v>24</v>
      </c>
    </row>
    <row r="61" spans="1:26" s="30" customFormat="1" ht="30.6" customHeight="1">
      <c r="B61" s="59" t="s">
        <v>21</v>
      </c>
      <c r="C61" s="60" t="str">
        <f>+K57</f>
        <v>44 meses y 17 días</v>
      </c>
      <c r="D61" s="57" t="s">
        <v>284</v>
      </c>
      <c r="E61" s="57"/>
      <c r="F61" s="32"/>
      <c r="G61" s="32"/>
      <c r="H61" s="32"/>
      <c r="I61" s="32"/>
      <c r="J61" s="32"/>
      <c r="K61" s="32"/>
      <c r="L61" s="32"/>
      <c r="M61" s="32"/>
    </row>
    <row r="62" spans="1:26" s="30" customFormat="1" ht="30" customHeight="1">
      <c r="B62" s="59" t="s">
        <v>25</v>
      </c>
      <c r="C62" s="60">
        <f>+M57</f>
        <v>99</v>
      </c>
      <c r="D62" s="57"/>
      <c r="E62" s="57" t="s">
        <v>284</v>
      </c>
    </row>
    <row r="63" spans="1:26" s="30" customFormat="1">
      <c r="B63" s="33"/>
      <c r="C63" s="366"/>
      <c r="D63" s="366"/>
      <c r="E63" s="366"/>
      <c r="F63" s="366"/>
      <c r="G63" s="366"/>
      <c r="H63" s="366"/>
      <c r="I63" s="366"/>
      <c r="J63" s="366"/>
      <c r="K63" s="366"/>
      <c r="L63" s="366"/>
      <c r="M63" s="366"/>
      <c r="N63" s="366"/>
    </row>
    <row r="64" spans="1:26" ht="28.15" customHeight="1" thickBot="1"/>
    <row r="65" spans="2:17" ht="27" thickBot="1">
      <c r="B65" s="365" t="s">
        <v>104</v>
      </c>
      <c r="C65" s="365"/>
      <c r="D65" s="365"/>
      <c r="E65" s="365"/>
      <c r="F65" s="365"/>
      <c r="G65" s="365"/>
      <c r="H65" s="365"/>
      <c r="I65" s="365"/>
      <c r="J65" s="365"/>
      <c r="K65" s="365"/>
      <c r="L65" s="365"/>
      <c r="M65" s="365"/>
      <c r="N65" s="365"/>
    </row>
    <row r="68" spans="2:17" ht="109.5" customHeight="1">
      <c r="B68" s="121" t="s">
        <v>147</v>
      </c>
      <c r="C68" s="68" t="s">
        <v>2</v>
      </c>
      <c r="D68" s="68" t="s">
        <v>106</v>
      </c>
      <c r="E68" s="68" t="s">
        <v>105</v>
      </c>
      <c r="F68" s="68" t="s">
        <v>107</v>
      </c>
      <c r="G68" s="68" t="s">
        <v>108</v>
      </c>
      <c r="H68" s="68" t="s">
        <v>109</v>
      </c>
      <c r="I68" s="68" t="s">
        <v>110</v>
      </c>
      <c r="J68" s="68" t="s">
        <v>111</v>
      </c>
      <c r="K68" s="68" t="s">
        <v>112</v>
      </c>
      <c r="L68" s="68" t="s">
        <v>113</v>
      </c>
      <c r="M68" s="97" t="s">
        <v>114</v>
      </c>
      <c r="N68" s="97" t="s">
        <v>115</v>
      </c>
      <c r="O68" s="362" t="s">
        <v>3</v>
      </c>
      <c r="P68" s="363"/>
      <c r="Q68" s="68" t="s">
        <v>18</v>
      </c>
    </row>
    <row r="69" spans="2:17">
      <c r="B69" s="261" t="s">
        <v>448</v>
      </c>
      <c r="C69" s="261" t="s">
        <v>484</v>
      </c>
      <c r="D69" s="47" t="s">
        <v>482</v>
      </c>
      <c r="E69" s="262">
        <v>48</v>
      </c>
      <c r="F69" s="4"/>
      <c r="G69" s="4"/>
      <c r="H69" s="4" t="s">
        <v>134</v>
      </c>
      <c r="I69" s="98"/>
      <c r="J69" s="98" t="s">
        <v>134</v>
      </c>
      <c r="K69" s="98" t="s">
        <v>134</v>
      </c>
      <c r="L69" s="98" t="s">
        <v>134</v>
      </c>
      <c r="M69" s="98" t="s">
        <v>134</v>
      </c>
      <c r="N69" s="98" t="s">
        <v>134</v>
      </c>
      <c r="O69" s="371"/>
      <c r="P69" s="372"/>
      <c r="Q69" s="122" t="s">
        <v>134</v>
      </c>
    </row>
    <row r="70" spans="2:17">
      <c r="B70" s="261" t="s">
        <v>431</v>
      </c>
      <c r="C70" s="261" t="s">
        <v>485</v>
      </c>
      <c r="D70" s="261" t="s">
        <v>483</v>
      </c>
      <c r="E70" s="262">
        <v>226</v>
      </c>
      <c r="F70" s="4"/>
      <c r="G70" s="4"/>
      <c r="H70" s="4"/>
      <c r="I70" s="98" t="s">
        <v>134</v>
      </c>
      <c r="J70" s="98" t="s">
        <v>134</v>
      </c>
      <c r="K70" s="98" t="s">
        <v>134</v>
      </c>
      <c r="L70" s="98" t="s">
        <v>134</v>
      </c>
      <c r="M70" s="98" t="s">
        <v>134</v>
      </c>
      <c r="N70" s="98" t="s">
        <v>134</v>
      </c>
      <c r="O70" s="371"/>
      <c r="P70" s="372"/>
      <c r="Q70" s="122" t="s">
        <v>134</v>
      </c>
    </row>
    <row r="71" spans="2:17">
      <c r="B71" s="3"/>
      <c r="C71" s="3"/>
      <c r="D71" s="5"/>
      <c r="E71" s="5"/>
      <c r="F71" s="4"/>
      <c r="G71" s="4"/>
      <c r="H71" s="4"/>
      <c r="I71" s="98"/>
      <c r="J71" s="98"/>
      <c r="K71" s="122"/>
      <c r="L71" s="122"/>
      <c r="M71" s="122"/>
      <c r="N71" s="122"/>
      <c r="O71" s="371"/>
      <c r="P71" s="372"/>
      <c r="Q71" s="122"/>
    </row>
    <row r="72" spans="2:17">
      <c r="B72" s="3"/>
      <c r="C72" s="3"/>
      <c r="D72" s="5"/>
      <c r="E72" s="5"/>
      <c r="F72" s="4"/>
      <c r="G72" s="4"/>
      <c r="H72" s="4"/>
      <c r="I72" s="98"/>
      <c r="J72" s="98"/>
      <c r="K72" s="122"/>
      <c r="L72" s="122"/>
      <c r="M72" s="122"/>
      <c r="N72" s="122"/>
      <c r="O72" s="371"/>
      <c r="P72" s="372"/>
      <c r="Q72" s="122"/>
    </row>
    <row r="73" spans="2:17">
      <c r="B73" s="3"/>
      <c r="C73" s="3"/>
      <c r="D73" s="5"/>
      <c r="E73" s="5"/>
      <c r="F73" s="4"/>
      <c r="G73" s="4"/>
      <c r="H73" s="4"/>
      <c r="I73" s="98"/>
      <c r="J73" s="98"/>
      <c r="K73" s="122"/>
      <c r="L73" s="122"/>
      <c r="M73" s="122"/>
      <c r="N73" s="122"/>
      <c r="O73" s="371"/>
      <c r="P73" s="372"/>
      <c r="Q73" s="122"/>
    </row>
    <row r="74" spans="2:17">
      <c r="B74" s="3"/>
      <c r="C74" s="3"/>
      <c r="D74" s="5"/>
      <c r="E74" s="5"/>
      <c r="F74" s="4"/>
      <c r="G74" s="4"/>
      <c r="H74" s="4"/>
      <c r="I74" s="98"/>
      <c r="J74" s="98"/>
      <c r="K74" s="122"/>
      <c r="L74" s="122"/>
      <c r="M74" s="122"/>
      <c r="N74" s="122"/>
      <c r="O74" s="371"/>
      <c r="P74" s="372"/>
      <c r="Q74" s="122"/>
    </row>
    <row r="75" spans="2:17">
      <c r="B75" s="122"/>
      <c r="C75" s="122"/>
      <c r="D75" s="122"/>
      <c r="E75" s="122"/>
      <c r="F75" s="122"/>
      <c r="G75" s="122"/>
      <c r="H75" s="122"/>
      <c r="I75" s="122"/>
      <c r="J75" s="122"/>
      <c r="K75" s="122"/>
      <c r="L75" s="122"/>
      <c r="M75" s="122"/>
      <c r="N75" s="122"/>
      <c r="O75" s="371"/>
      <c r="P75" s="372"/>
      <c r="Q75" s="122"/>
    </row>
    <row r="76" spans="2:17">
      <c r="B76" s="9" t="s">
        <v>1</v>
      </c>
    </row>
    <row r="77" spans="2:17">
      <c r="B77" s="9" t="s">
        <v>37</v>
      </c>
    </row>
    <row r="78" spans="2:17">
      <c r="B78" s="9" t="s">
        <v>61</v>
      </c>
    </row>
    <row r="80" spans="2:17" ht="15.75" thickBot="1"/>
    <row r="81" spans="2:17" ht="27" thickBot="1">
      <c r="B81" s="356" t="s">
        <v>38</v>
      </c>
      <c r="C81" s="357"/>
      <c r="D81" s="357"/>
      <c r="E81" s="357"/>
      <c r="F81" s="357"/>
      <c r="G81" s="357"/>
      <c r="H81" s="357"/>
      <c r="I81" s="357"/>
      <c r="J81" s="357"/>
      <c r="K81" s="357"/>
      <c r="L81" s="357"/>
      <c r="M81" s="357"/>
      <c r="N81" s="358"/>
    </row>
    <row r="86" spans="2:17" ht="76.5" customHeight="1">
      <c r="B86" s="121" t="s">
        <v>0</v>
      </c>
      <c r="C86" s="121" t="s">
        <v>39</v>
      </c>
      <c r="D86" s="121" t="s">
        <v>40</v>
      </c>
      <c r="E86" s="121" t="s">
        <v>116</v>
      </c>
      <c r="F86" s="121" t="s">
        <v>118</v>
      </c>
      <c r="G86" s="121" t="s">
        <v>119</v>
      </c>
      <c r="H86" s="121" t="s">
        <v>120</v>
      </c>
      <c r="I86" s="121" t="s">
        <v>117</v>
      </c>
      <c r="J86" s="362" t="s">
        <v>121</v>
      </c>
      <c r="K86" s="380"/>
      <c r="L86" s="363"/>
      <c r="M86" s="121" t="s">
        <v>122</v>
      </c>
      <c r="N86" s="121" t="s">
        <v>41</v>
      </c>
      <c r="O86" s="121" t="s">
        <v>42</v>
      </c>
      <c r="P86" s="362" t="s">
        <v>3</v>
      </c>
      <c r="Q86" s="363"/>
    </row>
    <row r="87" spans="2:17" ht="36" customHeight="1">
      <c r="B87" s="243" t="s">
        <v>43</v>
      </c>
      <c r="C87" s="271">
        <f>(48/200)+226/300</f>
        <v>0.99333333333333329</v>
      </c>
      <c r="D87" s="3" t="s">
        <v>662</v>
      </c>
      <c r="E87" s="3">
        <v>1085258840</v>
      </c>
      <c r="F87" s="3" t="s">
        <v>162</v>
      </c>
      <c r="G87" s="3" t="s">
        <v>169</v>
      </c>
      <c r="H87" s="176">
        <v>40530</v>
      </c>
      <c r="I87" s="5" t="s">
        <v>134</v>
      </c>
      <c r="J87" s="1" t="s">
        <v>663</v>
      </c>
      <c r="K87" s="99" t="s">
        <v>665</v>
      </c>
      <c r="L87" s="98" t="s">
        <v>664</v>
      </c>
      <c r="M87" s="122" t="s">
        <v>134</v>
      </c>
      <c r="N87" s="122" t="s">
        <v>134</v>
      </c>
      <c r="O87" s="122"/>
      <c r="P87" s="364"/>
      <c r="Q87" s="364"/>
    </row>
    <row r="88" spans="2:17" ht="24" customHeight="1">
      <c r="B88" s="266" t="s">
        <v>43</v>
      </c>
      <c r="C88" s="271">
        <f t="shared" ref="C88:C92" si="2">(48/200)+226/300</f>
        <v>0.99333333333333329</v>
      </c>
      <c r="D88" s="3" t="s">
        <v>666</v>
      </c>
      <c r="E88" s="3">
        <v>98389057</v>
      </c>
      <c r="F88" s="3" t="s">
        <v>286</v>
      </c>
      <c r="G88" s="3" t="s">
        <v>169</v>
      </c>
      <c r="H88" s="176">
        <v>41909</v>
      </c>
      <c r="I88" s="5" t="s">
        <v>135</v>
      </c>
      <c r="J88" s="1" t="s">
        <v>668</v>
      </c>
      <c r="K88" s="99" t="s">
        <v>669</v>
      </c>
      <c r="L88" s="98" t="s">
        <v>286</v>
      </c>
      <c r="M88" s="122"/>
      <c r="N88" s="122"/>
      <c r="O88" s="122"/>
      <c r="P88" s="291" t="s">
        <v>667</v>
      </c>
      <c r="Q88" s="269"/>
    </row>
    <row r="89" spans="2:17" ht="38.25" customHeight="1">
      <c r="B89" s="266" t="s">
        <v>43</v>
      </c>
      <c r="C89" s="271">
        <f t="shared" si="2"/>
        <v>0.99333333333333329</v>
      </c>
      <c r="D89" s="3" t="s">
        <v>666</v>
      </c>
      <c r="E89" s="3">
        <v>98389057</v>
      </c>
      <c r="F89" s="3" t="s">
        <v>286</v>
      </c>
      <c r="G89" s="3" t="s">
        <v>169</v>
      </c>
      <c r="H89" s="176">
        <v>41909</v>
      </c>
      <c r="I89" s="5" t="s">
        <v>135</v>
      </c>
      <c r="J89" s="1" t="s">
        <v>672</v>
      </c>
      <c r="K89" s="99" t="s">
        <v>671</v>
      </c>
      <c r="L89" s="98" t="s">
        <v>670</v>
      </c>
      <c r="M89" s="122" t="s">
        <v>134</v>
      </c>
      <c r="N89" s="122" t="s">
        <v>135</v>
      </c>
      <c r="O89" s="122"/>
      <c r="P89" s="290" t="s">
        <v>673</v>
      </c>
      <c r="Q89" s="269"/>
    </row>
    <row r="90" spans="2:17" ht="30.75" customHeight="1">
      <c r="B90" s="266" t="s">
        <v>193</v>
      </c>
      <c r="C90" s="271">
        <f t="shared" si="2"/>
        <v>0.99333333333333329</v>
      </c>
      <c r="D90" s="3" t="s">
        <v>674</v>
      </c>
      <c r="E90" s="3">
        <v>1085262160</v>
      </c>
      <c r="F90" s="3" t="s">
        <v>162</v>
      </c>
      <c r="G90" s="3" t="s">
        <v>169</v>
      </c>
      <c r="H90" s="176">
        <v>37608</v>
      </c>
      <c r="I90" s="5" t="s">
        <v>135</v>
      </c>
      <c r="J90" s="1"/>
      <c r="K90" s="99"/>
      <c r="L90" s="98"/>
      <c r="M90" s="122" t="s">
        <v>134</v>
      </c>
      <c r="N90" s="122" t="s">
        <v>135</v>
      </c>
      <c r="O90" s="122"/>
      <c r="P90" s="289" t="s">
        <v>676</v>
      </c>
      <c r="Q90" s="269"/>
    </row>
    <row r="91" spans="2:17" ht="24" customHeight="1">
      <c r="B91" s="266" t="s">
        <v>193</v>
      </c>
      <c r="C91" s="271">
        <f t="shared" si="2"/>
        <v>0.99333333333333329</v>
      </c>
      <c r="D91" s="3" t="s">
        <v>675</v>
      </c>
      <c r="E91" s="3">
        <v>87065491</v>
      </c>
      <c r="F91" s="3" t="s">
        <v>286</v>
      </c>
      <c r="G91" s="3" t="s">
        <v>163</v>
      </c>
      <c r="H91" s="176">
        <v>41019</v>
      </c>
      <c r="I91" s="5" t="s">
        <v>134</v>
      </c>
      <c r="J91" s="1" t="s">
        <v>677</v>
      </c>
      <c r="K91" s="99" t="s">
        <v>678</v>
      </c>
      <c r="L91" s="98" t="s">
        <v>286</v>
      </c>
      <c r="M91" s="122" t="s">
        <v>134</v>
      </c>
      <c r="N91" s="122" t="s">
        <v>135</v>
      </c>
      <c r="O91" s="122"/>
      <c r="P91" s="268" t="s">
        <v>679</v>
      </c>
      <c r="Q91" s="269"/>
    </row>
    <row r="92" spans="2:17" ht="24" customHeight="1">
      <c r="B92" s="266" t="s">
        <v>193</v>
      </c>
      <c r="C92" s="271">
        <f t="shared" si="2"/>
        <v>0.99333333333333329</v>
      </c>
      <c r="D92" s="3" t="s">
        <v>680</v>
      </c>
      <c r="E92" s="3">
        <v>38642098</v>
      </c>
      <c r="F92" s="3" t="s">
        <v>162</v>
      </c>
      <c r="G92" s="3" t="s">
        <v>681</v>
      </c>
      <c r="H92" s="176">
        <v>40161</v>
      </c>
      <c r="I92" s="5" t="s">
        <v>135</v>
      </c>
      <c r="J92" s="1" t="s">
        <v>682</v>
      </c>
      <c r="K92" s="99" t="s">
        <v>639</v>
      </c>
      <c r="L92" s="98" t="s">
        <v>683</v>
      </c>
      <c r="M92" s="122" t="s">
        <v>134</v>
      </c>
      <c r="N92" s="122" t="s">
        <v>134</v>
      </c>
      <c r="O92" s="122"/>
      <c r="P92" s="268" t="s">
        <v>215</v>
      </c>
      <c r="Q92" s="269"/>
    </row>
    <row r="94" spans="2:17" ht="15.75" thickBot="1"/>
    <row r="95" spans="2:17" ht="27" thickBot="1">
      <c r="B95" s="356" t="s">
        <v>46</v>
      </c>
      <c r="C95" s="357"/>
      <c r="D95" s="357"/>
      <c r="E95" s="357"/>
      <c r="F95" s="357"/>
      <c r="G95" s="357"/>
      <c r="H95" s="357"/>
      <c r="I95" s="357"/>
      <c r="J95" s="357"/>
      <c r="K95" s="357"/>
      <c r="L95" s="357"/>
      <c r="M95" s="357"/>
      <c r="N95" s="358"/>
    </row>
    <row r="98" spans="1:26" ht="46.15" customHeight="1">
      <c r="B98" s="68" t="s">
        <v>33</v>
      </c>
      <c r="C98" s="68" t="s">
        <v>47</v>
      </c>
      <c r="D98" s="362" t="s">
        <v>3</v>
      </c>
      <c r="E98" s="363"/>
    </row>
    <row r="99" spans="1:26" ht="46.9" customHeight="1">
      <c r="B99" s="69" t="s">
        <v>123</v>
      </c>
      <c r="C99" s="246" t="s">
        <v>134</v>
      </c>
      <c r="D99" s="364"/>
      <c r="E99" s="364"/>
    </row>
    <row r="102" spans="1:26" ht="26.25">
      <c r="B102" s="354" t="s">
        <v>63</v>
      </c>
      <c r="C102" s="355"/>
      <c r="D102" s="355"/>
      <c r="E102" s="355"/>
      <c r="F102" s="355"/>
      <c r="G102" s="355"/>
      <c r="H102" s="355"/>
      <c r="I102" s="355"/>
      <c r="J102" s="355"/>
      <c r="K102" s="355"/>
      <c r="L102" s="355"/>
      <c r="M102" s="355"/>
      <c r="N102" s="355"/>
      <c r="O102" s="355"/>
      <c r="P102" s="355"/>
      <c r="Q102" s="355"/>
    </row>
    <row r="105" spans="1:26" ht="26.25">
      <c r="B105" s="354" t="s">
        <v>264</v>
      </c>
      <c r="C105" s="355"/>
      <c r="D105" s="355"/>
      <c r="E105" s="355"/>
      <c r="F105" s="355"/>
      <c r="G105" s="355"/>
      <c r="H105" s="355"/>
      <c r="I105" s="355"/>
      <c r="J105" s="355"/>
      <c r="K105" s="355"/>
      <c r="L105" s="355"/>
      <c r="M105" s="355"/>
      <c r="N105" s="355"/>
      <c r="O105" s="355"/>
      <c r="P105" s="355"/>
      <c r="Q105" s="355"/>
    </row>
    <row r="107" spans="1:26" ht="15.75" thickBot="1">
      <c r="M107" s="65"/>
      <c r="N107" s="65"/>
    </row>
    <row r="108" spans="1:26" s="108" customFormat="1" ht="109.5" customHeight="1">
      <c r="B108" s="119" t="s">
        <v>143</v>
      </c>
      <c r="C108" s="119" t="s">
        <v>144</v>
      </c>
      <c r="D108" s="119" t="s">
        <v>145</v>
      </c>
      <c r="E108" s="119" t="s">
        <v>45</v>
      </c>
      <c r="F108" s="119" t="s">
        <v>22</v>
      </c>
      <c r="G108" s="119" t="s">
        <v>103</v>
      </c>
      <c r="H108" s="119" t="s">
        <v>17</v>
      </c>
      <c r="I108" s="119" t="s">
        <v>10</v>
      </c>
      <c r="J108" s="119" t="s">
        <v>31</v>
      </c>
      <c r="K108" s="119" t="s">
        <v>60</v>
      </c>
      <c r="L108" s="119" t="s">
        <v>20</v>
      </c>
      <c r="M108" s="104" t="s">
        <v>26</v>
      </c>
      <c r="N108" s="119" t="s">
        <v>146</v>
      </c>
      <c r="O108" s="119" t="s">
        <v>36</v>
      </c>
      <c r="P108" s="120" t="s">
        <v>11</v>
      </c>
      <c r="Q108" s="120" t="s">
        <v>19</v>
      </c>
    </row>
    <row r="109" spans="1:26" s="314" customFormat="1" ht="30">
      <c r="A109" s="302">
        <v>1</v>
      </c>
      <c r="B109" s="303" t="s">
        <v>594</v>
      </c>
      <c r="C109" s="304" t="s">
        <v>594</v>
      </c>
      <c r="D109" s="303" t="s">
        <v>307</v>
      </c>
      <c r="E109" s="305" t="s">
        <v>595</v>
      </c>
      <c r="F109" s="306" t="s">
        <v>134</v>
      </c>
      <c r="G109" s="307"/>
      <c r="H109" s="308">
        <v>39834</v>
      </c>
      <c r="I109" s="309">
        <v>40178</v>
      </c>
      <c r="J109" s="309"/>
      <c r="K109" s="309" t="s">
        <v>597</v>
      </c>
      <c r="L109" s="309" t="s">
        <v>596</v>
      </c>
      <c r="M109" s="310">
        <v>628</v>
      </c>
      <c r="N109" s="310">
        <v>20</v>
      </c>
      <c r="O109" s="311"/>
      <c r="P109" s="311">
        <v>212</v>
      </c>
      <c r="Q109" s="312" t="s">
        <v>615</v>
      </c>
      <c r="R109" s="313"/>
      <c r="S109" s="313"/>
      <c r="T109" s="313"/>
      <c r="U109" s="313"/>
      <c r="V109" s="313"/>
      <c r="W109" s="313"/>
      <c r="X109" s="313"/>
      <c r="Y109" s="313"/>
      <c r="Z109" s="313"/>
    </row>
    <row r="110" spans="1:26" s="314" customFormat="1" ht="30">
      <c r="A110" s="302">
        <f>+A109+1</f>
        <v>2</v>
      </c>
      <c r="B110" s="303" t="s">
        <v>594</v>
      </c>
      <c r="C110" s="304" t="s">
        <v>594</v>
      </c>
      <c r="D110" s="303" t="s">
        <v>307</v>
      </c>
      <c r="E110" s="305" t="s">
        <v>613</v>
      </c>
      <c r="F110" s="306" t="s">
        <v>134</v>
      </c>
      <c r="G110" s="307"/>
      <c r="H110" s="308">
        <v>40210</v>
      </c>
      <c r="I110" s="309">
        <v>40543</v>
      </c>
      <c r="J110" s="309"/>
      <c r="K110" s="309" t="s">
        <v>597</v>
      </c>
      <c r="L110" s="309" t="s">
        <v>602</v>
      </c>
      <c r="M110" s="310"/>
      <c r="N110" s="310">
        <v>20</v>
      </c>
      <c r="O110" s="311"/>
      <c r="P110" s="311">
        <v>212</v>
      </c>
      <c r="Q110" s="312" t="s">
        <v>615</v>
      </c>
      <c r="R110" s="313"/>
      <c r="S110" s="313"/>
      <c r="T110" s="313"/>
      <c r="U110" s="313"/>
      <c r="V110" s="313"/>
      <c r="W110" s="313"/>
      <c r="X110" s="313"/>
      <c r="Y110" s="313"/>
      <c r="Z110" s="313"/>
    </row>
    <row r="111" spans="1:26" s="314" customFormat="1" ht="30">
      <c r="A111" s="302">
        <f t="shared" ref="A111:A116" si="3">+A110+1</f>
        <v>3</v>
      </c>
      <c r="B111" s="303" t="s">
        <v>594</v>
      </c>
      <c r="C111" s="304" t="s">
        <v>594</v>
      </c>
      <c r="D111" s="303" t="s">
        <v>307</v>
      </c>
      <c r="E111" s="305" t="s">
        <v>614</v>
      </c>
      <c r="F111" s="306" t="s">
        <v>134</v>
      </c>
      <c r="G111" s="307"/>
      <c r="H111" s="308">
        <v>40567</v>
      </c>
      <c r="I111" s="309">
        <v>40908</v>
      </c>
      <c r="J111" s="309"/>
      <c r="K111" s="309" t="s">
        <v>597</v>
      </c>
      <c r="L111" s="309" t="s">
        <v>607</v>
      </c>
      <c r="M111" s="310"/>
      <c r="N111" s="310">
        <v>40</v>
      </c>
      <c r="O111" s="311"/>
      <c r="P111" s="311">
        <v>213</v>
      </c>
      <c r="Q111" s="312" t="s">
        <v>615</v>
      </c>
      <c r="R111" s="313"/>
      <c r="S111" s="313"/>
      <c r="T111" s="313"/>
      <c r="U111" s="313"/>
      <c r="V111" s="313"/>
      <c r="W111" s="313"/>
      <c r="X111" s="313"/>
      <c r="Y111" s="313"/>
      <c r="Z111" s="313"/>
    </row>
    <row r="112" spans="1:26" s="314" customFormat="1" ht="30">
      <c r="A112" s="302">
        <f t="shared" si="3"/>
        <v>4</v>
      </c>
      <c r="B112" s="303" t="s">
        <v>594</v>
      </c>
      <c r="C112" s="304" t="s">
        <v>594</v>
      </c>
      <c r="D112" s="303" t="s">
        <v>307</v>
      </c>
      <c r="E112" s="305" t="s">
        <v>601</v>
      </c>
      <c r="F112" s="306" t="s">
        <v>134</v>
      </c>
      <c r="G112" s="306"/>
      <c r="H112" s="308">
        <v>40940</v>
      </c>
      <c r="I112" s="309">
        <v>41273</v>
      </c>
      <c r="J112" s="309"/>
      <c r="K112" s="309" t="s">
        <v>597</v>
      </c>
      <c r="L112" s="309" t="s">
        <v>602</v>
      </c>
      <c r="M112" s="310">
        <v>1400</v>
      </c>
      <c r="N112" s="310">
        <v>40</v>
      </c>
      <c r="O112" s="311"/>
      <c r="P112" s="311">
        <v>213</v>
      </c>
      <c r="Q112" s="312" t="s">
        <v>615</v>
      </c>
      <c r="R112" s="313"/>
      <c r="S112" s="313"/>
      <c r="T112" s="313"/>
      <c r="U112" s="313"/>
      <c r="V112" s="313"/>
      <c r="W112" s="313"/>
      <c r="X112" s="313"/>
      <c r="Y112" s="313"/>
      <c r="Z112" s="313"/>
    </row>
    <row r="113" spans="1:26" s="314" customFormat="1" ht="30">
      <c r="A113" s="302">
        <f t="shared" si="3"/>
        <v>5</v>
      </c>
      <c r="B113" s="303" t="s">
        <v>594</v>
      </c>
      <c r="C113" s="304" t="s">
        <v>594</v>
      </c>
      <c r="D113" s="303" t="s">
        <v>307</v>
      </c>
      <c r="E113" s="305" t="s">
        <v>603</v>
      </c>
      <c r="F113" s="306" t="s">
        <v>134</v>
      </c>
      <c r="G113" s="306"/>
      <c r="H113" s="308">
        <v>40922</v>
      </c>
      <c r="I113" s="309">
        <v>41273</v>
      </c>
      <c r="J113" s="309"/>
      <c r="K113" s="309" t="s">
        <v>597</v>
      </c>
      <c r="L113" s="309" t="s">
        <v>607</v>
      </c>
      <c r="M113" s="310">
        <v>596</v>
      </c>
      <c r="N113" s="310">
        <v>50</v>
      </c>
      <c r="O113" s="311"/>
      <c r="P113" s="311">
        <v>213</v>
      </c>
      <c r="Q113" s="312" t="s">
        <v>615</v>
      </c>
      <c r="R113" s="313"/>
      <c r="S113" s="313"/>
      <c r="T113" s="313"/>
      <c r="U113" s="313"/>
      <c r="V113" s="313"/>
      <c r="W113" s="313"/>
      <c r="X113" s="313"/>
      <c r="Y113" s="313"/>
      <c r="Z113" s="313"/>
    </row>
    <row r="114" spans="1:26" s="314" customFormat="1" ht="30">
      <c r="A114" s="302">
        <f t="shared" si="3"/>
        <v>6</v>
      </c>
      <c r="B114" s="303" t="s">
        <v>594</v>
      </c>
      <c r="C114" s="304" t="s">
        <v>594</v>
      </c>
      <c r="D114" s="303" t="s">
        <v>307</v>
      </c>
      <c r="E114" s="305" t="s">
        <v>604</v>
      </c>
      <c r="F114" s="306" t="s">
        <v>134</v>
      </c>
      <c r="G114" s="306"/>
      <c r="H114" s="308">
        <v>40932</v>
      </c>
      <c r="I114" s="309">
        <v>41274</v>
      </c>
      <c r="J114" s="309"/>
      <c r="K114" s="309" t="s">
        <v>597</v>
      </c>
      <c r="L114" s="309" t="s">
        <v>610</v>
      </c>
      <c r="M114" s="310">
        <v>162</v>
      </c>
      <c r="N114" s="310">
        <v>17</v>
      </c>
      <c r="O114" s="311"/>
      <c r="P114" s="311">
        <v>213</v>
      </c>
      <c r="Q114" s="312" t="s">
        <v>615</v>
      </c>
      <c r="R114" s="313"/>
      <c r="S114" s="313"/>
      <c r="T114" s="313"/>
      <c r="U114" s="313"/>
      <c r="V114" s="313"/>
      <c r="W114" s="313"/>
      <c r="X114" s="313"/>
      <c r="Y114" s="313"/>
      <c r="Z114" s="313"/>
    </row>
    <row r="115" spans="1:26" s="314" customFormat="1" ht="30">
      <c r="A115" s="302">
        <f t="shared" si="3"/>
        <v>7</v>
      </c>
      <c r="B115" s="303" t="s">
        <v>594</v>
      </c>
      <c r="C115" s="304" t="s">
        <v>594</v>
      </c>
      <c r="D115" s="303" t="s">
        <v>307</v>
      </c>
      <c r="E115" s="305" t="s">
        <v>605</v>
      </c>
      <c r="F115" s="306" t="s">
        <v>134</v>
      </c>
      <c r="G115" s="306"/>
      <c r="H115" s="308">
        <v>41576</v>
      </c>
      <c r="I115" s="309">
        <v>41850</v>
      </c>
      <c r="J115" s="309"/>
      <c r="K115" s="309" t="s">
        <v>597</v>
      </c>
      <c r="L115" s="309" t="s">
        <v>608</v>
      </c>
      <c r="M115" s="310">
        <v>141</v>
      </c>
      <c r="N115" s="310">
        <v>123</v>
      </c>
      <c r="O115" s="311"/>
      <c r="P115" s="311">
        <v>214</v>
      </c>
      <c r="Q115" s="312" t="s">
        <v>615</v>
      </c>
      <c r="R115" s="313"/>
      <c r="S115" s="313"/>
      <c r="T115" s="313"/>
      <c r="U115" s="313"/>
      <c r="V115" s="313"/>
      <c r="W115" s="313"/>
      <c r="X115" s="313"/>
      <c r="Y115" s="313"/>
      <c r="Z115" s="313"/>
    </row>
    <row r="116" spans="1:26" s="314" customFormat="1">
      <c r="A116" s="302">
        <f t="shared" si="3"/>
        <v>8</v>
      </c>
      <c r="B116" s="303"/>
      <c r="C116" s="304"/>
      <c r="D116" s="303"/>
      <c r="E116" s="305"/>
      <c r="F116" s="306"/>
      <c r="G116" s="306"/>
      <c r="H116" s="306"/>
      <c r="I116" s="309"/>
      <c r="J116" s="309"/>
      <c r="K116" s="309"/>
      <c r="L116" s="309"/>
      <c r="M116" s="310"/>
      <c r="N116" s="310"/>
      <c r="O116" s="311"/>
      <c r="P116" s="311"/>
      <c r="Q116" s="312"/>
      <c r="R116" s="313"/>
      <c r="S116" s="313"/>
      <c r="T116" s="313"/>
      <c r="U116" s="313"/>
      <c r="V116" s="313"/>
      <c r="W116" s="313"/>
      <c r="X116" s="313"/>
      <c r="Y116" s="313"/>
      <c r="Z116" s="313"/>
    </row>
    <row r="117" spans="1:26" s="114" customFormat="1">
      <c r="A117" s="47"/>
      <c r="B117" s="50" t="s">
        <v>16</v>
      </c>
      <c r="C117" s="116"/>
      <c r="D117" s="115"/>
      <c r="E117" s="110"/>
      <c r="F117" s="111"/>
      <c r="G117" s="111"/>
      <c r="H117" s="111"/>
      <c r="I117" s="112"/>
      <c r="J117" s="112"/>
      <c r="K117" s="117">
        <f t="shared" ref="K117" si="4">SUM(K109:K116)</f>
        <v>0</v>
      </c>
      <c r="L117" s="117">
        <f t="shared" ref="L117:N117" si="5">SUM(L109:L116)</f>
        <v>0</v>
      </c>
      <c r="M117" s="150">
        <f t="shared" si="5"/>
        <v>2927</v>
      </c>
      <c r="N117" s="117">
        <f t="shared" si="5"/>
        <v>310</v>
      </c>
      <c r="O117" s="27"/>
      <c r="P117" s="27"/>
      <c r="Q117" s="153"/>
    </row>
    <row r="118" spans="1:26">
      <c r="B118" s="30"/>
      <c r="C118" s="30"/>
      <c r="D118" s="30"/>
      <c r="E118" s="31"/>
      <c r="F118" s="30"/>
      <c r="G118" s="30"/>
      <c r="H118" s="30"/>
      <c r="I118" s="30"/>
      <c r="J118" s="30"/>
      <c r="K118" s="30"/>
      <c r="L118" s="30"/>
      <c r="M118" s="30"/>
      <c r="N118" s="30"/>
      <c r="O118" s="30"/>
      <c r="P118" s="30"/>
    </row>
    <row r="119" spans="1:26" ht="18.75">
      <c r="B119" s="59" t="s">
        <v>32</v>
      </c>
      <c r="C119" s="73">
        <f>+K117</f>
        <v>0</v>
      </c>
      <c r="H119" s="32"/>
      <c r="I119" s="32"/>
      <c r="J119" s="32"/>
      <c r="K119" s="32"/>
      <c r="L119" s="32"/>
      <c r="M119" s="32"/>
      <c r="N119" s="30"/>
      <c r="O119" s="30"/>
      <c r="P119" s="30"/>
    </row>
    <row r="121" spans="1:26" ht="15.75" thickBot="1"/>
    <row r="122" spans="1:26" ht="37.15" customHeight="1" thickBot="1">
      <c r="B122" s="76" t="s">
        <v>49</v>
      </c>
      <c r="C122" s="77" t="s">
        <v>50</v>
      </c>
      <c r="D122" s="76" t="s">
        <v>51</v>
      </c>
      <c r="E122" s="77" t="s">
        <v>54</v>
      </c>
    </row>
    <row r="123" spans="1:26" ht="41.45" customHeight="1">
      <c r="B123" s="67" t="s">
        <v>124</v>
      </c>
      <c r="C123" s="70">
        <v>20</v>
      </c>
      <c r="D123" s="70">
        <v>0</v>
      </c>
      <c r="E123" s="359">
        <f>+D123+D124+D125</f>
        <v>0</v>
      </c>
    </row>
    <row r="124" spans="1:26">
      <c r="B124" s="67" t="s">
        <v>125</v>
      </c>
      <c r="C124" s="57">
        <v>30</v>
      </c>
      <c r="D124" s="246">
        <v>0</v>
      </c>
      <c r="E124" s="360"/>
    </row>
    <row r="125" spans="1:26" ht="15.75" thickBot="1">
      <c r="B125" s="67" t="s">
        <v>126</v>
      </c>
      <c r="C125" s="72">
        <v>40</v>
      </c>
      <c r="D125" s="72">
        <v>0</v>
      </c>
      <c r="E125" s="361"/>
    </row>
    <row r="127" spans="1:26" ht="15.75" thickBot="1"/>
    <row r="128" spans="1:26" ht="27" thickBot="1">
      <c r="B128" s="356" t="s">
        <v>52</v>
      </c>
      <c r="C128" s="357"/>
      <c r="D128" s="357"/>
      <c r="E128" s="357"/>
      <c r="F128" s="357"/>
      <c r="G128" s="357"/>
      <c r="H128" s="357"/>
      <c r="I128" s="357"/>
      <c r="J128" s="357"/>
      <c r="K128" s="357"/>
      <c r="L128" s="357"/>
      <c r="M128" s="357"/>
      <c r="N128" s="358"/>
    </row>
    <row r="130" spans="2:17" ht="76.5" customHeight="1">
      <c r="B130" s="121" t="s">
        <v>0</v>
      </c>
      <c r="C130" s="121" t="s">
        <v>39</v>
      </c>
      <c r="D130" s="121" t="s">
        <v>40</v>
      </c>
      <c r="E130" s="121" t="s">
        <v>116</v>
      </c>
      <c r="F130" s="121" t="s">
        <v>118</v>
      </c>
      <c r="G130" s="121" t="s">
        <v>119</v>
      </c>
      <c r="H130" s="121" t="s">
        <v>120</v>
      </c>
      <c r="I130" s="121" t="s">
        <v>117</v>
      </c>
      <c r="J130" s="362" t="s">
        <v>121</v>
      </c>
      <c r="K130" s="380"/>
      <c r="L130" s="363"/>
      <c r="M130" s="121" t="s">
        <v>122</v>
      </c>
      <c r="N130" s="121" t="s">
        <v>41</v>
      </c>
      <c r="O130" s="121" t="s">
        <v>42</v>
      </c>
      <c r="P130" s="362" t="s">
        <v>3</v>
      </c>
      <c r="Q130" s="363"/>
    </row>
    <row r="131" spans="2:17" ht="60.75" customHeight="1">
      <c r="B131" s="243" t="s">
        <v>684</v>
      </c>
      <c r="C131" s="243"/>
      <c r="D131" s="3" t="s">
        <v>534</v>
      </c>
      <c r="E131" s="3">
        <v>27090492</v>
      </c>
      <c r="F131" s="3" t="s">
        <v>162</v>
      </c>
      <c r="G131" s="3" t="s">
        <v>163</v>
      </c>
      <c r="H131" s="176">
        <v>41368</v>
      </c>
      <c r="I131" s="5" t="s">
        <v>135</v>
      </c>
      <c r="J131" s="1"/>
      <c r="K131" s="99"/>
      <c r="L131" s="98"/>
      <c r="M131" s="122" t="s">
        <v>134</v>
      </c>
      <c r="N131" s="122" t="s">
        <v>135</v>
      </c>
      <c r="O131" s="122"/>
      <c r="P131" s="246" t="s">
        <v>685</v>
      </c>
      <c r="Q131" s="246"/>
    </row>
    <row r="132" spans="2:17" ht="60.75" customHeight="1">
      <c r="B132" s="266" t="s">
        <v>688</v>
      </c>
      <c r="C132" s="266"/>
      <c r="D132" s="3" t="s">
        <v>686</v>
      </c>
      <c r="E132" s="3">
        <v>87064863</v>
      </c>
      <c r="F132" s="3" t="s">
        <v>687</v>
      </c>
      <c r="G132" s="3" t="s">
        <v>541</v>
      </c>
      <c r="H132" s="176">
        <v>39570</v>
      </c>
      <c r="I132" s="5" t="s">
        <v>135</v>
      </c>
      <c r="J132" s="1" t="s">
        <v>689</v>
      </c>
      <c r="K132" s="99" t="s">
        <v>691</v>
      </c>
      <c r="L132" s="98" t="s">
        <v>690</v>
      </c>
      <c r="M132" s="122" t="s">
        <v>134</v>
      </c>
      <c r="N132" s="122" t="s">
        <v>134</v>
      </c>
      <c r="O132" s="122"/>
      <c r="P132" s="267" t="s">
        <v>692</v>
      </c>
      <c r="Q132" s="267"/>
    </row>
    <row r="133" spans="2:17" ht="60.75" customHeight="1">
      <c r="B133" s="266" t="s">
        <v>644</v>
      </c>
      <c r="C133" s="266"/>
      <c r="D133" s="3" t="s">
        <v>275</v>
      </c>
      <c r="E133" s="3">
        <v>12745341</v>
      </c>
      <c r="F133" s="3" t="s">
        <v>276</v>
      </c>
      <c r="G133" s="3" t="s">
        <v>163</v>
      </c>
      <c r="H133" s="176">
        <v>37596</v>
      </c>
      <c r="I133" s="5" t="s">
        <v>135</v>
      </c>
      <c r="J133" s="1" t="s">
        <v>645</v>
      </c>
      <c r="K133" s="98" t="s">
        <v>647</v>
      </c>
      <c r="L133" s="98" t="s">
        <v>646</v>
      </c>
      <c r="M133" s="122" t="s">
        <v>134</v>
      </c>
      <c r="N133" s="122" t="s">
        <v>134</v>
      </c>
      <c r="O133" s="122"/>
      <c r="P133" s="364" t="s">
        <v>215</v>
      </c>
      <c r="Q133" s="364"/>
    </row>
    <row r="134" spans="2:17" ht="60.75" customHeight="1">
      <c r="B134" s="243"/>
      <c r="C134" s="243"/>
      <c r="D134" s="3"/>
      <c r="E134" s="3"/>
      <c r="F134" s="3"/>
      <c r="G134" s="3"/>
      <c r="H134" s="176"/>
      <c r="I134" s="5"/>
      <c r="J134" s="1"/>
      <c r="K134" s="99"/>
      <c r="L134" s="98"/>
      <c r="M134" s="122"/>
      <c r="N134" s="122"/>
      <c r="O134" s="122"/>
      <c r="P134" s="246"/>
      <c r="Q134" s="246"/>
    </row>
    <row r="135" spans="2:17" ht="33.6" customHeight="1">
      <c r="B135" s="243"/>
      <c r="C135" s="243"/>
      <c r="D135" s="3"/>
      <c r="E135" s="3"/>
      <c r="F135" s="3"/>
      <c r="G135" s="3"/>
      <c r="H135" s="3"/>
      <c r="I135" s="5"/>
      <c r="J135" s="1"/>
      <c r="K135" s="98"/>
      <c r="L135" s="98"/>
      <c r="M135" s="122"/>
      <c r="N135" s="122"/>
      <c r="O135" s="122"/>
      <c r="P135" s="364"/>
      <c r="Q135" s="364"/>
    </row>
    <row r="138" spans="2:17" ht="15.75" thickBot="1"/>
    <row r="139" spans="2:17" ht="54" customHeight="1">
      <c r="B139" s="125" t="s">
        <v>33</v>
      </c>
      <c r="C139" s="125" t="s">
        <v>49</v>
      </c>
      <c r="D139" s="121" t="s">
        <v>50</v>
      </c>
      <c r="E139" s="125" t="s">
        <v>51</v>
      </c>
      <c r="F139" s="77" t="s">
        <v>55</v>
      </c>
      <c r="G139" s="95"/>
    </row>
    <row r="140" spans="2:17" ht="120.75" customHeight="1">
      <c r="B140" s="348" t="s">
        <v>53</v>
      </c>
      <c r="C140" s="6" t="s">
        <v>127</v>
      </c>
      <c r="D140" s="246">
        <v>25</v>
      </c>
      <c r="E140" s="246">
        <v>0</v>
      </c>
      <c r="F140" s="349">
        <f>+E140+E141+E142</f>
        <v>0</v>
      </c>
      <c r="G140" s="96"/>
    </row>
    <row r="141" spans="2:17" ht="76.150000000000006" customHeight="1">
      <c r="B141" s="348"/>
      <c r="C141" s="6" t="s">
        <v>128</v>
      </c>
      <c r="D141" s="74">
        <v>25</v>
      </c>
      <c r="E141" s="246">
        <v>0</v>
      </c>
      <c r="F141" s="350"/>
      <c r="G141" s="96"/>
    </row>
    <row r="142" spans="2:17" ht="69" customHeight="1">
      <c r="B142" s="348"/>
      <c r="C142" s="6" t="s">
        <v>129</v>
      </c>
      <c r="D142" s="246">
        <v>10</v>
      </c>
      <c r="E142" s="246">
        <v>0</v>
      </c>
      <c r="F142" s="351"/>
      <c r="G142" s="96"/>
    </row>
    <row r="143" spans="2:17">
      <c r="C143" s="105"/>
    </row>
    <row r="146" spans="2:5">
      <c r="B146" s="123" t="s">
        <v>56</v>
      </c>
    </row>
    <row r="149" spans="2:5">
      <c r="B149" s="126" t="s">
        <v>33</v>
      </c>
      <c r="C149" s="126" t="s">
        <v>57</v>
      </c>
      <c r="D149" s="125" t="s">
        <v>51</v>
      </c>
      <c r="E149" s="125" t="s">
        <v>16</v>
      </c>
    </row>
    <row r="150" spans="2:5" ht="28.5">
      <c r="B150" s="106" t="s">
        <v>58</v>
      </c>
      <c r="C150" s="107">
        <v>40</v>
      </c>
      <c r="D150" s="246">
        <f>+E123</f>
        <v>0</v>
      </c>
      <c r="E150" s="352">
        <f>+D150+D151</f>
        <v>0</v>
      </c>
    </row>
    <row r="151" spans="2:5" ht="42.75">
      <c r="B151" s="106" t="s">
        <v>59</v>
      </c>
      <c r="C151" s="107">
        <v>60</v>
      </c>
      <c r="D151" s="246">
        <f>+F140</f>
        <v>0</v>
      </c>
      <c r="E151" s="353"/>
    </row>
  </sheetData>
  <mergeCells count="42">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105:Q105"/>
    <mergeCell ref="O72:P72"/>
    <mergeCell ref="O73:P73"/>
    <mergeCell ref="O74:P74"/>
    <mergeCell ref="O75:P75"/>
    <mergeCell ref="B81:N81"/>
    <mergeCell ref="J86:L86"/>
    <mergeCell ref="P86:Q86"/>
    <mergeCell ref="P87:Q87"/>
    <mergeCell ref="B95:N95"/>
    <mergeCell ref="D98:E98"/>
    <mergeCell ref="D99:E99"/>
    <mergeCell ref="B102:Q102"/>
    <mergeCell ref="E150:E151"/>
    <mergeCell ref="E123:E125"/>
    <mergeCell ref="B128:N128"/>
    <mergeCell ref="J130:L130"/>
    <mergeCell ref="P130:Q130"/>
    <mergeCell ref="P135:Q135"/>
    <mergeCell ref="B140:B142"/>
    <mergeCell ref="F140:F142"/>
    <mergeCell ref="P133:Q133"/>
  </mergeCells>
  <dataValidations count="2">
    <dataValidation type="list" allowBlank="1" showInputMessage="1" showErrorMessage="1" sqref="WVE983067 A65563 IS65563 SO65563 ACK65563 AMG65563 AWC65563 BFY65563 BPU65563 BZQ65563 CJM65563 CTI65563 DDE65563 DNA65563 DWW65563 EGS65563 EQO65563 FAK65563 FKG65563 FUC65563 GDY65563 GNU65563 GXQ65563 HHM65563 HRI65563 IBE65563 ILA65563 IUW65563 JES65563 JOO65563 JYK65563 KIG65563 KSC65563 LBY65563 LLU65563 LVQ65563 MFM65563 MPI65563 MZE65563 NJA65563 NSW65563 OCS65563 OMO65563 OWK65563 PGG65563 PQC65563 PZY65563 QJU65563 QTQ65563 RDM65563 RNI65563 RXE65563 SHA65563 SQW65563 TAS65563 TKO65563 TUK65563 UEG65563 UOC65563 UXY65563 VHU65563 VRQ65563 WBM65563 WLI65563 WVE65563 A131099 IS131099 SO131099 ACK131099 AMG131099 AWC131099 BFY131099 BPU131099 BZQ131099 CJM131099 CTI131099 DDE131099 DNA131099 DWW131099 EGS131099 EQO131099 FAK131099 FKG131099 FUC131099 GDY131099 GNU131099 GXQ131099 HHM131099 HRI131099 IBE131099 ILA131099 IUW131099 JES131099 JOO131099 JYK131099 KIG131099 KSC131099 LBY131099 LLU131099 LVQ131099 MFM131099 MPI131099 MZE131099 NJA131099 NSW131099 OCS131099 OMO131099 OWK131099 PGG131099 PQC131099 PZY131099 QJU131099 QTQ131099 RDM131099 RNI131099 RXE131099 SHA131099 SQW131099 TAS131099 TKO131099 TUK131099 UEG131099 UOC131099 UXY131099 VHU131099 VRQ131099 WBM131099 WLI131099 WVE131099 A196635 IS196635 SO196635 ACK196635 AMG196635 AWC196635 BFY196635 BPU196635 BZQ196635 CJM196635 CTI196635 DDE196635 DNA196635 DWW196635 EGS196635 EQO196635 FAK196635 FKG196635 FUC196635 GDY196635 GNU196635 GXQ196635 HHM196635 HRI196635 IBE196635 ILA196635 IUW196635 JES196635 JOO196635 JYK196635 KIG196635 KSC196635 LBY196635 LLU196635 LVQ196635 MFM196635 MPI196635 MZE196635 NJA196635 NSW196635 OCS196635 OMO196635 OWK196635 PGG196635 PQC196635 PZY196635 QJU196635 QTQ196635 RDM196635 RNI196635 RXE196635 SHA196635 SQW196635 TAS196635 TKO196635 TUK196635 UEG196635 UOC196635 UXY196635 VHU196635 VRQ196635 WBM196635 WLI196635 WVE196635 A262171 IS262171 SO262171 ACK262171 AMG262171 AWC262171 BFY262171 BPU262171 BZQ262171 CJM262171 CTI262171 DDE262171 DNA262171 DWW262171 EGS262171 EQO262171 FAK262171 FKG262171 FUC262171 GDY262171 GNU262171 GXQ262171 HHM262171 HRI262171 IBE262171 ILA262171 IUW262171 JES262171 JOO262171 JYK262171 KIG262171 KSC262171 LBY262171 LLU262171 LVQ262171 MFM262171 MPI262171 MZE262171 NJA262171 NSW262171 OCS262171 OMO262171 OWK262171 PGG262171 PQC262171 PZY262171 QJU262171 QTQ262171 RDM262171 RNI262171 RXE262171 SHA262171 SQW262171 TAS262171 TKO262171 TUK262171 UEG262171 UOC262171 UXY262171 VHU262171 VRQ262171 WBM262171 WLI262171 WVE262171 A327707 IS327707 SO327707 ACK327707 AMG327707 AWC327707 BFY327707 BPU327707 BZQ327707 CJM327707 CTI327707 DDE327707 DNA327707 DWW327707 EGS327707 EQO327707 FAK327707 FKG327707 FUC327707 GDY327707 GNU327707 GXQ327707 HHM327707 HRI327707 IBE327707 ILA327707 IUW327707 JES327707 JOO327707 JYK327707 KIG327707 KSC327707 LBY327707 LLU327707 LVQ327707 MFM327707 MPI327707 MZE327707 NJA327707 NSW327707 OCS327707 OMO327707 OWK327707 PGG327707 PQC327707 PZY327707 QJU327707 QTQ327707 RDM327707 RNI327707 RXE327707 SHA327707 SQW327707 TAS327707 TKO327707 TUK327707 UEG327707 UOC327707 UXY327707 VHU327707 VRQ327707 WBM327707 WLI327707 WVE327707 A393243 IS393243 SO393243 ACK393243 AMG393243 AWC393243 BFY393243 BPU393243 BZQ393243 CJM393243 CTI393243 DDE393243 DNA393243 DWW393243 EGS393243 EQO393243 FAK393243 FKG393243 FUC393243 GDY393243 GNU393243 GXQ393243 HHM393243 HRI393243 IBE393243 ILA393243 IUW393243 JES393243 JOO393243 JYK393243 KIG393243 KSC393243 LBY393243 LLU393243 LVQ393243 MFM393243 MPI393243 MZE393243 NJA393243 NSW393243 OCS393243 OMO393243 OWK393243 PGG393243 PQC393243 PZY393243 QJU393243 QTQ393243 RDM393243 RNI393243 RXE393243 SHA393243 SQW393243 TAS393243 TKO393243 TUK393243 UEG393243 UOC393243 UXY393243 VHU393243 VRQ393243 WBM393243 WLI393243 WVE393243 A458779 IS458779 SO458779 ACK458779 AMG458779 AWC458779 BFY458779 BPU458779 BZQ458779 CJM458779 CTI458779 DDE458779 DNA458779 DWW458779 EGS458779 EQO458779 FAK458779 FKG458779 FUC458779 GDY458779 GNU458779 GXQ458779 HHM458779 HRI458779 IBE458779 ILA458779 IUW458779 JES458779 JOO458779 JYK458779 KIG458779 KSC458779 LBY458779 LLU458779 LVQ458779 MFM458779 MPI458779 MZE458779 NJA458779 NSW458779 OCS458779 OMO458779 OWK458779 PGG458779 PQC458779 PZY458779 QJU458779 QTQ458779 RDM458779 RNI458779 RXE458779 SHA458779 SQW458779 TAS458779 TKO458779 TUK458779 UEG458779 UOC458779 UXY458779 VHU458779 VRQ458779 WBM458779 WLI458779 WVE458779 A524315 IS524315 SO524315 ACK524315 AMG524315 AWC524315 BFY524315 BPU524315 BZQ524315 CJM524315 CTI524315 DDE524315 DNA524315 DWW524315 EGS524315 EQO524315 FAK524315 FKG524315 FUC524315 GDY524315 GNU524315 GXQ524315 HHM524315 HRI524315 IBE524315 ILA524315 IUW524315 JES524315 JOO524315 JYK524315 KIG524315 KSC524315 LBY524315 LLU524315 LVQ524315 MFM524315 MPI524315 MZE524315 NJA524315 NSW524315 OCS524315 OMO524315 OWK524315 PGG524315 PQC524315 PZY524315 QJU524315 QTQ524315 RDM524315 RNI524315 RXE524315 SHA524315 SQW524315 TAS524315 TKO524315 TUK524315 UEG524315 UOC524315 UXY524315 VHU524315 VRQ524315 WBM524315 WLI524315 WVE524315 A589851 IS589851 SO589851 ACK589851 AMG589851 AWC589851 BFY589851 BPU589851 BZQ589851 CJM589851 CTI589851 DDE589851 DNA589851 DWW589851 EGS589851 EQO589851 FAK589851 FKG589851 FUC589851 GDY589851 GNU589851 GXQ589851 HHM589851 HRI589851 IBE589851 ILA589851 IUW589851 JES589851 JOO589851 JYK589851 KIG589851 KSC589851 LBY589851 LLU589851 LVQ589851 MFM589851 MPI589851 MZE589851 NJA589851 NSW589851 OCS589851 OMO589851 OWK589851 PGG589851 PQC589851 PZY589851 QJU589851 QTQ589851 RDM589851 RNI589851 RXE589851 SHA589851 SQW589851 TAS589851 TKO589851 TUK589851 UEG589851 UOC589851 UXY589851 VHU589851 VRQ589851 WBM589851 WLI589851 WVE589851 A655387 IS655387 SO655387 ACK655387 AMG655387 AWC655387 BFY655387 BPU655387 BZQ655387 CJM655387 CTI655387 DDE655387 DNA655387 DWW655387 EGS655387 EQO655387 FAK655387 FKG655387 FUC655387 GDY655387 GNU655387 GXQ655387 HHM655387 HRI655387 IBE655387 ILA655387 IUW655387 JES655387 JOO655387 JYK655387 KIG655387 KSC655387 LBY655387 LLU655387 LVQ655387 MFM655387 MPI655387 MZE655387 NJA655387 NSW655387 OCS655387 OMO655387 OWK655387 PGG655387 PQC655387 PZY655387 QJU655387 QTQ655387 RDM655387 RNI655387 RXE655387 SHA655387 SQW655387 TAS655387 TKO655387 TUK655387 UEG655387 UOC655387 UXY655387 VHU655387 VRQ655387 WBM655387 WLI655387 WVE655387 A720923 IS720923 SO720923 ACK720923 AMG720923 AWC720923 BFY720923 BPU720923 BZQ720923 CJM720923 CTI720923 DDE720923 DNA720923 DWW720923 EGS720923 EQO720923 FAK720923 FKG720923 FUC720923 GDY720923 GNU720923 GXQ720923 HHM720923 HRI720923 IBE720923 ILA720923 IUW720923 JES720923 JOO720923 JYK720923 KIG720923 KSC720923 LBY720923 LLU720923 LVQ720923 MFM720923 MPI720923 MZE720923 NJA720923 NSW720923 OCS720923 OMO720923 OWK720923 PGG720923 PQC720923 PZY720923 QJU720923 QTQ720923 RDM720923 RNI720923 RXE720923 SHA720923 SQW720923 TAS720923 TKO720923 TUK720923 UEG720923 UOC720923 UXY720923 VHU720923 VRQ720923 WBM720923 WLI720923 WVE720923 A786459 IS786459 SO786459 ACK786459 AMG786459 AWC786459 BFY786459 BPU786459 BZQ786459 CJM786459 CTI786459 DDE786459 DNA786459 DWW786459 EGS786459 EQO786459 FAK786459 FKG786459 FUC786459 GDY786459 GNU786459 GXQ786459 HHM786459 HRI786459 IBE786459 ILA786459 IUW786459 JES786459 JOO786459 JYK786459 KIG786459 KSC786459 LBY786459 LLU786459 LVQ786459 MFM786459 MPI786459 MZE786459 NJA786459 NSW786459 OCS786459 OMO786459 OWK786459 PGG786459 PQC786459 PZY786459 QJU786459 QTQ786459 RDM786459 RNI786459 RXE786459 SHA786459 SQW786459 TAS786459 TKO786459 TUK786459 UEG786459 UOC786459 UXY786459 VHU786459 VRQ786459 WBM786459 WLI786459 WVE786459 A851995 IS851995 SO851995 ACK851995 AMG851995 AWC851995 BFY851995 BPU851995 BZQ851995 CJM851995 CTI851995 DDE851995 DNA851995 DWW851995 EGS851995 EQO851995 FAK851995 FKG851995 FUC851995 GDY851995 GNU851995 GXQ851995 HHM851995 HRI851995 IBE851995 ILA851995 IUW851995 JES851995 JOO851995 JYK851995 KIG851995 KSC851995 LBY851995 LLU851995 LVQ851995 MFM851995 MPI851995 MZE851995 NJA851995 NSW851995 OCS851995 OMO851995 OWK851995 PGG851995 PQC851995 PZY851995 QJU851995 QTQ851995 RDM851995 RNI851995 RXE851995 SHA851995 SQW851995 TAS851995 TKO851995 TUK851995 UEG851995 UOC851995 UXY851995 VHU851995 VRQ851995 WBM851995 WLI851995 WVE851995 A917531 IS917531 SO917531 ACK917531 AMG917531 AWC917531 BFY917531 BPU917531 BZQ917531 CJM917531 CTI917531 DDE917531 DNA917531 DWW917531 EGS917531 EQO917531 FAK917531 FKG917531 FUC917531 GDY917531 GNU917531 GXQ917531 HHM917531 HRI917531 IBE917531 ILA917531 IUW917531 JES917531 JOO917531 JYK917531 KIG917531 KSC917531 LBY917531 LLU917531 LVQ917531 MFM917531 MPI917531 MZE917531 NJA917531 NSW917531 OCS917531 OMO917531 OWK917531 PGG917531 PQC917531 PZY917531 QJU917531 QTQ917531 RDM917531 RNI917531 RXE917531 SHA917531 SQW917531 TAS917531 TKO917531 TUK917531 UEG917531 UOC917531 UXY917531 VHU917531 VRQ917531 WBM917531 WLI917531 WVE917531 A983067 IS983067 SO983067 ACK983067 AMG983067 AWC983067 BFY983067 BPU983067 BZQ983067 CJM983067 CTI983067 DDE983067 DNA983067 DWW983067 EGS983067 EQO983067 FAK983067 FKG983067 FUC983067 GDY983067 GNU983067 GXQ983067 HHM983067 HRI983067 IBE983067 ILA983067 IUW983067 JES983067 JOO983067 JYK983067 KIG983067 KSC983067 LBY983067 LLU983067 LVQ983067 MFM983067 MPI983067 MZE983067 NJA983067 NSW983067 OCS983067 OMO983067 OWK983067 PGG983067 PQC983067 PZY983067 QJU983067 QTQ983067 RDM983067 RNI983067 RXE983067 SHA983067 SQW983067 TAS983067 TKO983067 TUK983067 UEG983067 UOC983067 UXY983067 VHU983067 VRQ983067 WBM983067 WLI983067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7 WLL983067 C65563 IV65563 SR65563 ACN65563 AMJ65563 AWF65563 BGB65563 BPX65563 BZT65563 CJP65563 CTL65563 DDH65563 DND65563 DWZ65563 EGV65563 EQR65563 FAN65563 FKJ65563 FUF65563 GEB65563 GNX65563 GXT65563 HHP65563 HRL65563 IBH65563 ILD65563 IUZ65563 JEV65563 JOR65563 JYN65563 KIJ65563 KSF65563 LCB65563 LLX65563 LVT65563 MFP65563 MPL65563 MZH65563 NJD65563 NSZ65563 OCV65563 OMR65563 OWN65563 PGJ65563 PQF65563 QAB65563 QJX65563 QTT65563 RDP65563 RNL65563 RXH65563 SHD65563 SQZ65563 TAV65563 TKR65563 TUN65563 UEJ65563 UOF65563 UYB65563 VHX65563 VRT65563 WBP65563 WLL65563 WVH65563 C131099 IV131099 SR131099 ACN131099 AMJ131099 AWF131099 BGB131099 BPX131099 BZT131099 CJP131099 CTL131099 DDH131099 DND131099 DWZ131099 EGV131099 EQR131099 FAN131099 FKJ131099 FUF131099 GEB131099 GNX131099 GXT131099 HHP131099 HRL131099 IBH131099 ILD131099 IUZ131099 JEV131099 JOR131099 JYN131099 KIJ131099 KSF131099 LCB131099 LLX131099 LVT131099 MFP131099 MPL131099 MZH131099 NJD131099 NSZ131099 OCV131099 OMR131099 OWN131099 PGJ131099 PQF131099 QAB131099 QJX131099 QTT131099 RDP131099 RNL131099 RXH131099 SHD131099 SQZ131099 TAV131099 TKR131099 TUN131099 UEJ131099 UOF131099 UYB131099 VHX131099 VRT131099 WBP131099 WLL131099 WVH131099 C196635 IV196635 SR196635 ACN196635 AMJ196635 AWF196635 BGB196635 BPX196635 BZT196635 CJP196635 CTL196635 DDH196635 DND196635 DWZ196635 EGV196635 EQR196635 FAN196635 FKJ196635 FUF196635 GEB196635 GNX196635 GXT196635 HHP196635 HRL196635 IBH196635 ILD196635 IUZ196635 JEV196635 JOR196635 JYN196635 KIJ196635 KSF196635 LCB196635 LLX196635 LVT196635 MFP196635 MPL196635 MZH196635 NJD196635 NSZ196635 OCV196635 OMR196635 OWN196635 PGJ196635 PQF196635 QAB196635 QJX196635 QTT196635 RDP196635 RNL196635 RXH196635 SHD196635 SQZ196635 TAV196635 TKR196635 TUN196635 UEJ196635 UOF196635 UYB196635 VHX196635 VRT196635 WBP196635 WLL196635 WVH196635 C262171 IV262171 SR262171 ACN262171 AMJ262171 AWF262171 BGB262171 BPX262171 BZT262171 CJP262171 CTL262171 DDH262171 DND262171 DWZ262171 EGV262171 EQR262171 FAN262171 FKJ262171 FUF262171 GEB262171 GNX262171 GXT262171 HHP262171 HRL262171 IBH262171 ILD262171 IUZ262171 JEV262171 JOR262171 JYN262171 KIJ262171 KSF262171 LCB262171 LLX262171 LVT262171 MFP262171 MPL262171 MZH262171 NJD262171 NSZ262171 OCV262171 OMR262171 OWN262171 PGJ262171 PQF262171 QAB262171 QJX262171 QTT262171 RDP262171 RNL262171 RXH262171 SHD262171 SQZ262171 TAV262171 TKR262171 TUN262171 UEJ262171 UOF262171 UYB262171 VHX262171 VRT262171 WBP262171 WLL262171 WVH262171 C327707 IV327707 SR327707 ACN327707 AMJ327707 AWF327707 BGB327707 BPX327707 BZT327707 CJP327707 CTL327707 DDH327707 DND327707 DWZ327707 EGV327707 EQR327707 FAN327707 FKJ327707 FUF327707 GEB327707 GNX327707 GXT327707 HHP327707 HRL327707 IBH327707 ILD327707 IUZ327707 JEV327707 JOR327707 JYN327707 KIJ327707 KSF327707 LCB327707 LLX327707 LVT327707 MFP327707 MPL327707 MZH327707 NJD327707 NSZ327707 OCV327707 OMR327707 OWN327707 PGJ327707 PQF327707 QAB327707 QJX327707 QTT327707 RDP327707 RNL327707 RXH327707 SHD327707 SQZ327707 TAV327707 TKR327707 TUN327707 UEJ327707 UOF327707 UYB327707 VHX327707 VRT327707 WBP327707 WLL327707 WVH327707 C393243 IV393243 SR393243 ACN393243 AMJ393243 AWF393243 BGB393243 BPX393243 BZT393243 CJP393243 CTL393243 DDH393243 DND393243 DWZ393243 EGV393243 EQR393243 FAN393243 FKJ393243 FUF393243 GEB393243 GNX393243 GXT393243 HHP393243 HRL393243 IBH393243 ILD393243 IUZ393243 JEV393243 JOR393243 JYN393243 KIJ393243 KSF393243 LCB393243 LLX393243 LVT393243 MFP393243 MPL393243 MZH393243 NJD393243 NSZ393243 OCV393243 OMR393243 OWN393243 PGJ393243 PQF393243 QAB393243 QJX393243 QTT393243 RDP393243 RNL393243 RXH393243 SHD393243 SQZ393243 TAV393243 TKR393243 TUN393243 UEJ393243 UOF393243 UYB393243 VHX393243 VRT393243 WBP393243 WLL393243 WVH393243 C458779 IV458779 SR458779 ACN458779 AMJ458779 AWF458779 BGB458779 BPX458779 BZT458779 CJP458779 CTL458779 DDH458779 DND458779 DWZ458779 EGV458779 EQR458779 FAN458779 FKJ458779 FUF458779 GEB458779 GNX458779 GXT458779 HHP458779 HRL458779 IBH458779 ILD458779 IUZ458779 JEV458779 JOR458779 JYN458779 KIJ458779 KSF458779 LCB458779 LLX458779 LVT458779 MFP458779 MPL458779 MZH458779 NJD458779 NSZ458779 OCV458779 OMR458779 OWN458779 PGJ458779 PQF458779 QAB458779 QJX458779 QTT458779 RDP458779 RNL458779 RXH458779 SHD458779 SQZ458779 TAV458779 TKR458779 TUN458779 UEJ458779 UOF458779 UYB458779 VHX458779 VRT458779 WBP458779 WLL458779 WVH458779 C524315 IV524315 SR524315 ACN524315 AMJ524315 AWF524315 BGB524315 BPX524315 BZT524315 CJP524315 CTL524315 DDH524315 DND524315 DWZ524315 EGV524315 EQR524315 FAN524315 FKJ524315 FUF524315 GEB524315 GNX524315 GXT524315 HHP524315 HRL524315 IBH524315 ILD524315 IUZ524315 JEV524315 JOR524315 JYN524315 KIJ524315 KSF524315 LCB524315 LLX524315 LVT524315 MFP524315 MPL524315 MZH524315 NJD524315 NSZ524315 OCV524315 OMR524315 OWN524315 PGJ524315 PQF524315 QAB524315 QJX524315 QTT524315 RDP524315 RNL524315 RXH524315 SHD524315 SQZ524315 TAV524315 TKR524315 TUN524315 UEJ524315 UOF524315 UYB524315 VHX524315 VRT524315 WBP524315 WLL524315 WVH524315 C589851 IV589851 SR589851 ACN589851 AMJ589851 AWF589851 BGB589851 BPX589851 BZT589851 CJP589851 CTL589851 DDH589851 DND589851 DWZ589851 EGV589851 EQR589851 FAN589851 FKJ589851 FUF589851 GEB589851 GNX589851 GXT589851 HHP589851 HRL589851 IBH589851 ILD589851 IUZ589851 JEV589851 JOR589851 JYN589851 KIJ589851 KSF589851 LCB589851 LLX589851 LVT589851 MFP589851 MPL589851 MZH589851 NJD589851 NSZ589851 OCV589851 OMR589851 OWN589851 PGJ589851 PQF589851 QAB589851 QJX589851 QTT589851 RDP589851 RNL589851 RXH589851 SHD589851 SQZ589851 TAV589851 TKR589851 TUN589851 UEJ589851 UOF589851 UYB589851 VHX589851 VRT589851 WBP589851 WLL589851 WVH589851 C655387 IV655387 SR655387 ACN655387 AMJ655387 AWF655387 BGB655387 BPX655387 BZT655387 CJP655387 CTL655387 DDH655387 DND655387 DWZ655387 EGV655387 EQR655387 FAN655387 FKJ655387 FUF655387 GEB655387 GNX655387 GXT655387 HHP655387 HRL655387 IBH655387 ILD655387 IUZ655387 JEV655387 JOR655387 JYN655387 KIJ655387 KSF655387 LCB655387 LLX655387 LVT655387 MFP655387 MPL655387 MZH655387 NJD655387 NSZ655387 OCV655387 OMR655387 OWN655387 PGJ655387 PQF655387 QAB655387 QJX655387 QTT655387 RDP655387 RNL655387 RXH655387 SHD655387 SQZ655387 TAV655387 TKR655387 TUN655387 UEJ655387 UOF655387 UYB655387 VHX655387 VRT655387 WBP655387 WLL655387 WVH655387 C720923 IV720923 SR720923 ACN720923 AMJ720923 AWF720923 BGB720923 BPX720923 BZT720923 CJP720923 CTL720923 DDH720923 DND720923 DWZ720923 EGV720923 EQR720923 FAN720923 FKJ720923 FUF720923 GEB720923 GNX720923 GXT720923 HHP720923 HRL720923 IBH720923 ILD720923 IUZ720923 JEV720923 JOR720923 JYN720923 KIJ720923 KSF720923 LCB720923 LLX720923 LVT720923 MFP720923 MPL720923 MZH720923 NJD720923 NSZ720923 OCV720923 OMR720923 OWN720923 PGJ720923 PQF720923 QAB720923 QJX720923 QTT720923 RDP720923 RNL720923 RXH720923 SHD720923 SQZ720923 TAV720923 TKR720923 TUN720923 UEJ720923 UOF720923 UYB720923 VHX720923 VRT720923 WBP720923 WLL720923 WVH720923 C786459 IV786459 SR786459 ACN786459 AMJ786459 AWF786459 BGB786459 BPX786459 BZT786459 CJP786459 CTL786459 DDH786459 DND786459 DWZ786459 EGV786459 EQR786459 FAN786459 FKJ786459 FUF786459 GEB786459 GNX786459 GXT786459 HHP786459 HRL786459 IBH786459 ILD786459 IUZ786459 JEV786459 JOR786459 JYN786459 KIJ786459 KSF786459 LCB786459 LLX786459 LVT786459 MFP786459 MPL786459 MZH786459 NJD786459 NSZ786459 OCV786459 OMR786459 OWN786459 PGJ786459 PQF786459 QAB786459 QJX786459 QTT786459 RDP786459 RNL786459 RXH786459 SHD786459 SQZ786459 TAV786459 TKR786459 TUN786459 UEJ786459 UOF786459 UYB786459 VHX786459 VRT786459 WBP786459 WLL786459 WVH786459 C851995 IV851995 SR851995 ACN851995 AMJ851995 AWF851995 BGB851995 BPX851995 BZT851995 CJP851995 CTL851995 DDH851995 DND851995 DWZ851995 EGV851995 EQR851995 FAN851995 FKJ851995 FUF851995 GEB851995 GNX851995 GXT851995 HHP851995 HRL851995 IBH851995 ILD851995 IUZ851995 JEV851995 JOR851995 JYN851995 KIJ851995 KSF851995 LCB851995 LLX851995 LVT851995 MFP851995 MPL851995 MZH851995 NJD851995 NSZ851995 OCV851995 OMR851995 OWN851995 PGJ851995 PQF851995 QAB851995 QJX851995 QTT851995 RDP851995 RNL851995 RXH851995 SHD851995 SQZ851995 TAV851995 TKR851995 TUN851995 UEJ851995 UOF851995 UYB851995 VHX851995 VRT851995 WBP851995 WLL851995 WVH851995 C917531 IV917531 SR917531 ACN917531 AMJ917531 AWF917531 BGB917531 BPX917531 BZT917531 CJP917531 CTL917531 DDH917531 DND917531 DWZ917531 EGV917531 EQR917531 FAN917531 FKJ917531 FUF917531 GEB917531 GNX917531 GXT917531 HHP917531 HRL917531 IBH917531 ILD917531 IUZ917531 JEV917531 JOR917531 JYN917531 KIJ917531 KSF917531 LCB917531 LLX917531 LVT917531 MFP917531 MPL917531 MZH917531 NJD917531 NSZ917531 OCV917531 OMR917531 OWN917531 PGJ917531 PQF917531 QAB917531 QJX917531 QTT917531 RDP917531 RNL917531 RXH917531 SHD917531 SQZ917531 TAV917531 TKR917531 TUN917531 UEJ917531 UOF917531 UYB917531 VHX917531 VRT917531 WBP917531 WLL917531 WVH917531 C983067 IV983067 SR983067 ACN983067 AMJ983067 AWF983067 BGB983067 BPX983067 BZT983067 CJP983067 CTL983067 DDH983067 DND983067 DWZ983067 EGV983067 EQR983067 FAN983067 FKJ983067 FUF983067 GEB983067 GNX983067 GXT983067 HHP983067 HRL983067 IBH983067 ILD983067 IUZ983067 JEV983067 JOR983067 JYN983067 KIJ983067 KSF983067 LCB983067 LLX983067 LVT983067 MFP983067 MPL983067 MZH983067 NJD983067 NSZ983067 OCV983067 OMR983067 OWN983067 PGJ983067 PQF983067 QAB983067 QJX983067 QTT983067 RDP983067 RNL983067 RXH983067 SHD983067 SQZ983067 TAV983067 TKR983067 TUN983067 UEJ983067 UOF983067 UYB983067 VHX983067 VRT983067 WBP983067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VG146"/>
  <sheetViews>
    <sheetView topLeftCell="A97" zoomScale="70" zoomScaleNormal="70" workbookViewId="0">
      <selection activeCell="D111" sqref="D111"/>
    </sheetView>
  </sheetViews>
  <sheetFormatPr baseColWidth="10" defaultRowHeight="15"/>
  <cols>
    <col min="1" max="1" width="3.140625" style="9" bestFit="1" customWidth="1"/>
    <col min="2" max="2" width="71.85546875" style="9" customWidth="1"/>
    <col min="3" max="3" width="31.140625" style="9" customWidth="1"/>
    <col min="4" max="4" width="62.42578125" style="9" bestFit="1" customWidth="1"/>
    <col min="5" max="5" width="25" style="9" customWidth="1"/>
    <col min="6" max="6" width="43.5703125" style="9" bestFit="1" customWidth="1"/>
    <col min="7" max="7" width="52.85546875" style="9" bestFit="1" customWidth="1"/>
    <col min="8" max="8" width="24.5703125" style="9" customWidth="1"/>
    <col min="9" max="9" width="24" style="9" customWidth="1"/>
    <col min="10" max="10" width="60.140625" style="9" customWidth="1"/>
    <col min="11" max="11" width="26.42578125" style="9" bestFit="1" customWidth="1"/>
    <col min="12" max="12" width="97.140625" style="9" customWidth="1"/>
    <col min="13" max="13" width="34.140625" style="9" bestFit="1" customWidth="1"/>
    <col min="14" max="14" width="22.140625" style="9" customWidth="1"/>
    <col min="15" max="15" width="26.140625" style="9" customWidth="1"/>
    <col min="16" max="16" width="145.28515625" style="9" bestFit="1" customWidth="1"/>
    <col min="17" max="17" width="126.710937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11.42578125"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11.42578125"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11.42578125"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11.42578125"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11.42578125"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11.42578125"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11.42578125"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11.42578125"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11.42578125"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11.42578125"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11.42578125"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11.42578125"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11.42578125"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11.42578125"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11.42578125"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11.42578125"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11.42578125"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11.42578125"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11.42578125"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11.42578125"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11.42578125"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11.42578125"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11.42578125"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11.42578125"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11.42578125"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11.42578125"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11.42578125"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11.42578125"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11.42578125"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11.42578125"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11.42578125"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11.42578125"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11.42578125"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11.42578125"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11.42578125"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11.42578125"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11.42578125"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11.42578125"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11.42578125"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11.42578125"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11.42578125"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11.42578125"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11.42578125"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11.42578125"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11.42578125"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11.42578125"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11.42578125"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11.42578125"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11.42578125"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11.42578125"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11.42578125"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11.42578125"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11.42578125"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11.42578125"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11.42578125"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11.42578125"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11.42578125"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11.42578125"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11.42578125"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11.42578125"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11.42578125"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11.42578125"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11.42578125"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c r="B2" s="354" t="s">
        <v>62</v>
      </c>
      <c r="C2" s="355"/>
      <c r="D2" s="355"/>
      <c r="E2" s="355"/>
      <c r="F2" s="355"/>
      <c r="G2" s="355"/>
      <c r="H2" s="355"/>
      <c r="I2" s="355"/>
      <c r="J2" s="355"/>
      <c r="K2" s="355"/>
      <c r="L2" s="355"/>
      <c r="M2" s="355"/>
      <c r="N2" s="355"/>
      <c r="O2" s="355"/>
      <c r="P2" s="355"/>
    </row>
    <row r="4" spans="2:16" ht="26.25">
      <c r="B4" s="354" t="s">
        <v>48</v>
      </c>
      <c r="C4" s="355"/>
      <c r="D4" s="355"/>
      <c r="E4" s="355"/>
      <c r="F4" s="355"/>
      <c r="G4" s="355"/>
      <c r="H4" s="355"/>
      <c r="I4" s="355"/>
      <c r="J4" s="355"/>
      <c r="K4" s="355"/>
      <c r="L4" s="355"/>
      <c r="M4" s="355"/>
      <c r="N4" s="355"/>
      <c r="O4" s="355"/>
      <c r="P4" s="355"/>
    </row>
    <row r="5" spans="2:16" ht="15.75" thickBot="1"/>
    <row r="6" spans="2:16" ht="21.75" thickBot="1">
      <c r="B6" s="11" t="s">
        <v>4</v>
      </c>
      <c r="C6" s="375" t="s">
        <v>594</v>
      </c>
      <c r="D6" s="375"/>
      <c r="E6" s="375"/>
      <c r="F6" s="375"/>
      <c r="G6" s="375"/>
      <c r="H6" s="375"/>
      <c r="I6" s="375"/>
      <c r="J6" s="375"/>
      <c r="K6" s="375"/>
      <c r="L6" s="375"/>
      <c r="M6" s="375"/>
      <c r="N6" s="376"/>
    </row>
    <row r="7" spans="2:16" ht="16.5" thickBot="1">
      <c r="B7" s="12" t="s">
        <v>5</v>
      </c>
      <c r="C7" s="375"/>
      <c r="D7" s="375"/>
      <c r="E7" s="375"/>
      <c r="F7" s="375"/>
      <c r="G7" s="375"/>
      <c r="H7" s="375"/>
      <c r="I7" s="375"/>
      <c r="J7" s="375"/>
      <c r="K7" s="375"/>
      <c r="L7" s="375"/>
      <c r="M7" s="375"/>
      <c r="N7" s="376"/>
    </row>
    <row r="8" spans="2:16" ht="16.5" thickBot="1">
      <c r="B8" s="12" t="s">
        <v>6</v>
      </c>
      <c r="C8" s="375"/>
      <c r="D8" s="375"/>
      <c r="E8" s="375"/>
      <c r="F8" s="375"/>
      <c r="G8" s="375"/>
      <c r="H8" s="375"/>
      <c r="I8" s="375"/>
      <c r="J8" s="375"/>
      <c r="K8" s="375"/>
      <c r="L8" s="375"/>
      <c r="M8" s="375"/>
      <c r="N8" s="376"/>
    </row>
    <row r="9" spans="2:16" ht="16.5" thickBot="1">
      <c r="B9" s="12" t="s">
        <v>7</v>
      </c>
      <c r="C9" s="375"/>
      <c r="D9" s="375"/>
      <c r="E9" s="375"/>
      <c r="F9" s="375"/>
      <c r="G9" s="375"/>
      <c r="H9" s="375"/>
      <c r="I9" s="375"/>
      <c r="J9" s="375"/>
      <c r="K9" s="375"/>
      <c r="L9" s="375"/>
      <c r="M9" s="375"/>
      <c r="N9" s="376"/>
    </row>
    <row r="10" spans="2:16" ht="16.5" thickBot="1">
      <c r="B10" s="12" t="s">
        <v>8</v>
      </c>
      <c r="C10" s="377"/>
      <c r="D10" s="377"/>
      <c r="E10" s="378"/>
      <c r="F10" s="34"/>
      <c r="G10" s="34"/>
      <c r="H10" s="34"/>
      <c r="I10" s="34"/>
      <c r="J10" s="34"/>
      <c r="K10" s="34"/>
      <c r="L10" s="34"/>
      <c r="M10" s="34"/>
      <c r="N10" s="35"/>
    </row>
    <row r="11" spans="2:16" ht="16.5" thickBot="1">
      <c r="B11" s="14" t="s">
        <v>9</v>
      </c>
      <c r="C11" s="15">
        <v>41976</v>
      </c>
      <c r="D11" s="16"/>
      <c r="E11" s="16"/>
      <c r="F11" s="16"/>
      <c r="G11" s="16"/>
      <c r="H11" s="16"/>
      <c r="I11" s="16"/>
      <c r="J11" s="16"/>
      <c r="K11" s="16"/>
      <c r="L11" s="16"/>
      <c r="M11" s="16"/>
      <c r="N11" s="17"/>
    </row>
    <row r="12" spans="2:16" ht="15.75">
      <c r="B12" s="13"/>
      <c r="C12" s="18"/>
      <c r="D12" s="19"/>
      <c r="E12" s="19"/>
      <c r="F12" s="19"/>
      <c r="G12" s="19"/>
      <c r="H12" s="19"/>
      <c r="I12" s="108"/>
      <c r="J12" s="108"/>
      <c r="K12" s="108"/>
      <c r="L12" s="108"/>
      <c r="M12" s="108"/>
      <c r="N12" s="19"/>
    </row>
    <row r="13" spans="2:16">
      <c r="I13" s="108"/>
      <c r="J13" s="108"/>
      <c r="K13" s="108"/>
      <c r="L13" s="108"/>
      <c r="M13" s="108"/>
      <c r="N13" s="109"/>
    </row>
    <row r="14" spans="2:16" ht="45.75" customHeight="1">
      <c r="B14" s="379" t="s">
        <v>101</v>
      </c>
      <c r="C14" s="379"/>
      <c r="D14" s="247" t="s">
        <v>12</v>
      </c>
      <c r="E14" s="247" t="s">
        <v>13</v>
      </c>
      <c r="F14" s="247" t="s">
        <v>29</v>
      </c>
      <c r="G14" s="93"/>
      <c r="I14" s="38"/>
      <c r="J14" s="38"/>
      <c r="K14" s="38"/>
      <c r="L14" s="38"/>
      <c r="M14" s="38"/>
      <c r="N14" s="109"/>
    </row>
    <row r="15" spans="2:16">
      <c r="B15" s="379"/>
      <c r="C15" s="379"/>
      <c r="D15" s="247">
        <v>37</v>
      </c>
      <c r="E15" s="36">
        <v>462525460</v>
      </c>
      <c r="F15" s="265">
        <v>170</v>
      </c>
      <c r="G15" s="94"/>
      <c r="I15" s="39"/>
      <c r="J15" s="39"/>
      <c r="K15" s="39"/>
      <c r="L15" s="39"/>
      <c r="M15" s="39"/>
      <c r="N15" s="109"/>
    </row>
    <row r="16" spans="2:16">
      <c r="B16" s="379"/>
      <c r="C16" s="379"/>
      <c r="D16" s="247"/>
      <c r="E16" s="36"/>
      <c r="F16" s="36"/>
      <c r="G16" s="94"/>
      <c r="I16" s="39"/>
      <c r="J16" s="39"/>
      <c r="K16" s="39"/>
      <c r="L16" s="39"/>
      <c r="M16" s="39"/>
      <c r="N16" s="109"/>
    </row>
    <row r="17" spans="1:14">
      <c r="B17" s="379"/>
      <c r="C17" s="379"/>
      <c r="D17" s="247"/>
      <c r="E17" s="36"/>
      <c r="F17" s="36"/>
      <c r="G17" s="94"/>
      <c r="I17" s="39"/>
      <c r="J17" s="39"/>
      <c r="K17" s="39"/>
      <c r="L17" s="39"/>
      <c r="M17" s="39"/>
      <c r="N17" s="109"/>
    </row>
    <row r="18" spans="1:14">
      <c r="B18" s="379"/>
      <c r="C18" s="379"/>
      <c r="D18" s="247"/>
      <c r="E18" s="37"/>
      <c r="F18" s="36"/>
      <c r="G18" s="94"/>
      <c r="H18" s="22"/>
      <c r="I18" s="39"/>
      <c r="J18" s="39"/>
      <c r="K18" s="39"/>
      <c r="L18" s="39"/>
      <c r="M18" s="39"/>
      <c r="N18" s="20"/>
    </row>
    <row r="19" spans="1:14">
      <c r="B19" s="379"/>
      <c r="C19" s="379"/>
      <c r="D19" s="247"/>
      <c r="E19" s="37"/>
      <c r="F19" s="36"/>
      <c r="G19" s="94"/>
      <c r="H19" s="22"/>
      <c r="I19" s="41"/>
      <c r="J19" s="41"/>
      <c r="K19" s="41"/>
      <c r="L19" s="41"/>
      <c r="M19" s="41"/>
      <c r="N19" s="20"/>
    </row>
    <row r="20" spans="1:14">
      <c r="B20" s="379"/>
      <c r="C20" s="379"/>
      <c r="D20" s="247"/>
      <c r="E20" s="37"/>
      <c r="F20" s="36"/>
      <c r="G20" s="94"/>
      <c r="H20" s="22"/>
      <c r="I20" s="108"/>
      <c r="J20" s="108"/>
      <c r="K20" s="108"/>
      <c r="L20" s="108"/>
      <c r="M20" s="108"/>
      <c r="N20" s="20"/>
    </row>
    <row r="21" spans="1:14">
      <c r="B21" s="379"/>
      <c r="C21" s="379"/>
      <c r="D21" s="247"/>
      <c r="E21" s="37"/>
      <c r="F21" s="36"/>
      <c r="G21" s="94"/>
      <c r="H21" s="22"/>
      <c r="I21" s="108"/>
      <c r="J21" s="108"/>
      <c r="K21" s="108"/>
      <c r="L21" s="108"/>
      <c r="M21" s="108"/>
      <c r="N21" s="20"/>
    </row>
    <row r="22" spans="1:14" ht="15.75" thickBot="1">
      <c r="B22" s="373" t="s">
        <v>14</v>
      </c>
      <c r="C22" s="374"/>
      <c r="D22" s="247"/>
      <c r="E22" s="64"/>
      <c r="F22" s="36"/>
      <c r="G22" s="94"/>
      <c r="H22" s="22"/>
      <c r="I22" s="108"/>
      <c r="J22" s="108"/>
      <c r="K22" s="108"/>
      <c r="L22" s="108"/>
      <c r="M22" s="108"/>
      <c r="N22" s="20"/>
    </row>
    <row r="23" spans="1:14" ht="45.75" thickBot="1">
      <c r="A23" s="43"/>
      <c r="B23" s="53" t="s">
        <v>15</v>
      </c>
      <c r="C23" s="53" t="s">
        <v>102</v>
      </c>
      <c r="E23" s="38"/>
      <c r="F23" s="38"/>
      <c r="G23" s="38"/>
      <c r="H23" s="38"/>
      <c r="I23" s="10"/>
      <c r="J23" s="10"/>
      <c r="K23" s="10"/>
      <c r="L23" s="10"/>
      <c r="M23" s="10"/>
    </row>
    <row r="24" spans="1:14" ht="15.75" thickBot="1">
      <c r="A24" s="44">
        <v>1</v>
      </c>
      <c r="C24" s="46">
        <f>F15*80%</f>
        <v>136</v>
      </c>
      <c r="D24" s="42"/>
      <c r="E24" s="45">
        <f>E15</f>
        <v>462525460</v>
      </c>
      <c r="F24" s="40"/>
      <c r="G24" s="40"/>
      <c r="H24" s="40"/>
      <c r="I24" s="23"/>
      <c r="J24" s="23"/>
      <c r="K24" s="23"/>
      <c r="L24" s="23"/>
      <c r="M24" s="23"/>
    </row>
    <row r="25" spans="1:14">
      <c r="A25" s="100"/>
      <c r="C25" s="101"/>
      <c r="D25" s="39"/>
      <c r="E25" s="102"/>
      <c r="F25" s="40"/>
      <c r="G25" s="40"/>
      <c r="H25" s="40"/>
      <c r="I25" s="23"/>
      <c r="J25" s="23"/>
      <c r="K25" s="23"/>
      <c r="L25" s="23"/>
      <c r="M25" s="23"/>
    </row>
    <row r="26" spans="1:14">
      <c r="A26" s="100"/>
      <c r="C26" s="101"/>
      <c r="D26" s="39"/>
      <c r="E26" s="102"/>
      <c r="F26" s="40"/>
      <c r="G26" s="40"/>
      <c r="H26" s="40"/>
      <c r="I26" s="23"/>
      <c r="J26" s="23"/>
      <c r="K26" s="23"/>
      <c r="L26" s="23"/>
      <c r="M26" s="23"/>
    </row>
    <row r="27" spans="1:14">
      <c r="A27" s="100"/>
      <c r="B27" s="123" t="s">
        <v>133</v>
      </c>
      <c r="C27" s="105"/>
      <c r="D27" s="105"/>
      <c r="E27" s="105"/>
      <c r="F27" s="105"/>
      <c r="G27" s="105"/>
      <c r="H27" s="105"/>
      <c r="I27" s="108"/>
      <c r="J27" s="108"/>
      <c r="K27" s="108"/>
      <c r="L27" s="108"/>
      <c r="M27" s="108"/>
      <c r="N27" s="109"/>
    </row>
    <row r="28" spans="1:14">
      <c r="A28" s="100"/>
      <c r="B28" s="105"/>
      <c r="C28" s="105"/>
      <c r="D28" s="105"/>
      <c r="E28" s="105"/>
      <c r="F28" s="105"/>
      <c r="G28" s="105"/>
      <c r="H28" s="105"/>
      <c r="I28" s="108"/>
      <c r="J28" s="108"/>
      <c r="K28" s="108"/>
      <c r="L28" s="108"/>
      <c r="M28" s="108"/>
      <c r="N28" s="109"/>
    </row>
    <row r="29" spans="1:14">
      <c r="A29" s="100"/>
      <c r="B29" s="126" t="s">
        <v>33</v>
      </c>
      <c r="C29" s="126" t="s">
        <v>134</v>
      </c>
      <c r="D29" s="126" t="s">
        <v>135</v>
      </c>
      <c r="E29" s="105"/>
      <c r="F29" s="105"/>
      <c r="G29" s="105"/>
      <c r="H29" s="105"/>
      <c r="I29" s="108"/>
      <c r="J29" s="108"/>
      <c r="K29" s="108"/>
      <c r="L29" s="108"/>
      <c r="M29" s="108"/>
      <c r="N29" s="109"/>
    </row>
    <row r="30" spans="1:14">
      <c r="A30" s="100"/>
      <c r="B30" s="122" t="s">
        <v>136</v>
      </c>
      <c r="C30" s="218" t="s">
        <v>284</v>
      </c>
      <c r="D30" s="218"/>
      <c r="E30" s="105"/>
      <c r="F30" s="105"/>
      <c r="G30" s="105"/>
      <c r="H30" s="105"/>
      <c r="I30" s="108"/>
      <c r="J30" s="108"/>
      <c r="K30" s="108"/>
      <c r="L30" s="108"/>
      <c r="M30" s="108"/>
      <c r="N30" s="109"/>
    </row>
    <row r="31" spans="1:14">
      <c r="A31" s="100"/>
      <c r="B31" s="122" t="s">
        <v>137</v>
      </c>
      <c r="C31" s="218"/>
      <c r="D31" s="218" t="s">
        <v>284</v>
      </c>
      <c r="E31" s="105"/>
      <c r="F31" s="105"/>
      <c r="G31" s="105"/>
      <c r="H31" s="105"/>
      <c r="I31" s="108"/>
      <c r="J31" s="108"/>
      <c r="K31" s="108"/>
      <c r="L31" s="108"/>
      <c r="M31" s="108"/>
      <c r="N31" s="109"/>
    </row>
    <row r="32" spans="1:14">
      <c r="A32" s="100"/>
      <c r="B32" s="122" t="s">
        <v>138</v>
      </c>
      <c r="C32" s="301" t="s">
        <v>284</v>
      </c>
      <c r="D32" s="301"/>
      <c r="E32" s="105"/>
      <c r="F32" s="105"/>
      <c r="G32" s="105"/>
      <c r="H32" s="105"/>
      <c r="I32" s="108"/>
      <c r="J32" s="108"/>
      <c r="K32" s="108"/>
      <c r="L32" s="108"/>
      <c r="M32" s="108"/>
      <c r="N32" s="109"/>
    </row>
    <row r="33" spans="1:17">
      <c r="A33" s="100"/>
      <c r="B33" s="122" t="s">
        <v>139</v>
      </c>
      <c r="C33" s="301"/>
      <c r="D33" s="301" t="s">
        <v>284</v>
      </c>
      <c r="E33" s="105"/>
      <c r="F33" s="105"/>
      <c r="G33" s="105"/>
      <c r="H33" s="105"/>
      <c r="I33" s="108"/>
      <c r="J33" s="108"/>
      <c r="K33" s="108"/>
      <c r="L33" s="108"/>
      <c r="M33" s="108"/>
      <c r="N33" s="109"/>
    </row>
    <row r="34" spans="1:17">
      <c r="A34" s="100"/>
      <c r="B34" s="105"/>
      <c r="C34" s="105"/>
      <c r="D34" s="105"/>
      <c r="E34" s="105"/>
      <c r="F34" s="105"/>
      <c r="G34" s="105"/>
      <c r="H34" s="105"/>
      <c r="I34" s="108"/>
      <c r="J34" s="108"/>
      <c r="K34" s="108"/>
      <c r="L34" s="108"/>
      <c r="M34" s="108"/>
      <c r="N34" s="109"/>
    </row>
    <row r="35" spans="1:17">
      <c r="A35" s="100"/>
      <c r="B35" s="105"/>
      <c r="C35" s="105"/>
      <c r="D35" s="105"/>
      <c r="E35" s="105"/>
      <c r="F35" s="105"/>
      <c r="G35" s="105"/>
      <c r="H35" s="105"/>
      <c r="I35" s="108"/>
      <c r="J35" s="108"/>
      <c r="K35" s="108"/>
      <c r="L35" s="108"/>
      <c r="M35" s="108"/>
      <c r="N35" s="109"/>
    </row>
    <row r="36" spans="1:17">
      <c r="A36" s="100"/>
      <c r="B36" s="123" t="s">
        <v>140</v>
      </c>
      <c r="C36" s="105"/>
      <c r="D36" s="105"/>
      <c r="E36" s="105"/>
      <c r="F36" s="105"/>
      <c r="G36" s="105"/>
      <c r="H36" s="105"/>
      <c r="I36" s="108"/>
      <c r="J36" s="108"/>
      <c r="K36" s="108"/>
      <c r="L36" s="108"/>
      <c r="M36" s="108"/>
      <c r="N36" s="109"/>
    </row>
    <row r="37" spans="1:17">
      <c r="A37" s="100"/>
      <c r="B37" s="105"/>
      <c r="C37" s="105"/>
      <c r="D37" s="105"/>
      <c r="E37" s="105"/>
      <c r="F37" s="105"/>
      <c r="G37" s="105"/>
      <c r="H37" s="105"/>
      <c r="I37" s="108"/>
      <c r="J37" s="108"/>
      <c r="K37" s="108"/>
      <c r="L37" s="108"/>
      <c r="M37" s="108"/>
      <c r="N37" s="109"/>
    </row>
    <row r="38" spans="1:17">
      <c r="A38" s="100"/>
      <c r="B38" s="105"/>
      <c r="C38" s="105"/>
      <c r="D38" s="105"/>
      <c r="E38" s="105"/>
      <c r="F38" s="105"/>
      <c r="G38" s="105"/>
      <c r="H38" s="105"/>
      <c r="I38" s="108"/>
      <c r="J38" s="108"/>
      <c r="K38" s="108"/>
      <c r="L38" s="108"/>
      <c r="M38" s="108"/>
      <c r="N38" s="109"/>
    </row>
    <row r="39" spans="1:17">
      <c r="A39" s="100"/>
      <c r="B39" s="126" t="s">
        <v>33</v>
      </c>
      <c r="C39" s="126" t="s">
        <v>57</v>
      </c>
      <c r="D39" s="125" t="s">
        <v>51</v>
      </c>
      <c r="E39" s="125" t="s">
        <v>16</v>
      </c>
      <c r="F39" s="105"/>
      <c r="G39" s="105"/>
      <c r="H39" s="105"/>
      <c r="I39" s="108"/>
      <c r="J39" s="108"/>
      <c r="K39" s="108"/>
      <c r="L39" s="108"/>
      <c r="M39" s="108"/>
      <c r="N39" s="109"/>
    </row>
    <row r="40" spans="1:17" ht="28.5">
      <c r="A40" s="100"/>
      <c r="B40" s="106" t="s">
        <v>141</v>
      </c>
      <c r="C40" s="107">
        <v>40</v>
      </c>
      <c r="D40" s="246">
        <v>0</v>
      </c>
      <c r="E40" s="352">
        <f>+D40+D41</f>
        <v>25</v>
      </c>
      <c r="F40" s="105"/>
      <c r="G40" s="105"/>
      <c r="H40" s="105"/>
      <c r="I40" s="108"/>
      <c r="J40" s="108"/>
      <c r="K40" s="108"/>
      <c r="L40" s="108"/>
      <c r="M40" s="108"/>
      <c r="N40" s="109"/>
    </row>
    <row r="41" spans="1:17" ht="57">
      <c r="A41" s="100"/>
      <c r="B41" s="106" t="s">
        <v>142</v>
      </c>
      <c r="C41" s="107">
        <v>60</v>
      </c>
      <c r="D41" s="246">
        <v>25</v>
      </c>
      <c r="E41" s="353"/>
      <c r="F41" s="105"/>
      <c r="G41" s="105"/>
      <c r="H41" s="105"/>
      <c r="I41" s="108"/>
      <c r="J41" s="108"/>
      <c r="K41" s="108"/>
      <c r="L41" s="108"/>
      <c r="M41" s="108"/>
      <c r="N41" s="109"/>
    </row>
    <row r="42" spans="1:17">
      <c r="A42" s="100"/>
      <c r="C42" s="101"/>
      <c r="D42" s="39"/>
      <c r="E42" s="102"/>
      <c r="F42" s="40"/>
      <c r="G42" s="40"/>
      <c r="H42" s="40"/>
      <c r="I42" s="23"/>
      <c r="J42" s="23"/>
      <c r="K42" s="23"/>
      <c r="L42" s="23"/>
      <c r="M42" s="23"/>
    </row>
    <row r="43" spans="1:17">
      <c r="A43" s="100"/>
      <c r="C43" s="101"/>
      <c r="D43" s="39"/>
      <c r="E43" s="102"/>
      <c r="F43" s="40"/>
      <c r="G43" s="40"/>
      <c r="H43" s="40"/>
      <c r="I43" s="23"/>
      <c r="J43" s="23"/>
      <c r="K43" s="23"/>
      <c r="L43" s="23"/>
      <c r="M43" s="23"/>
    </row>
    <row r="44" spans="1:17">
      <c r="A44" s="100"/>
      <c r="C44" s="101"/>
      <c r="D44" s="39"/>
      <c r="E44" s="102"/>
      <c r="F44" s="40"/>
      <c r="G44" s="40"/>
      <c r="H44" s="40"/>
      <c r="I44" s="23"/>
      <c r="J44" s="23"/>
      <c r="K44" s="23"/>
      <c r="L44" s="23"/>
      <c r="M44" s="23"/>
    </row>
    <row r="45" spans="1:17" ht="15.75" thickBot="1">
      <c r="M45" s="368" t="s">
        <v>35</v>
      </c>
      <c r="N45" s="368"/>
    </row>
    <row r="46" spans="1:17">
      <c r="B46" s="123" t="s">
        <v>30</v>
      </c>
      <c r="M46" s="65"/>
      <c r="N46" s="65"/>
    </row>
    <row r="47" spans="1:17" ht="15.75" thickBot="1">
      <c r="M47" s="65"/>
      <c r="N47" s="65"/>
    </row>
    <row r="48" spans="1:17" s="108" customFormat="1" ht="109.5" customHeight="1">
      <c r="B48" s="119" t="s">
        <v>143</v>
      </c>
      <c r="C48" s="119" t="s">
        <v>144</v>
      </c>
      <c r="D48" s="119" t="s">
        <v>145</v>
      </c>
      <c r="E48" s="119" t="s">
        <v>45</v>
      </c>
      <c r="F48" s="119" t="s">
        <v>22</v>
      </c>
      <c r="G48" s="119" t="s">
        <v>103</v>
      </c>
      <c r="H48" s="119" t="s">
        <v>17</v>
      </c>
      <c r="I48" s="119" t="s">
        <v>10</v>
      </c>
      <c r="J48" s="119" t="s">
        <v>31</v>
      </c>
      <c r="K48" s="119" t="s">
        <v>60</v>
      </c>
      <c r="L48" s="119" t="s">
        <v>20</v>
      </c>
      <c r="M48" s="104" t="s">
        <v>26</v>
      </c>
      <c r="N48" s="119" t="s">
        <v>146</v>
      </c>
      <c r="O48" s="119" t="s">
        <v>36</v>
      </c>
      <c r="P48" s="120" t="s">
        <v>11</v>
      </c>
      <c r="Q48" s="120" t="s">
        <v>19</v>
      </c>
    </row>
    <row r="49" spans="1:26" s="314" customFormat="1" ht="30">
      <c r="A49" s="302">
        <v>1</v>
      </c>
      <c r="B49" s="303" t="s">
        <v>594</v>
      </c>
      <c r="C49" s="304" t="s">
        <v>594</v>
      </c>
      <c r="D49" s="303" t="s">
        <v>307</v>
      </c>
      <c r="E49" s="305" t="s">
        <v>595</v>
      </c>
      <c r="F49" s="306" t="s">
        <v>134</v>
      </c>
      <c r="G49" s="307"/>
      <c r="H49" s="308">
        <v>39834</v>
      </c>
      <c r="I49" s="309">
        <v>40178</v>
      </c>
      <c r="J49" s="309"/>
      <c r="K49" s="309" t="s">
        <v>596</v>
      </c>
      <c r="L49" s="309" t="s">
        <v>597</v>
      </c>
      <c r="M49" s="310">
        <v>628</v>
      </c>
      <c r="N49" s="310">
        <v>20</v>
      </c>
      <c r="O49" s="311"/>
      <c r="P49" s="311">
        <v>11</v>
      </c>
      <c r="Q49" s="312"/>
      <c r="R49" s="313"/>
      <c r="S49" s="313"/>
      <c r="T49" s="313"/>
      <c r="U49" s="313"/>
      <c r="V49" s="313"/>
      <c r="W49" s="313"/>
      <c r="X49" s="313"/>
      <c r="Y49" s="313"/>
      <c r="Z49" s="313"/>
    </row>
    <row r="50" spans="1:26" s="314" customFormat="1" ht="30">
      <c r="A50" s="302">
        <f>+A49+1</f>
        <v>2</v>
      </c>
      <c r="B50" s="303" t="s">
        <v>594</v>
      </c>
      <c r="C50" s="304" t="s">
        <v>594</v>
      </c>
      <c r="D50" s="303" t="s">
        <v>307</v>
      </c>
      <c r="E50" s="305" t="s">
        <v>599</v>
      </c>
      <c r="F50" s="306" t="s">
        <v>134</v>
      </c>
      <c r="G50" s="306"/>
      <c r="H50" s="308">
        <v>40207</v>
      </c>
      <c r="I50" s="309">
        <v>40543</v>
      </c>
      <c r="J50" s="309"/>
      <c r="K50" s="309" t="s">
        <v>600</v>
      </c>
      <c r="L50" s="309" t="s">
        <v>597</v>
      </c>
      <c r="M50" s="310">
        <v>103</v>
      </c>
      <c r="N50" s="310">
        <v>15</v>
      </c>
      <c r="O50" s="311"/>
      <c r="P50" s="311">
        <v>12</v>
      </c>
      <c r="Q50" s="312"/>
      <c r="R50" s="313"/>
      <c r="S50" s="313"/>
      <c r="T50" s="313"/>
      <c r="U50" s="313"/>
      <c r="V50" s="313"/>
      <c r="W50" s="313"/>
      <c r="X50" s="313"/>
      <c r="Y50" s="313"/>
      <c r="Z50" s="313"/>
    </row>
    <row r="51" spans="1:26" s="314" customFormat="1" ht="30">
      <c r="A51" s="302">
        <f t="shared" ref="A51:A56" si="0">+A50+1</f>
        <v>3</v>
      </c>
      <c r="B51" s="303" t="s">
        <v>594</v>
      </c>
      <c r="C51" s="304" t="s">
        <v>594</v>
      </c>
      <c r="D51" s="303" t="s">
        <v>307</v>
      </c>
      <c r="E51" s="315" t="s">
        <v>618</v>
      </c>
      <c r="F51" s="306" t="s">
        <v>134</v>
      </c>
      <c r="G51" s="306"/>
      <c r="H51" s="308">
        <v>40557</v>
      </c>
      <c r="I51" s="309">
        <v>40907</v>
      </c>
      <c r="J51" s="309"/>
      <c r="K51" s="309" t="s">
        <v>610</v>
      </c>
      <c r="L51" s="309" t="s">
        <v>597</v>
      </c>
      <c r="M51" s="310">
        <v>135</v>
      </c>
      <c r="N51" s="310">
        <v>29</v>
      </c>
      <c r="O51" s="311"/>
      <c r="P51" s="311">
        <v>12</v>
      </c>
      <c r="Q51" s="312"/>
      <c r="R51" s="313"/>
      <c r="S51" s="313"/>
      <c r="T51" s="313"/>
      <c r="U51" s="313"/>
      <c r="V51" s="313"/>
      <c r="W51" s="313"/>
      <c r="X51" s="313"/>
      <c r="Y51" s="313"/>
      <c r="Z51" s="313"/>
    </row>
    <row r="52" spans="1:26" s="314" customFormat="1" ht="30">
      <c r="A52" s="302">
        <f t="shared" si="0"/>
        <v>4</v>
      </c>
      <c r="B52" s="303" t="s">
        <v>594</v>
      </c>
      <c r="C52" s="304" t="s">
        <v>594</v>
      </c>
      <c r="D52" s="303" t="s">
        <v>307</v>
      </c>
      <c r="E52" s="305" t="s">
        <v>601</v>
      </c>
      <c r="F52" s="306" t="s">
        <v>134</v>
      </c>
      <c r="G52" s="306"/>
      <c r="H52" s="308">
        <v>40940</v>
      </c>
      <c r="I52" s="309">
        <v>41273</v>
      </c>
      <c r="J52" s="309"/>
      <c r="K52" s="309" t="s">
        <v>602</v>
      </c>
      <c r="L52" s="309" t="s">
        <v>597</v>
      </c>
      <c r="M52" s="310">
        <v>1400</v>
      </c>
      <c r="N52" s="310">
        <v>72</v>
      </c>
      <c r="O52" s="311"/>
      <c r="P52" s="311">
        <v>13</v>
      </c>
      <c r="Q52" s="312"/>
      <c r="R52" s="313"/>
      <c r="S52" s="313"/>
      <c r="T52" s="313"/>
      <c r="U52" s="313"/>
      <c r="V52" s="313"/>
      <c r="W52" s="313"/>
      <c r="X52" s="313"/>
      <c r="Y52" s="313"/>
      <c r="Z52" s="313"/>
    </row>
    <row r="53" spans="1:26" s="314" customFormat="1">
      <c r="A53" s="302">
        <f t="shared" si="0"/>
        <v>5</v>
      </c>
      <c r="B53" s="303"/>
      <c r="C53" s="304"/>
      <c r="D53" s="303"/>
      <c r="E53" s="305"/>
      <c r="F53" s="306"/>
      <c r="G53" s="306"/>
      <c r="H53" s="306"/>
      <c r="I53" s="309"/>
      <c r="J53" s="309"/>
      <c r="K53" s="309"/>
      <c r="L53" s="309"/>
      <c r="M53" s="310"/>
      <c r="N53" s="310"/>
      <c r="O53" s="311"/>
      <c r="P53" s="311"/>
      <c r="Q53" s="312"/>
      <c r="R53" s="313"/>
      <c r="S53" s="313"/>
      <c r="T53" s="313"/>
      <c r="U53" s="313"/>
      <c r="V53" s="313"/>
      <c r="W53" s="313"/>
      <c r="X53" s="313"/>
      <c r="Y53" s="313"/>
      <c r="Z53" s="313"/>
    </row>
    <row r="54" spans="1:26" s="114" customFormat="1">
      <c r="A54" s="47">
        <f t="shared" si="0"/>
        <v>6</v>
      </c>
      <c r="B54" s="115"/>
      <c r="C54" s="116"/>
      <c r="D54" s="115"/>
      <c r="E54" s="110"/>
      <c r="F54" s="111"/>
      <c r="G54" s="111"/>
      <c r="H54" s="111"/>
      <c r="I54" s="112"/>
      <c r="J54" s="112"/>
      <c r="K54" s="112"/>
      <c r="L54" s="112"/>
      <c r="M54" s="103"/>
      <c r="N54" s="103"/>
      <c r="O54" s="27"/>
      <c r="P54" s="27"/>
      <c r="Q54" s="152"/>
      <c r="R54" s="113"/>
      <c r="S54" s="113"/>
      <c r="T54" s="113"/>
      <c r="U54" s="113"/>
      <c r="V54" s="113"/>
      <c r="W54" s="113"/>
      <c r="X54" s="113"/>
      <c r="Y54" s="113"/>
      <c r="Z54" s="113"/>
    </row>
    <row r="55" spans="1:26" s="114" customFormat="1">
      <c r="A55" s="47">
        <f t="shared" si="0"/>
        <v>7</v>
      </c>
      <c r="B55" s="115"/>
      <c r="C55" s="116"/>
      <c r="D55" s="115"/>
      <c r="E55" s="110"/>
      <c r="F55" s="111"/>
      <c r="G55" s="111"/>
      <c r="H55" s="111"/>
      <c r="I55" s="112"/>
      <c r="J55" s="112"/>
      <c r="K55" s="112"/>
      <c r="L55" s="112"/>
      <c r="M55" s="103"/>
      <c r="N55" s="103"/>
      <c r="O55" s="27"/>
      <c r="P55" s="27"/>
      <c r="Q55" s="152"/>
      <c r="R55" s="113"/>
      <c r="S55" s="113"/>
      <c r="T55" s="113"/>
      <c r="U55" s="113"/>
      <c r="V55" s="113"/>
      <c r="W55" s="113"/>
      <c r="X55" s="113"/>
      <c r="Y55" s="113"/>
      <c r="Z55" s="113"/>
    </row>
    <row r="56" spans="1:26" s="114" customFormat="1">
      <c r="A56" s="47">
        <f t="shared" si="0"/>
        <v>8</v>
      </c>
      <c r="B56" s="115"/>
      <c r="C56" s="116"/>
      <c r="D56" s="115"/>
      <c r="E56" s="110"/>
      <c r="F56" s="111"/>
      <c r="G56" s="111"/>
      <c r="H56" s="111"/>
      <c r="I56" s="112"/>
      <c r="J56" s="112"/>
      <c r="K56" s="112"/>
      <c r="L56" s="112"/>
      <c r="M56" s="103"/>
      <c r="N56" s="103"/>
      <c r="O56" s="27"/>
      <c r="P56" s="27"/>
      <c r="Q56" s="152"/>
      <c r="R56" s="113"/>
      <c r="S56" s="113"/>
      <c r="T56" s="113"/>
      <c r="U56" s="113"/>
      <c r="V56" s="113"/>
      <c r="W56" s="113"/>
      <c r="X56" s="113"/>
      <c r="Y56" s="113"/>
      <c r="Z56" s="113"/>
    </row>
    <row r="57" spans="1:26" s="114" customFormat="1">
      <c r="A57" s="47"/>
      <c r="B57" s="50" t="s">
        <v>16</v>
      </c>
      <c r="C57" s="116"/>
      <c r="D57" s="115"/>
      <c r="E57" s="110"/>
      <c r="F57" s="111"/>
      <c r="G57" s="111"/>
      <c r="H57" s="111"/>
      <c r="I57" s="112"/>
      <c r="J57" s="112"/>
      <c r="K57" s="117" t="s">
        <v>779</v>
      </c>
      <c r="L57" s="117">
        <f t="shared" ref="L57" si="1">SUM(L49:L56)</f>
        <v>0</v>
      </c>
      <c r="M57" s="150">
        <v>72</v>
      </c>
      <c r="N57" s="117" t="s">
        <v>782</v>
      </c>
      <c r="O57" s="27"/>
      <c r="P57" s="27"/>
      <c r="Q57" s="153"/>
    </row>
    <row r="58" spans="1:26" s="30" customFormat="1">
      <c r="E58" s="31"/>
    </row>
    <row r="59" spans="1:26" s="30" customFormat="1">
      <c r="B59" s="369" t="s">
        <v>28</v>
      </c>
      <c r="C59" s="369" t="s">
        <v>27</v>
      </c>
      <c r="D59" s="367" t="s">
        <v>34</v>
      </c>
      <c r="E59" s="367"/>
    </row>
    <row r="60" spans="1:26" s="30" customFormat="1">
      <c r="B60" s="370"/>
      <c r="C60" s="370"/>
      <c r="D60" s="248" t="s">
        <v>23</v>
      </c>
      <c r="E60" s="62" t="s">
        <v>24</v>
      </c>
    </row>
    <row r="61" spans="1:26" s="30" customFormat="1" ht="30.6" customHeight="1">
      <c r="B61" s="59" t="s">
        <v>21</v>
      </c>
      <c r="C61" s="60" t="str">
        <f>+K57</f>
        <v>45 meses</v>
      </c>
      <c r="D61" s="57" t="s">
        <v>284</v>
      </c>
      <c r="E61" s="57"/>
      <c r="F61" s="32"/>
      <c r="G61" s="32"/>
      <c r="H61" s="32"/>
      <c r="I61" s="32"/>
      <c r="J61" s="32"/>
      <c r="K61" s="32"/>
      <c r="L61" s="32"/>
      <c r="M61" s="32"/>
    </row>
    <row r="62" spans="1:26" s="30" customFormat="1" ht="30" customHeight="1">
      <c r="B62" s="59" t="s">
        <v>25</v>
      </c>
      <c r="C62" s="60">
        <f>+M57</f>
        <v>72</v>
      </c>
      <c r="D62" s="57"/>
      <c r="E62" s="57" t="s">
        <v>284</v>
      </c>
    </row>
    <row r="63" spans="1:26" s="30" customFormat="1">
      <c r="B63" s="33"/>
      <c r="C63" s="366"/>
      <c r="D63" s="366"/>
      <c r="E63" s="366"/>
      <c r="F63" s="366"/>
      <c r="G63" s="366"/>
      <c r="H63" s="366"/>
      <c r="I63" s="366"/>
      <c r="J63" s="366"/>
      <c r="K63" s="366"/>
      <c r="L63" s="366"/>
      <c r="M63" s="366"/>
      <c r="N63" s="366"/>
    </row>
    <row r="64" spans="1:26" ht="28.15" customHeight="1" thickBot="1"/>
    <row r="65" spans="2:17" ht="27" thickBot="1">
      <c r="B65" s="365" t="s">
        <v>104</v>
      </c>
      <c r="C65" s="365"/>
      <c r="D65" s="365"/>
      <c r="E65" s="365"/>
      <c r="F65" s="365"/>
      <c r="G65" s="365"/>
      <c r="H65" s="365"/>
      <c r="I65" s="365"/>
      <c r="J65" s="365"/>
      <c r="K65" s="365"/>
      <c r="L65" s="365"/>
      <c r="M65" s="365"/>
      <c r="N65" s="365"/>
    </row>
    <row r="68" spans="2:17" ht="109.5" customHeight="1">
      <c r="B68" s="121" t="s">
        <v>147</v>
      </c>
      <c r="C68" s="68" t="s">
        <v>2</v>
      </c>
      <c r="D68" s="68" t="s">
        <v>106</v>
      </c>
      <c r="E68" s="68" t="s">
        <v>105</v>
      </c>
      <c r="F68" s="68" t="s">
        <v>107</v>
      </c>
      <c r="G68" s="68" t="s">
        <v>108</v>
      </c>
      <c r="H68" s="68" t="s">
        <v>109</v>
      </c>
      <c r="I68" s="68" t="s">
        <v>110</v>
      </c>
      <c r="J68" s="68" t="s">
        <v>111</v>
      </c>
      <c r="K68" s="68" t="s">
        <v>112</v>
      </c>
      <c r="L68" s="68" t="s">
        <v>113</v>
      </c>
      <c r="M68" s="97" t="s">
        <v>114</v>
      </c>
      <c r="N68" s="97" t="s">
        <v>115</v>
      </c>
      <c r="O68" s="362" t="s">
        <v>3</v>
      </c>
      <c r="P68" s="363"/>
      <c r="Q68" s="68" t="s">
        <v>18</v>
      </c>
    </row>
    <row r="69" spans="2:17">
      <c r="B69" s="261" t="s">
        <v>448</v>
      </c>
      <c r="C69" s="261" t="s">
        <v>480</v>
      </c>
      <c r="D69" s="261" t="s">
        <v>481</v>
      </c>
      <c r="E69" s="5">
        <v>170</v>
      </c>
      <c r="F69" s="4"/>
      <c r="G69" s="4"/>
      <c r="H69" s="4" t="s">
        <v>134</v>
      </c>
      <c r="I69" s="98"/>
      <c r="J69" s="4" t="s">
        <v>134</v>
      </c>
      <c r="K69" s="4" t="s">
        <v>134</v>
      </c>
      <c r="L69" s="4" t="s">
        <v>134</v>
      </c>
      <c r="M69" s="4" t="s">
        <v>134</v>
      </c>
      <c r="N69" s="4" t="s">
        <v>134</v>
      </c>
      <c r="O69" s="371"/>
      <c r="P69" s="372"/>
      <c r="Q69" s="122" t="s">
        <v>134</v>
      </c>
    </row>
    <row r="70" spans="2:17">
      <c r="B70" s="3"/>
      <c r="C70" s="3"/>
      <c r="D70" s="5"/>
      <c r="E70" s="5"/>
      <c r="F70" s="4"/>
      <c r="G70" s="4"/>
      <c r="H70" s="4"/>
      <c r="I70" s="98"/>
      <c r="J70" s="98"/>
      <c r="K70" s="122"/>
      <c r="L70" s="122"/>
      <c r="M70" s="122"/>
      <c r="N70" s="122"/>
      <c r="O70" s="371"/>
      <c r="P70" s="372"/>
      <c r="Q70" s="122"/>
    </row>
    <row r="71" spans="2:17">
      <c r="B71" s="3"/>
      <c r="C71" s="3"/>
      <c r="D71" s="5"/>
      <c r="E71" s="5"/>
      <c r="F71" s="4"/>
      <c r="G71" s="4"/>
      <c r="H71" s="4"/>
      <c r="I71" s="98"/>
      <c r="J71" s="98"/>
      <c r="K71" s="122"/>
      <c r="L71" s="122"/>
      <c r="M71" s="122"/>
      <c r="N71" s="122"/>
      <c r="O71" s="371"/>
      <c r="P71" s="372"/>
      <c r="Q71" s="122"/>
    </row>
    <row r="72" spans="2:17">
      <c r="B72" s="3"/>
      <c r="C72" s="3"/>
      <c r="D72" s="5"/>
      <c r="E72" s="5"/>
      <c r="F72" s="4"/>
      <c r="G72" s="4"/>
      <c r="H72" s="4"/>
      <c r="I72" s="98"/>
      <c r="J72" s="98"/>
      <c r="K72" s="122"/>
      <c r="L72" s="122"/>
      <c r="M72" s="122"/>
      <c r="N72" s="122"/>
      <c r="O72" s="371"/>
      <c r="P72" s="372"/>
      <c r="Q72" s="122"/>
    </row>
    <row r="73" spans="2:17">
      <c r="B73" s="3"/>
      <c r="C73" s="3"/>
      <c r="D73" s="5"/>
      <c r="E73" s="5"/>
      <c r="F73" s="4"/>
      <c r="G73" s="4"/>
      <c r="H73" s="4"/>
      <c r="I73" s="98"/>
      <c r="J73" s="98"/>
      <c r="K73" s="122"/>
      <c r="L73" s="122"/>
      <c r="M73" s="122"/>
      <c r="N73" s="122"/>
      <c r="O73" s="371"/>
      <c r="P73" s="372"/>
      <c r="Q73" s="122"/>
    </row>
    <row r="74" spans="2:17">
      <c r="B74" s="3"/>
      <c r="C74" s="3"/>
      <c r="D74" s="5"/>
      <c r="E74" s="5"/>
      <c r="F74" s="4"/>
      <c r="G74" s="4"/>
      <c r="H74" s="4"/>
      <c r="I74" s="98"/>
      <c r="J74" s="98"/>
      <c r="K74" s="122"/>
      <c r="L74" s="122"/>
      <c r="M74" s="122"/>
      <c r="N74" s="122"/>
      <c r="O74" s="371"/>
      <c r="P74" s="372"/>
      <c r="Q74" s="122"/>
    </row>
    <row r="75" spans="2:17">
      <c r="B75" s="122"/>
      <c r="C75" s="122"/>
      <c r="D75" s="122"/>
      <c r="E75" s="122"/>
      <c r="F75" s="122"/>
      <c r="G75" s="122"/>
      <c r="H75" s="122"/>
      <c r="I75" s="122"/>
      <c r="J75" s="122"/>
      <c r="K75" s="122"/>
      <c r="L75" s="122"/>
      <c r="M75" s="122"/>
      <c r="N75" s="122"/>
      <c r="O75" s="371"/>
      <c r="P75" s="372"/>
      <c r="Q75" s="122"/>
    </row>
    <row r="76" spans="2:17">
      <c r="B76" s="9" t="s">
        <v>1</v>
      </c>
    </row>
    <row r="77" spans="2:17">
      <c r="B77" s="9" t="s">
        <v>37</v>
      </c>
    </row>
    <row r="78" spans="2:17">
      <c r="B78" s="9" t="s">
        <v>61</v>
      </c>
    </row>
    <row r="80" spans="2:17" ht="15.75" thickBot="1"/>
    <row r="81" spans="2:17" ht="27" thickBot="1">
      <c r="B81" s="356" t="s">
        <v>38</v>
      </c>
      <c r="C81" s="357"/>
      <c r="D81" s="357"/>
      <c r="E81" s="357"/>
      <c r="F81" s="357"/>
      <c r="G81" s="357"/>
      <c r="H81" s="357"/>
      <c r="I81" s="357"/>
      <c r="J81" s="357"/>
      <c r="K81" s="357"/>
      <c r="L81" s="357"/>
      <c r="M81" s="357"/>
      <c r="N81" s="358"/>
    </row>
    <row r="86" spans="2:17" ht="76.5" customHeight="1">
      <c r="B86" s="121" t="s">
        <v>0</v>
      </c>
      <c r="C86" s="121" t="s">
        <v>39</v>
      </c>
      <c r="D86" s="121" t="s">
        <v>40</v>
      </c>
      <c r="E86" s="121" t="s">
        <v>116</v>
      </c>
      <c r="F86" s="121" t="s">
        <v>118</v>
      </c>
      <c r="G86" s="121" t="s">
        <v>119</v>
      </c>
      <c r="H86" s="121" t="s">
        <v>120</v>
      </c>
      <c r="I86" s="121" t="s">
        <v>117</v>
      </c>
      <c r="J86" s="362" t="s">
        <v>121</v>
      </c>
      <c r="K86" s="380"/>
      <c r="L86" s="363"/>
      <c r="M86" s="121" t="s">
        <v>122</v>
      </c>
      <c r="N86" s="121" t="s">
        <v>41</v>
      </c>
      <c r="O86" s="121" t="s">
        <v>42</v>
      </c>
      <c r="P86" s="362" t="s">
        <v>3</v>
      </c>
      <c r="Q86" s="363"/>
    </row>
    <row r="87" spans="2:17" ht="30" customHeight="1">
      <c r="B87" s="243" t="s">
        <v>43</v>
      </c>
      <c r="C87" s="243">
        <f>170/200</f>
        <v>0.85</v>
      </c>
      <c r="D87" s="3" t="s">
        <v>648</v>
      </c>
      <c r="E87" s="3">
        <v>98390919</v>
      </c>
      <c r="F87" s="3" t="s">
        <v>650</v>
      </c>
      <c r="G87" s="3" t="s">
        <v>649</v>
      </c>
      <c r="H87" s="176">
        <v>41003</v>
      </c>
      <c r="I87" s="5" t="s">
        <v>621</v>
      </c>
      <c r="J87" s="1"/>
      <c r="K87" s="99"/>
      <c r="L87" s="98"/>
      <c r="M87" s="122" t="s">
        <v>134</v>
      </c>
      <c r="N87" s="122" t="s">
        <v>135</v>
      </c>
      <c r="O87" s="122"/>
      <c r="P87" s="246" t="s">
        <v>651</v>
      </c>
      <c r="Q87" s="246"/>
    </row>
    <row r="88" spans="2:17" ht="30" customHeight="1">
      <c r="B88" s="266" t="s">
        <v>193</v>
      </c>
      <c r="C88" s="266">
        <f>170/200</f>
        <v>0.85</v>
      </c>
      <c r="D88" s="3" t="s">
        <v>652</v>
      </c>
      <c r="E88" s="3">
        <v>37086446</v>
      </c>
      <c r="F88" s="3" t="s">
        <v>162</v>
      </c>
      <c r="G88" s="3" t="s">
        <v>169</v>
      </c>
      <c r="H88" s="176">
        <v>41848</v>
      </c>
      <c r="I88" s="5" t="s">
        <v>769</v>
      </c>
      <c r="J88" s="1" t="s">
        <v>156</v>
      </c>
      <c r="K88" s="99" t="s">
        <v>654</v>
      </c>
      <c r="L88" s="98" t="s">
        <v>653</v>
      </c>
      <c r="M88" s="122" t="s">
        <v>134</v>
      </c>
      <c r="N88" s="122" t="s">
        <v>135</v>
      </c>
      <c r="O88" s="122"/>
      <c r="P88" s="246" t="s">
        <v>215</v>
      </c>
      <c r="Q88" s="246"/>
    </row>
    <row r="89" spans="2:17" ht="30" customHeight="1">
      <c r="B89" s="266" t="s">
        <v>193</v>
      </c>
      <c r="C89" s="266">
        <f t="shared" ref="C89:C128" si="2">170/200</f>
        <v>0.85</v>
      </c>
      <c r="D89" s="3" t="s">
        <v>652</v>
      </c>
      <c r="E89" s="3">
        <v>37086446</v>
      </c>
      <c r="F89" s="3" t="s">
        <v>162</v>
      </c>
      <c r="G89" s="3" t="s">
        <v>169</v>
      </c>
      <c r="H89" s="176">
        <v>41848</v>
      </c>
      <c r="I89" s="5" t="s">
        <v>135</v>
      </c>
      <c r="J89" s="1" t="s">
        <v>655</v>
      </c>
      <c r="K89" s="98" t="s">
        <v>657</v>
      </c>
      <c r="L89" s="98" t="s">
        <v>656</v>
      </c>
      <c r="M89" s="122" t="s">
        <v>134</v>
      </c>
      <c r="N89" s="122" t="s">
        <v>135</v>
      </c>
      <c r="O89" s="122"/>
      <c r="P89" s="364" t="s">
        <v>215</v>
      </c>
      <c r="Q89" s="364"/>
    </row>
    <row r="91" spans="2:17" ht="15.75" thickBot="1"/>
    <row r="92" spans="2:17" ht="27" thickBot="1">
      <c r="B92" s="356" t="s">
        <v>46</v>
      </c>
      <c r="C92" s="357"/>
      <c r="D92" s="357"/>
      <c r="E92" s="357"/>
      <c r="F92" s="357"/>
      <c r="G92" s="357"/>
      <c r="H92" s="357"/>
      <c r="I92" s="357"/>
      <c r="J92" s="357"/>
      <c r="K92" s="357"/>
      <c r="L92" s="357"/>
      <c r="M92" s="357"/>
      <c r="N92" s="358"/>
    </row>
    <row r="95" spans="2:17" ht="46.15" customHeight="1">
      <c r="B95" s="68" t="s">
        <v>33</v>
      </c>
      <c r="C95" s="68" t="s">
        <v>47</v>
      </c>
      <c r="D95" s="362" t="s">
        <v>3</v>
      </c>
      <c r="E95" s="363"/>
    </row>
    <row r="96" spans="2:17" ht="46.9" customHeight="1">
      <c r="B96" s="69" t="s">
        <v>123</v>
      </c>
      <c r="C96" s="246" t="s">
        <v>134</v>
      </c>
      <c r="D96" s="364"/>
      <c r="E96" s="364"/>
    </row>
    <row r="99" spans="1:26" ht="26.25">
      <c r="B99" s="354" t="s">
        <v>63</v>
      </c>
      <c r="C99" s="355"/>
      <c r="D99" s="355"/>
      <c r="E99" s="355"/>
      <c r="F99" s="355"/>
      <c r="G99" s="355"/>
      <c r="H99" s="355"/>
      <c r="I99" s="355"/>
      <c r="J99" s="355"/>
      <c r="K99" s="355"/>
      <c r="L99" s="355"/>
      <c r="M99" s="355"/>
      <c r="N99" s="355"/>
      <c r="O99" s="355"/>
      <c r="P99" s="355"/>
      <c r="Q99" s="355"/>
    </row>
    <row r="102" spans="1:26" ht="26.25">
      <c r="B102" s="354" t="s">
        <v>264</v>
      </c>
      <c r="C102" s="355"/>
      <c r="D102" s="355"/>
      <c r="E102" s="355"/>
      <c r="F102" s="355"/>
      <c r="G102" s="355"/>
      <c r="H102" s="355"/>
      <c r="I102" s="355"/>
      <c r="J102" s="355"/>
      <c r="K102" s="355"/>
      <c r="L102" s="355"/>
      <c r="M102" s="355"/>
      <c r="N102" s="355"/>
      <c r="O102" s="355"/>
      <c r="P102" s="355"/>
      <c r="Q102" s="355"/>
    </row>
    <row r="104" spans="1:26" ht="15.75" thickBot="1">
      <c r="M104" s="65"/>
      <c r="N104" s="65"/>
    </row>
    <row r="105" spans="1:26" s="108" customFormat="1" ht="109.5" customHeight="1">
      <c r="B105" s="119" t="s">
        <v>143</v>
      </c>
      <c r="C105" s="119" t="s">
        <v>144</v>
      </c>
      <c r="D105" s="119" t="s">
        <v>145</v>
      </c>
      <c r="E105" s="119" t="s">
        <v>45</v>
      </c>
      <c r="F105" s="119" t="s">
        <v>22</v>
      </c>
      <c r="G105" s="119" t="s">
        <v>103</v>
      </c>
      <c r="H105" s="119" t="s">
        <v>17</v>
      </c>
      <c r="I105" s="119" t="s">
        <v>10</v>
      </c>
      <c r="J105" s="119" t="s">
        <v>31</v>
      </c>
      <c r="K105" s="119" t="s">
        <v>60</v>
      </c>
      <c r="L105" s="119" t="s">
        <v>20</v>
      </c>
      <c r="M105" s="104" t="s">
        <v>26</v>
      </c>
      <c r="N105" s="119" t="s">
        <v>146</v>
      </c>
      <c r="O105" s="119" t="s">
        <v>36</v>
      </c>
      <c r="P105" s="120" t="s">
        <v>11</v>
      </c>
      <c r="Q105" s="120" t="s">
        <v>19</v>
      </c>
    </row>
    <row r="106" spans="1:26" s="314" customFormat="1" ht="30">
      <c r="A106" s="302">
        <v>1</v>
      </c>
      <c r="B106" s="303" t="s">
        <v>594</v>
      </c>
      <c r="C106" s="304" t="s">
        <v>594</v>
      </c>
      <c r="D106" s="303" t="s">
        <v>307</v>
      </c>
      <c r="E106" s="305" t="s">
        <v>595</v>
      </c>
      <c r="F106" s="306" t="s">
        <v>134</v>
      </c>
      <c r="G106" s="307"/>
      <c r="H106" s="308">
        <v>39834</v>
      </c>
      <c r="I106" s="309">
        <v>40178</v>
      </c>
      <c r="J106" s="309"/>
      <c r="K106" s="309" t="s">
        <v>597</v>
      </c>
      <c r="L106" s="309" t="s">
        <v>596</v>
      </c>
      <c r="M106" s="310">
        <v>628</v>
      </c>
      <c r="N106" s="310">
        <v>20</v>
      </c>
      <c r="O106" s="311"/>
      <c r="P106" s="311">
        <v>134</v>
      </c>
      <c r="Q106" s="312" t="s">
        <v>615</v>
      </c>
      <c r="R106" s="313"/>
      <c r="S106" s="313"/>
      <c r="T106" s="313"/>
      <c r="U106" s="313"/>
      <c r="V106" s="313"/>
      <c r="W106" s="313"/>
      <c r="X106" s="313"/>
      <c r="Y106" s="313"/>
      <c r="Z106" s="313"/>
    </row>
    <row r="107" spans="1:26" s="314" customFormat="1" ht="30">
      <c r="A107" s="302">
        <f>+A106+1</f>
        <v>2</v>
      </c>
      <c r="B107" s="303" t="s">
        <v>594</v>
      </c>
      <c r="C107" s="304" t="s">
        <v>594</v>
      </c>
      <c r="D107" s="303" t="s">
        <v>307</v>
      </c>
      <c r="E107" s="305" t="s">
        <v>613</v>
      </c>
      <c r="F107" s="306" t="s">
        <v>134</v>
      </c>
      <c r="G107" s="307"/>
      <c r="H107" s="308">
        <v>40210</v>
      </c>
      <c r="I107" s="309">
        <v>40543</v>
      </c>
      <c r="J107" s="309"/>
      <c r="K107" s="309" t="s">
        <v>597</v>
      </c>
      <c r="L107" s="309" t="s">
        <v>602</v>
      </c>
      <c r="M107" s="310"/>
      <c r="N107" s="310">
        <v>20</v>
      </c>
      <c r="O107" s="311"/>
      <c r="P107" s="311">
        <v>134</v>
      </c>
      <c r="Q107" s="312" t="s">
        <v>615</v>
      </c>
      <c r="R107" s="313"/>
      <c r="S107" s="313"/>
      <c r="T107" s="313"/>
      <c r="U107" s="313"/>
      <c r="V107" s="313"/>
      <c r="W107" s="313"/>
      <c r="X107" s="313"/>
      <c r="Y107" s="313"/>
      <c r="Z107" s="313"/>
    </row>
    <row r="108" spans="1:26" s="314" customFormat="1" ht="30">
      <c r="A108" s="302">
        <f t="shared" ref="A108:A113" si="3">+A107+1</f>
        <v>3</v>
      </c>
      <c r="B108" s="303" t="s">
        <v>594</v>
      </c>
      <c r="C108" s="304" t="s">
        <v>594</v>
      </c>
      <c r="D108" s="303" t="s">
        <v>307</v>
      </c>
      <c r="E108" s="305" t="s">
        <v>614</v>
      </c>
      <c r="F108" s="306" t="s">
        <v>134</v>
      </c>
      <c r="G108" s="307"/>
      <c r="H108" s="308">
        <v>40567</v>
      </c>
      <c r="I108" s="309">
        <v>40908</v>
      </c>
      <c r="J108" s="309"/>
      <c r="K108" s="309" t="s">
        <v>597</v>
      </c>
      <c r="L108" s="309" t="s">
        <v>607</v>
      </c>
      <c r="M108" s="310"/>
      <c r="N108" s="310">
        <v>40</v>
      </c>
      <c r="O108" s="311"/>
      <c r="P108" s="311">
        <v>135</v>
      </c>
      <c r="Q108" s="312" t="s">
        <v>615</v>
      </c>
      <c r="R108" s="313"/>
      <c r="S108" s="313"/>
      <c r="T108" s="313"/>
      <c r="U108" s="313"/>
      <c r="V108" s="313"/>
      <c r="W108" s="313"/>
      <c r="X108" s="313"/>
      <c r="Y108" s="313"/>
      <c r="Z108" s="313"/>
    </row>
    <row r="109" spans="1:26" s="314" customFormat="1" ht="30">
      <c r="A109" s="302">
        <f t="shared" si="3"/>
        <v>4</v>
      </c>
      <c r="B109" s="303" t="s">
        <v>594</v>
      </c>
      <c r="C109" s="304" t="s">
        <v>594</v>
      </c>
      <c r="D109" s="303" t="s">
        <v>307</v>
      </c>
      <c r="E109" s="305" t="s">
        <v>601</v>
      </c>
      <c r="F109" s="306" t="s">
        <v>134</v>
      </c>
      <c r="G109" s="306"/>
      <c r="H109" s="308">
        <v>40940</v>
      </c>
      <c r="I109" s="309">
        <v>41273</v>
      </c>
      <c r="J109" s="309"/>
      <c r="K109" s="309" t="s">
        <v>597</v>
      </c>
      <c r="L109" s="309" t="s">
        <v>602</v>
      </c>
      <c r="M109" s="310">
        <v>1400</v>
      </c>
      <c r="N109" s="310">
        <v>40</v>
      </c>
      <c r="O109" s="311"/>
      <c r="P109" s="311">
        <v>135</v>
      </c>
      <c r="Q109" s="312" t="s">
        <v>615</v>
      </c>
      <c r="R109" s="313"/>
      <c r="S109" s="313"/>
      <c r="T109" s="313"/>
      <c r="U109" s="313"/>
      <c r="V109" s="313"/>
      <c r="W109" s="313"/>
      <c r="X109" s="313"/>
      <c r="Y109" s="313"/>
      <c r="Z109" s="313"/>
    </row>
    <row r="110" spans="1:26" s="314" customFormat="1" ht="30">
      <c r="A110" s="302">
        <f t="shared" si="3"/>
        <v>5</v>
      </c>
      <c r="B110" s="303" t="s">
        <v>594</v>
      </c>
      <c r="C110" s="304" t="s">
        <v>594</v>
      </c>
      <c r="D110" s="303" t="s">
        <v>307</v>
      </c>
      <c r="E110" s="305" t="s">
        <v>603</v>
      </c>
      <c r="F110" s="306" t="s">
        <v>134</v>
      </c>
      <c r="G110" s="306"/>
      <c r="H110" s="308">
        <v>40922</v>
      </c>
      <c r="I110" s="309">
        <v>41273</v>
      </c>
      <c r="J110" s="309"/>
      <c r="K110" s="309" t="s">
        <v>597</v>
      </c>
      <c r="L110" s="309" t="s">
        <v>610</v>
      </c>
      <c r="M110" s="310">
        <v>596</v>
      </c>
      <c r="N110" s="310">
        <v>50</v>
      </c>
      <c r="O110" s="311"/>
      <c r="P110" s="311">
        <v>135</v>
      </c>
      <c r="Q110" s="312" t="s">
        <v>615</v>
      </c>
      <c r="R110" s="313"/>
      <c r="S110" s="313"/>
      <c r="T110" s="313"/>
      <c r="U110" s="313"/>
      <c r="V110" s="313"/>
      <c r="W110" s="313"/>
      <c r="X110" s="313"/>
      <c r="Y110" s="313"/>
      <c r="Z110" s="313"/>
    </row>
    <row r="111" spans="1:26" s="314" customFormat="1" ht="30">
      <c r="A111" s="302">
        <f t="shared" si="3"/>
        <v>6</v>
      </c>
      <c r="B111" s="303" t="s">
        <v>594</v>
      </c>
      <c r="C111" s="304" t="s">
        <v>594</v>
      </c>
      <c r="D111" s="303" t="s">
        <v>307</v>
      </c>
      <c r="E111" s="305" t="s">
        <v>604</v>
      </c>
      <c r="F111" s="306" t="s">
        <v>134</v>
      </c>
      <c r="G111" s="306"/>
      <c r="H111" s="308">
        <v>40932</v>
      </c>
      <c r="I111" s="309">
        <v>41274</v>
      </c>
      <c r="J111" s="309"/>
      <c r="K111" s="309" t="s">
        <v>597</v>
      </c>
      <c r="L111" s="309" t="s">
        <v>607</v>
      </c>
      <c r="M111" s="310">
        <v>162</v>
      </c>
      <c r="N111" s="310">
        <v>17</v>
      </c>
      <c r="O111" s="311"/>
      <c r="P111" s="311">
        <v>135</v>
      </c>
      <c r="Q111" s="312" t="s">
        <v>615</v>
      </c>
      <c r="R111" s="313"/>
      <c r="S111" s="313"/>
      <c r="T111" s="313"/>
      <c r="U111" s="313"/>
      <c r="V111" s="313"/>
      <c r="W111" s="313"/>
      <c r="X111" s="313"/>
      <c r="Y111" s="313"/>
      <c r="Z111" s="313"/>
    </row>
    <row r="112" spans="1:26" s="314" customFormat="1" ht="30">
      <c r="A112" s="302">
        <f t="shared" si="3"/>
        <v>7</v>
      </c>
      <c r="B112" s="303" t="s">
        <v>594</v>
      </c>
      <c r="C112" s="304" t="s">
        <v>594</v>
      </c>
      <c r="D112" s="303" t="s">
        <v>307</v>
      </c>
      <c r="E112" s="305" t="s">
        <v>605</v>
      </c>
      <c r="F112" s="306" t="s">
        <v>134</v>
      </c>
      <c r="G112" s="306"/>
      <c r="H112" s="308">
        <v>41576</v>
      </c>
      <c r="I112" s="309">
        <v>41850</v>
      </c>
      <c r="J112" s="309"/>
      <c r="K112" s="309" t="s">
        <v>597</v>
      </c>
      <c r="L112" s="309" t="s">
        <v>608</v>
      </c>
      <c r="M112" s="310">
        <v>141</v>
      </c>
      <c r="N112" s="310">
        <v>123</v>
      </c>
      <c r="O112" s="311"/>
      <c r="P112" s="311">
        <v>136</v>
      </c>
      <c r="Q112" s="312" t="s">
        <v>615</v>
      </c>
      <c r="R112" s="313"/>
      <c r="S112" s="313"/>
      <c r="T112" s="313"/>
      <c r="U112" s="313"/>
      <c r="V112" s="313"/>
      <c r="W112" s="313"/>
      <c r="X112" s="313"/>
      <c r="Y112" s="313"/>
      <c r="Z112" s="313"/>
    </row>
    <row r="113" spans="1:26" s="314" customFormat="1">
      <c r="A113" s="302">
        <f t="shared" si="3"/>
        <v>8</v>
      </c>
      <c r="B113" s="303"/>
      <c r="C113" s="304"/>
      <c r="D113" s="303"/>
      <c r="E113" s="305"/>
      <c r="F113" s="306"/>
      <c r="G113" s="306"/>
      <c r="H113" s="306"/>
      <c r="I113" s="309"/>
      <c r="J113" s="309"/>
      <c r="K113" s="309"/>
      <c r="L113" s="309"/>
      <c r="M113" s="310"/>
      <c r="N113" s="310"/>
      <c r="O113" s="311"/>
      <c r="P113" s="311"/>
      <c r="Q113" s="312"/>
      <c r="R113" s="313"/>
      <c r="S113" s="313"/>
      <c r="T113" s="313"/>
      <c r="U113" s="313"/>
      <c r="V113" s="313"/>
      <c r="W113" s="313"/>
      <c r="X113" s="313"/>
      <c r="Y113" s="313"/>
      <c r="Z113" s="313"/>
    </row>
    <row r="114" spans="1:26" s="314" customFormat="1">
      <c r="A114" s="302"/>
      <c r="B114" s="316" t="s">
        <v>16</v>
      </c>
      <c r="C114" s="304"/>
      <c r="D114" s="303"/>
      <c r="E114" s="305"/>
      <c r="F114" s="306"/>
      <c r="G114" s="306"/>
      <c r="H114" s="306"/>
      <c r="I114" s="309"/>
      <c r="J114" s="309"/>
      <c r="K114" s="317">
        <f t="shared" ref="K114" si="4">SUM(K106:K113)</f>
        <v>0</v>
      </c>
      <c r="L114" s="317">
        <f t="shared" ref="L114:N114" si="5">SUM(L106:L113)</f>
        <v>0</v>
      </c>
      <c r="M114" s="318">
        <f t="shared" si="5"/>
        <v>2927</v>
      </c>
      <c r="N114" s="317">
        <f t="shared" si="5"/>
        <v>310</v>
      </c>
      <c r="O114" s="311"/>
      <c r="P114" s="311"/>
      <c r="Q114" s="319"/>
    </row>
    <row r="115" spans="1:26">
      <c r="B115" s="30"/>
      <c r="C115" s="30"/>
      <c r="D115" s="30"/>
      <c r="E115" s="31"/>
      <c r="F115" s="30"/>
      <c r="G115" s="30"/>
      <c r="H115" s="30"/>
      <c r="I115" s="30"/>
      <c r="J115" s="30"/>
      <c r="K115" s="30"/>
      <c r="L115" s="30"/>
      <c r="M115" s="30"/>
      <c r="N115" s="30"/>
      <c r="O115" s="30"/>
      <c r="P115" s="30"/>
    </row>
    <row r="116" spans="1:26" ht="18.75">
      <c r="B116" s="59" t="s">
        <v>32</v>
      </c>
      <c r="C116" s="73">
        <f>+K114</f>
        <v>0</v>
      </c>
      <c r="H116" s="32"/>
      <c r="I116" s="32"/>
      <c r="J116" s="32"/>
      <c r="K116" s="32"/>
      <c r="L116" s="32"/>
      <c r="M116" s="32"/>
      <c r="N116" s="30"/>
      <c r="O116" s="30"/>
      <c r="P116" s="30"/>
    </row>
    <row r="118" spans="1:26" ht="15.75" thickBot="1"/>
    <row r="119" spans="1:26" ht="37.15" customHeight="1" thickBot="1">
      <c r="B119" s="76" t="s">
        <v>49</v>
      </c>
      <c r="C119" s="77" t="s">
        <v>50</v>
      </c>
      <c r="D119" s="76" t="s">
        <v>51</v>
      </c>
      <c r="E119" s="77" t="s">
        <v>54</v>
      </c>
    </row>
    <row r="120" spans="1:26" ht="41.45" customHeight="1">
      <c r="B120" s="67" t="s">
        <v>124</v>
      </c>
      <c r="C120" s="70">
        <v>20</v>
      </c>
      <c r="D120" s="70"/>
      <c r="E120" s="359">
        <f>+D120+D121+D122</f>
        <v>0</v>
      </c>
    </row>
    <row r="121" spans="1:26">
      <c r="B121" s="67" t="s">
        <v>125</v>
      </c>
      <c r="C121" s="57">
        <v>30</v>
      </c>
      <c r="D121" s="246">
        <v>0</v>
      </c>
      <c r="E121" s="360"/>
    </row>
    <row r="122" spans="1:26" ht="15.75" thickBot="1">
      <c r="B122" s="67" t="s">
        <v>126</v>
      </c>
      <c r="C122" s="72">
        <v>40</v>
      </c>
      <c r="D122" s="72">
        <v>0</v>
      </c>
      <c r="E122" s="361"/>
    </row>
    <row r="124" spans="1:26" ht="15.75" thickBot="1"/>
    <row r="125" spans="1:26" ht="27" thickBot="1">
      <c r="B125" s="356" t="s">
        <v>52</v>
      </c>
      <c r="C125" s="357"/>
      <c r="D125" s="357"/>
      <c r="E125" s="357"/>
      <c r="F125" s="357"/>
      <c r="G125" s="357"/>
      <c r="H125" s="357"/>
      <c r="I125" s="357"/>
      <c r="J125" s="357"/>
      <c r="K125" s="357"/>
      <c r="L125" s="357"/>
      <c r="M125" s="357"/>
      <c r="N125" s="358"/>
    </row>
    <row r="127" spans="1:26" ht="76.5" customHeight="1">
      <c r="B127" s="121" t="s">
        <v>0</v>
      </c>
      <c r="C127" s="121" t="s">
        <v>39</v>
      </c>
      <c r="D127" s="121" t="s">
        <v>40</v>
      </c>
      <c r="E127" s="121" t="s">
        <v>116</v>
      </c>
      <c r="F127" s="121" t="s">
        <v>118</v>
      </c>
      <c r="G127" s="121" t="s">
        <v>119</v>
      </c>
      <c r="H127" s="121" t="s">
        <v>120</v>
      </c>
      <c r="I127" s="121" t="s">
        <v>117</v>
      </c>
      <c r="J127" s="362" t="s">
        <v>121</v>
      </c>
      <c r="K127" s="380"/>
      <c r="L127" s="363"/>
      <c r="M127" s="121" t="s">
        <v>122</v>
      </c>
      <c r="N127" s="121" t="s">
        <v>41</v>
      </c>
      <c r="O127" s="121" t="s">
        <v>42</v>
      </c>
      <c r="P127" s="362" t="s">
        <v>3</v>
      </c>
      <c r="Q127" s="363"/>
    </row>
    <row r="128" spans="1:26" ht="33.6" customHeight="1">
      <c r="B128" s="266" t="s">
        <v>770</v>
      </c>
      <c r="C128" s="266">
        <f t="shared" si="2"/>
        <v>0.85</v>
      </c>
      <c r="D128" s="98" t="s">
        <v>658</v>
      </c>
      <c r="E128" s="3">
        <v>27091181</v>
      </c>
      <c r="F128" s="98" t="s">
        <v>242</v>
      </c>
      <c r="G128" s="3" t="s">
        <v>169</v>
      </c>
      <c r="H128" s="176">
        <v>37240</v>
      </c>
      <c r="I128" s="98" t="s">
        <v>621</v>
      </c>
      <c r="J128" s="1" t="s">
        <v>659</v>
      </c>
      <c r="K128" s="98" t="s">
        <v>660</v>
      </c>
      <c r="L128" s="98" t="s">
        <v>584</v>
      </c>
      <c r="M128" s="122" t="s">
        <v>134</v>
      </c>
      <c r="N128" s="122" t="s">
        <v>134</v>
      </c>
      <c r="O128" s="122"/>
      <c r="P128" s="267"/>
      <c r="Q128" s="267"/>
    </row>
    <row r="129" spans="2:17" ht="33.6" customHeight="1">
      <c r="B129" s="266" t="s">
        <v>43</v>
      </c>
      <c r="C129" s="266">
        <f>170/200</f>
        <v>0.85</v>
      </c>
      <c r="D129" s="288" t="s">
        <v>586</v>
      </c>
      <c r="E129" s="288">
        <v>98378689</v>
      </c>
      <c r="F129" s="288" t="s">
        <v>587</v>
      </c>
      <c r="G129" s="288" t="s">
        <v>588</v>
      </c>
      <c r="H129" s="287">
        <v>35587</v>
      </c>
      <c r="I129" s="288" t="s">
        <v>621</v>
      </c>
      <c r="J129" s="284"/>
      <c r="K129" s="285"/>
      <c r="L129" s="288"/>
      <c r="M129" s="10" t="s">
        <v>134</v>
      </c>
      <c r="N129" s="10" t="s">
        <v>135</v>
      </c>
      <c r="O129" s="10"/>
      <c r="P129" s="286" t="s">
        <v>661</v>
      </c>
      <c r="Q129" s="286"/>
    </row>
    <row r="130" spans="2:17" ht="33.6" customHeight="1">
      <c r="B130" s="266" t="s">
        <v>644</v>
      </c>
      <c r="C130" s="266">
        <f>170/200</f>
        <v>0.85</v>
      </c>
      <c r="D130" s="3" t="s">
        <v>275</v>
      </c>
      <c r="E130" s="3">
        <v>12745341</v>
      </c>
      <c r="F130" s="3" t="s">
        <v>276</v>
      </c>
      <c r="G130" s="3" t="s">
        <v>163</v>
      </c>
      <c r="H130" s="176">
        <v>37596</v>
      </c>
      <c r="I130" s="5" t="s">
        <v>135</v>
      </c>
      <c r="J130" s="1" t="s">
        <v>645</v>
      </c>
      <c r="K130" s="98" t="s">
        <v>647</v>
      </c>
      <c r="L130" s="98" t="s">
        <v>646</v>
      </c>
      <c r="M130" s="122" t="s">
        <v>134</v>
      </c>
      <c r="N130" s="122" t="s">
        <v>134</v>
      </c>
      <c r="O130" s="122"/>
      <c r="P130" s="364" t="s">
        <v>215</v>
      </c>
      <c r="Q130" s="364"/>
    </row>
    <row r="133" spans="2:17" ht="15.75" thickBot="1"/>
    <row r="134" spans="2:17" ht="54" customHeight="1">
      <c r="B134" s="125" t="s">
        <v>33</v>
      </c>
      <c r="C134" s="125" t="s">
        <v>49</v>
      </c>
      <c r="D134" s="121" t="s">
        <v>50</v>
      </c>
      <c r="E134" s="125" t="s">
        <v>51</v>
      </c>
      <c r="F134" s="77" t="s">
        <v>55</v>
      </c>
      <c r="G134" s="95"/>
    </row>
    <row r="135" spans="2:17" ht="120.75" customHeight="1">
      <c r="B135" s="348" t="s">
        <v>53</v>
      </c>
      <c r="C135" s="6" t="s">
        <v>127</v>
      </c>
      <c r="D135" s="246">
        <v>25</v>
      </c>
      <c r="E135" s="246">
        <v>0</v>
      </c>
      <c r="F135" s="349">
        <f>+E135+E136+E137</f>
        <v>25</v>
      </c>
      <c r="G135" s="96"/>
    </row>
    <row r="136" spans="2:17" ht="76.150000000000006" customHeight="1">
      <c r="B136" s="348"/>
      <c r="C136" s="6" t="s">
        <v>128</v>
      </c>
      <c r="D136" s="74">
        <v>25</v>
      </c>
      <c r="E136" s="246">
        <v>25</v>
      </c>
      <c r="F136" s="350"/>
      <c r="G136" s="96"/>
    </row>
    <row r="137" spans="2:17" ht="69" customHeight="1">
      <c r="B137" s="348"/>
      <c r="C137" s="6" t="s">
        <v>129</v>
      </c>
      <c r="D137" s="246">
        <v>10</v>
      </c>
      <c r="E137" s="246">
        <v>0</v>
      </c>
      <c r="F137" s="351"/>
      <c r="G137" s="96"/>
    </row>
    <row r="138" spans="2:17">
      <c r="C138" s="105"/>
    </row>
    <row r="141" spans="2:17">
      <c r="B141" s="123" t="s">
        <v>56</v>
      </c>
    </row>
    <row r="144" spans="2:17">
      <c r="B144" s="126" t="s">
        <v>33</v>
      </c>
      <c r="C144" s="126" t="s">
        <v>57</v>
      </c>
      <c r="D144" s="125" t="s">
        <v>51</v>
      </c>
      <c r="E144" s="125" t="s">
        <v>16</v>
      </c>
    </row>
    <row r="145" spans="2:5" ht="28.5">
      <c r="B145" s="106" t="s">
        <v>58</v>
      </c>
      <c r="C145" s="107">
        <v>40</v>
      </c>
      <c r="D145" s="246">
        <f>+E120</f>
        <v>0</v>
      </c>
      <c r="E145" s="352">
        <f>+D145+D146</f>
        <v>25</v>
      </c>
    </row>
    <row r="146" spans="2:5" ht="57">
      <c r="B146" s="106" t="s">
        <v>59</v>
      </c>
      <c r="C146" s="107">
        <v>60</v>
      </c>
      <c r="D146" s="246">
        <f>+F135</f>
        <v>25</v>
      </c>
      <c r="E146" s="353"/>
    </row>
  </sheetData>
  <mergeCells count="41">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102:Q102"/>
    <mergeCell ref="B99:Q99"/>
    <mergeCell ref="O72:P72"/>
    <mergeCell ref="O73:P73"/>
    <mergeCell ref="O74:P74"/>
    <mergeCell ref="O75:P75"/>
    <mergeCell ref="B81:N81"/>
    <mergeCell ref="J86:L86"/>
    <mergeCell ref="P86:Q86"/>
    <mergeCell ref="B92:N92"/>
    <mergeCell ref="D95:E95"/>
    <mergeCell ref="D96:E96"/>
    <mergeCell ref="P89:Q89"/>
    <mergeCell ref="E145:E146"/>
    <mergeCell ref="E120:E122"/>
    <mergeCell ref="B125:N125"/>
    <mergeCell ref="J127:L127"/>
    <mergeCell ref="P127:Q127"/>
    <mergeCell ref="B135:B137"/>
    <mergeCell ref="F135:F137"/>
    <mergeCell ref="P130:Q130"/>
  </mergeCells>
  <dataValidations count="2">
    <dataValidation type="decimal" allowBlank="1" showInputMessage="1" showErrorMessage="1" sqref="WVH983062 WLL983062 C65558 IV65558 SR65558 ACN65558 AMJ65558 AWF65558 BGB65558 BPX65558 BZT65558 CJP65558 CTL65558 DDH65558 DND65558 DWZ65558 EGV65558 EQR65558 FAN65558 FKJ65558 FUF65558 GEB65558 GNX65558 GXT65558 HHP65558 HRL65558 IBH65558 ILD65558 IUZ65558 JEV65558 JOR65558 JYN65558 KIJ65558 KSF65558 LCB65558 LLX65558 LVT65558 MFP65558 MPL65558 MZH65558 NJD65558 NSZ65558 OCV65558 OMR65558 OWN65558 PGJ65558 PQF65558 QAB65558 QJX65558 QTT65558 RDP65558 RNL65558 RXH65558 SHD65558 SQZ65558 TAV65558 TKR65558 TUN65558 UEJ65558 UOF65558 UYB65558 VHX65558 VRT65558 WBP65558 WLL65558 WVH65558 C131094 IV131094 SR131094 ACN131094 AMJ131094 AWF131094 BGB131094 BPX131094 BZT131094 CJP131094 CTL131094 DDH131094 DND131094 DWZ131094 EGV131094 EQR131094 FAN131094 FKJ131094 FUF131094 GEB131094 GNX131094 GXT131094 HHP131094 HRL131094 IBH131094 ILD131094 IUZ131094 JEV131094 JOR131094 JYN131094 KIJ131094 KSF131094 LCB131094 LLX131094 LVT131094 MFP131094 MPL131094 MZH131094 NJD131094 NSZ131094 OCV131094 OMR131094 OWN131094 PGJ131094 PQF131094 QAB131094 QJX131094 QTT131094 RDP131094 RNL131094 RXH131094 SHD131094 SQZ131094 TAV131094 TKR131094 TUN131094 UEJ131094 UOF131094 UYB131094 VHX131094 VRT131094 WBP131094 WLL131094 WVH131094 C196630 IV196630 SR196630 ACN196630 AMJ196630 AWF196630 BGB196630 BPX196630 BZT196630 CJP196630 CTL196630 DDH196630 DND196630 DWZ196630 EGV196630 EQR196630 FAN196630 FKJ196630 FUF196630 GEB196630 GNX196630 GXT196630 HHP196630 HRL196630 IBH196630 ILD196630 IUZ196630 JEV196630 JOR196630 JYN196630 KIJ196630 KSF196630 LCB196630 LLX196630 LVT196630 MFP196630 MPL196630 MZH196630 NJD196630 NSZ196630 OCV196630 OMR196630 OWN196630 PGJ196630 PQF196630 QAB196630 QJX196630 QTT196630 RDP196630 RNL196630 RXH196630 SHD196630 SQZ196630 TAV196630 TKR196630 TUN196630 UEJ196630 UOF196630 UYB196630 VHX196630 VRT196630 WBP196630 WLL196630 WVH196630 C262166 IV262166 SR262166 ACN262166 AMJ262166 AWF262166 BGB262166 BPX262166 BZT262166 CJP262166 CTL262166 DDH262166 DND262166 DWZ262166 EGV262166 EQR262166 FAN262166 FKJ262166 FUF262166 GEB262166 GNX262166 GXT262166 HHP262166 HRL262166 IBH262166 ILD262166 IUZ262166 JEV262166 JOR262166 JYN262166 KIJ262166 KSF262166 LCB262166 LLX262166 LVT262166 MFP262166 MPL262166 MZH262166 NJD262166 NSZ262166 OCV262166 OMR262166 OWN262166 PGJ262166 PQF262166 QAB262166 QJX262166 QTT262166 RDP262166 RNL262166 RXH262166 SHD262166 SQZ262166 TAV262166 TKR262166 TUN262166 UEJ262166 UOF262166 UYB262166 VHX262166 VRT262166 WBP262166 WLL262166 WVH262166 C327702 IV327702 SR327702 ACN327702 AMJ327702 AWF327702 BGB327702 BPX327702 BZT327702 CJP327702 CTL327702 DDH327702 DND327702 DWZ327702 EGV327702 EQR327702 FAN327702 FKJ327702 FUF327702 GEB327702 GNX327702 GXT327702 HHP327702 HRL327702 IBH327702 ILD327702 IUZ327702 JEV327702 JOR327702 JYN327702 KIJ327702 KSF327702 LCB327702 LLX327702 LVT327702 MFP327702 MPL327702 MZH327702 NJD327702 NSZ327702 OCV327702 OMR327702 OWN327702 PGJ327702 PQF327702 QAB327702 QJX327702 QTT327702 RDP327702 RNL327702 RXH327702 SHD327702 SQZ327702 TAV327702 TKR327702 TUN327702 UEJ327702 UOF327702 UYB327702 VHX327702 VRT327702 WBP327702 WLL327702 WVH327702 C393238 IV393238 SR393238 ACN393238 AMJ393238 AWF393238 BGB393238 BPX393238 BZT393238 CJP393238 CTL393238 DDH393238 DND393238 DWZ393238 EGV393238 EQR393238 FAN393238 FKJ393238 FUF393238 GEB393238 GNX393238 GXT393238 HHP393238 HRL393238 IBH393238 ILD393238 IUZ393238 JEV393238 JOR393238 JYN393238 KIJ393238 KSF393238 LCB393238 LLX393238 LVT393238 MFP393238 MPL393238 MZH393238 NJD393238 NSZ393238 OCV393238 OMR393238 OWN393238 PGJ393238 PQF393238 QAB393238 QJX393238 QTT393238 RDP393238 RNL393238 RXH393238 SHD393238 SQZ393238 TAV393238 TKR393238 TUN393238 UEJ393238 UOF393238 UYB393238 VHX393238 VRT393238 WBP393238 WLL393238 WVH393238 C458774 IV458774 SR458774 ACN458774 AMJ458774 AWF458774 BGB458774 BPX458774 BZT458774 CJP458774 CTL458774 DDH458774 DND458774 DWZ458774 EGV458774 EQR458774 FAN458774 FKJ458774 FUF458774 GEB458774 GNX458774 GXT458774 HHP458774 HRL458774 IBH458774 ILD458774 IUZ458774 JEV458774 JOR458774 JYN458774 KIJ458774 KSF458774 LCB458774 LLX458774 LVT458774 MFP458774 MPL458774 MZH458774 NJD458774 NSZ458774 OCV458774 OMR458774 OWN458774 PGJ458774 PQF458774 QAB458774 QJX458774 QTT458774 RDP458774 RNL458774 RXH458774 SHD458774 SQZ458774 TAV458774 TKR458774 TUN458774 UEJ458774 UOF458774 UYB458774 VHX458774 VRT458774 WBP458774 WLL458774 WVH458774 C524310 IV524310 SR524310 ACN524310 AMJ524310 AWF524310 BGB524310 BPX524310 BZT524310 CJP524310 CTL524310 DDH524310 DND524310 DWZ524310 EGV524310 EQR524310 FAN524310 FKJ524310 FUF524310 GEB524310 GNX524310 GXT524310 HHP524310 HRL524310 IBH524310 ILD524310 IUZ524310 JEV524310 JOR524310 JYN524310 KIJ524310 KSF524310 LCB524310 LLX524310 LVT524310 MFP524310 MPL524310 MZH524310 NJD524310 NSZ524310 OCV524310 OMR524310 OWN524310 PGJ524310 PQF524310 QAB524310 QJX524310 QTT524310 RDP524310 RNL524310 RXH524310 SHD524310 SQZ524310 TAV524310 TKR524310 TUN524310 UEJ524310 UOF524310 UYB524310 VHX524310 VRT524310 WBP524310 WLL524310 WVH524310 C589846 IV589846 SR589846 ACN589846 AMJ589846 AWF589846 BGB589846 BPX589846 BZT589846 CJP589846 CTL589846 DDH589846 DND589846 DWZ589846 EGV589846 EQR589846 FAN589846 FKJ589846 FUF589846 GEB589846 GNX589846 GXT589846 HHP589846 HRL589846 IBH589846 ILD589846 IUZ589846 JEV589846 JOR589846 JYN589846 KIJ589846 KSF589846 LCB589846 LLX589846 LVT589846 MFP589846 MPL589846 MZH589846 NJD589846 NSZ589846 OCV589846 OMR589846 OWN589846 PGJ589846 PQF589846 QAB589846 QJX589846 QTT589846 RDP589846 RNL589846 RXH589846 SHD589846 SQZ589846 TAV589846 TKR589846 TUN589846 UEJ589846 UOF589846 UYB589846 VHX589846 VRT589846 WBP589846 WLL589846 WVH589846 C655382 IV655382 SR655382 ACN655382 AMJ655382 AWF655382 BGB655382 BPX655382 BZT655382 CJP655382 CTL655382 DDH655382 DND655382 DWZ655382 EGV655382 EQR655382 FAN655382 FKJ655382 FUF655382 GEB655382 GNX655382 GXT655382 HHP655382 HRL655382 IBH655382 ILD655382 IUZ655382 JEV655382 JOR655382 JYN655382 KIJ655382 KSF655382 LCB655382 LLX655382 LVT655382 MFP655382 MPL655382 MZH655382 NJD655382 NSZ655382 OCV655382 OMR655382 OWN655382 PGJ655382 PQF655382 QAB655382 QJX655382 QTT655382 RDP655382 RNL655382 RXH655382 SHD655382 SQZ655382 TAV655382 TKR655382 TUN655382 UEJ655382 UOF655382 UYB655382 VHX655382 VRT655382 WBP655382 WLL655382 WVH655382 C720918 IV720918 SR720918 ACN720918 AMJ720918 AWF720918 BGB720918 BPX720918 BZT720918 CJP720918 CTL720918 DDH720918 DND720918 DWZ720918 EGV720918 EQR720918 FAN720918 FKJ720918 FUF720918 GEB720918 GNX720918 GXT720918 HHP720918 HRL720918 IBH720918 ILD720918 IUZ720918 JEV720918 JOR720918 JYN720918 KIJ720918 KSF720918 LCB720918 LLX720918 LVT720918 MFP720918 MPL720918 MZH720918 NJD720918 NSZ720918 OCV720918 OMR720918 OWN720918 PGJ720918 PQF720918 QAB720918 QJX720918 QTT720918 RDP720918 RNL720918 RXH720918 SHD720918 SQZ720918 TAV720918 TKR720918 TUN720918 UEJ720918 UOF720918 UYB720918 VHX720918 VRT720918 WBP720918 WLL720918 WVH720918 C786454 IV786454 SR786454 ACN786454 AMJ786454 AWF786454 BGB786454 BPX786454 BZT786454 CJP786454 CTL786454 DDH786454 DND786454 DWZ786454 EGV786454 EQR786454 FAN786454 FKJ786454 FUF786454 GEB786454 GNX786454 GXT786454 HHP786454 HRL786454 IBH786454 ILD786454 IUZ786454 JEV786454 JOR786454 JYN786454 KIJ786454 KSF786454 LCB786454 LLX786454 LVT786454 MFP786454 MPL786454 MZH786454 NJD786454 NSZ786454 OCV786454 OMR786454 OWN786454 PGJ786454 PQF786454 QAB786454 QJX786454 QTT786454 RDP786454 RNL786454 RXH786454 SHD786454 SQZ786454 TAV786454 TKR786454 TUN786454 UEJ786454 UOF786454 UYB786454 VHX786454 VRT786454 WBP786454 WLL786454 WVH786454 C851990 IV851990 SR851990 ACN851990 AMJ851990 AWF851990 BGB851990 BPX851990 BZT851990 CJP851990 CTL851990 DDH851990 DND851990 DWZ851990 EGV851990 EQR851990 FAN851990 FKJ851990 FUF851990 GEB851990 GNX851990 GXT851990 HHP851990 HRL851990 IBH851990 ILD851990 IUZ851990 JEV851990 JOR851990 JYN851990 KIJ851990 KSF851990 LCB851990 LLX851990 LVT851990 MFP851990 MPL851990 MZH851990 NJD851990 NSZ851990 OCV851990 OMR851990 OWN851990 PGJ851990 PQF851990 QAB851990 QJX851990 QTT851990 RDP851990 RNL851990 RXH851990 SHD851990 SQZ851990 TAV851990 TKR851990 TUN851990 UEJ851990 UOF851990 UYB851990 VHX851990 VRT851990 WBP851990 WLL851990 WVH851990 C917526 IV917526 SR917526 ACN917526 AMJ917526 AWF917526 BGB917526 BPX917526 BZT917526 CJP917526 CTL917526 DDH917526 DND917526 DWZ917526 EGV917526 EQR917526 FAN917526 FKJ917526 FUF917526 GEB917526 GNX917526 GXT917526 HHP917526 HRL917526 IBH917526 ILD917526 IUZ917526 JEV917526 JOR917526 JYN917526 KIJ917526 KSF917526 LCB917526 LLX917526 LVT917526 MFP917526 MPL917526 MZH917526 NJD917526 NSZ917526 OCV917526 OMR917526 OWN917526 PGJ917526 PQF917526 QAB917526 QJX917526 QTT917526 RDP917526 RNL917526 RXH917526 SHD917526 SQZ917526 TAV917526 TKR917526 TUN917526 UEJ917526 UOF917526 UYB917526 VHX917526 VRT917526 WBP917526 WLL917526 WVH917526 C983062 IV983062 SR983062 ACN983062 AMJ983062 AWF983062 BGB983062 BPX983062 BZT983062 CJP983062 CTL983062 DDH983062 DND983062 DWZ983062 EGV983062 EQR983062 FAN983062 FKJ983062 FUF983062 GEB983062 GNX983062 GXT983062 HHP983062 HRL983062 IBH983062 ILD983062 IUZ983062 JEV983062 JOR983062 JYN983062 KIJ983062 KSF983062 LCB983062 LLX983062 LVT983062 MFP983062 MPL983062 MZH983062 NJD983062 NSZ983062 OCV983062 OMR983062 OWN983062 PGJ983062 PQF983062 QAB983062 QJX983062 QTT983062 RDP983062 RNL983062 RXH983062 SHD983062 SQZ983062 TAV983062 TKR983062 TUN983062 UEJ983062 UOF983062 UYB983062 VHX983062 VRT983062 WBP983062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2 A65558 IS65558 SO65558 ACK65558 AMG65558 AWC65558 BFY65558 BPU65558 BZQ65558 CJM65558 CTI65558 DDE65558 DNA65558 DWW65558 EGS65558 EQO65558 FAK65558 FKG65558 FUC65558 GDY65558 GNU65558 GXQ65558 HHM65558 HRI65558 IBE65558 ILA65558 IUW65558 JES65558 JOO65558 JYK65558 KIG65558 KSC65558 LBY65558 LLU65558 LVQ65558 MFM65558 MPI65558 MZE65558 NJA65558 NSW65558 OCS65558 OMO65558 OWK65558 PGG65558 PQC65558 PZY65558 QJU65558 QTQ65558 RDM65558 RNI65558 RXE65558 SHA65558 SQW65558 TAS65558 TKO65558 TUK65558 UEG65558 UOC65558 UXY65558 VHU65558 VRQ65558 WBM65558 WLI65558 WVE65558 A131094 IS131094 SO131094 ACK131094 AMG131094 AWC131094 BFY131094 BPU131094 BZQ131094 CJM131094 CTI131094 DDE131094 DNA131094 DWW131094 EGS131094 EQO131094 FAK131094 FKG131094 FUC131094 GDY131094 GNU131094 GXQ131094 HHM131094 HRI131094 IBE131094 ILA131094 IUW131094 JES131094 JOO131094 JYK131094 KIG131094 KSC131094 LBY131094 LLU131094 LVQ131094 MFM131094 MPI131094 MZE131094 NJA131094 NSW131094 OCS131094 OMO131094 OWK131094 PGG131094 PQC131094 PZY131094 QJU131094 QTQ131094 RDM131094 RNI131094 RXE131094 SHA131094 SQW131094 TAS131094 TKO131094 TUK131094 UEG131094 UOC131094 UXY131094 VHU131094 VRQ131094 WBM131094 WLI131094 WVE131094 A196630 IS196630 SO196630 ACK196630 AMG196630 AWC196630 BFY196630 BPU196630 BZQ196630 CJM196630 CTI196630 DDE196630 DNA196630 DWW196630 EGS196630 EQO196630 FAK196630 FKG196630 FUC196630 GDY196630 GNU196630 GXQ196630 HHM196630 HRI196630 IBE196630 ILA196630 IUW196630 JES196630 JOO196630 JYK196630 KIG196630 KSC196630 LBY196630 LLU196630 LVQ196630 MFM196630 MPI196630 MZE196630 NJA196630 NSW196630 OCS196630 OMO196630 OWK196630 PGG196630 PQC196630 PZY196630 QJU196630 QTQ196630 RDM196630 RNI196630 RXE196630 SHA196630 SQW196630 TAS196630 TKO196630 TUK196630 UEG196630 UOC196630 UXY196630 VHU196630 VRQ196630 WBM196630 WLI196630 WVE196630 A262166 IS262166 SO262166 ACK262166 AMG262166 AWC262166 BFY262166 BPU262166 BZQ262166 CJM262166 CTI262166 DDE262166 DNA262166 DWW262166 EGS262166 EQO262166 FAK262166 FKG262166 FUC262166 GDY262166 GNU262166 GXQ262166 HHM262166 HRI262166 IBE262166 ILA262166 IUW262166 JES262166 JOO262166 JYK262166 KIG262166 KSC262166 LBY262166 LLU262166 LVQ262166 MFM262166 MPI262166 MZE262166 NJA262166 NSW262166 OCS262166 OMO262166 OWK262166 PGG262166 PQC262166 PZY262166 QJU262166 QTQ262166 RDM262166 RNI262166 RXE262166 SHA262166 SQW262166 TAS262166 TKO262166 TUK262166 UEG262166 UOC262166 UXY262166 VHU262166 VRQ262166 WBM262166 WLI262166 WVE262166 A327702 IS327702 SO327702 ACK327702 AMG327702 AWC327702 BFY327702 BPU327702 BZQ327702 CJM327702 CTI327702 DDE327702 DNA327702 DWW327702 EGS327702 EQO327702 FAK327702 FKG327702 FUC327702 GDY327702 GNU327702 GXQ327702 HHM327702 HRI327702 IBE327702 ILA327702 IUW327702 JES327702 JOO327702 JYK327702 KIG327702 KSC327702 LBY327702 LLU327702 LVQ327702 MFM327702 MPI327702 MZE327702 NJA327702 NSW327702 OCS327702 OMO327702 OWK327702 PGG327702 PQC327702 PZY327702 QJU327702 QTQ327702 RDM327702 RNI327702 RXE327702 SHA327702 SQW327702 TAS327702 TKO327702 TUK327702 UEG327702 UOC327702 UXY327702 VHU327702 VRQ327702 WBM327702 WLI327702 WVE327702 A393238 IS393238 SO393238 ACK393238 AMG393238 AWC393238 BFY393238 BPU393238 BZQ393238 CJM393238 CTI393238 DDE393238 DNA393238 DWW393238 EGS393238 EQO393238 FAK393238 FKG393238 FUC393238 GDY393238 GNU393238 GXQ393238 HHM393238 HRI393238 IBE393238 ILA393238 IUW393238 JES393238 JOO393238 JYK393238 KIG393238 KSC393238 LBY393238 LLU393238 LVQ393238 MFM393238 MPI393238 MZE393238 NJA393238 NSW393238 OCS393238 OMO393238 OWK393238 PGG393238 PQC393238 PZY393238 QJU393238 QTQ393238 RDM393238 RNI393238 RXE393238 SHA393238 SQW393238 TAS393238 TKO393238 TUK393238 UEG393238 UOC393238 UXY393238 VHU393238 VRQ393238 WBM393238 WLI393238 WVE393238 A458774 IS458774 SO458774 ACK458774 AMG458774 AWC458774 BFY458774 BPU458774 BZQ458774 CJM458774 CTI458774 DDE458774 DNA458774 DWW458774 EGS458774 EQO458774 FAK458774 FKG458774 FUC458774 GDY458774 GNU458774 GXQ458774 HHM458774 HRI458774 IBE458774 ILA458774 IUW458774 JES458774 JOO458774 JYK458774 KIG458774 KSC458774 LBY458774 LLU458774 LVQ458774 MFM458774 MPI458774 MZE458774 NJA458774 NSW458774 OCS458774 OMO458774 OWK458774 PGG458774 PQC458774 PZY458774 QJU458774 QTQ458774 RDM458774 RNI458774 RXE458774 SHA458774 SQW458774 TAS458774 TKO458774 TUK458774 UEG458774 UOC458774 UXY458774 VHU458774 VRQ458774 WBM458774 WLI458774 WVE458774 A524310 IS524310 SO524310 ACK524310 AMG524310 AWC524310 BFY524310 BPU524310 BZQ524310 CJM524310 CTI524310 DDE524310 DNA524310 DWW524310 EGS524310 EQO524310 FAK524310 FKG524310 FUC524310 GDY524310 GNU524310 GXQ524310 HHM524310 HRI524310 IBE524310 ILA524310 IUW524310 JES524310 JOO524310 JYK524310 KIG524310 KSC524310 LBY524310 LLU524310 LVQ524310 MFM524310 MPI524310 MZE524310 NJA524310 NSW524310 OCS524310 OMO524310 OWK524310 PGG524310 PQC524310 PZY524310 QJU524310 QTQ524310 RDM524310 RNI524310 RXE524310 SHA524310 SQW524310 TAS524310 TKO524310 TUK524310 UEG524310 UOC524310 UXY524310 VHU524310 VRQ524310 WBM524310 WLI524310 WVE524310 A589846 IS589846 SO589846 ACK589846 AMG589846 AWC589846 BFY589846 BPU589846 BZQ589846 CJM589846 CTI589846 DDE589846 DNA589846 DWW589846 EGS589846 EQO589846 FAK589846 FKG589846 FUC589846 GDY589846 GNU589846 GXQ589846 HHM589846 HRI589846 IBE589846 ILA589846 IUW589846 JES589846 JOO589846 JYK589846 KIG589846 KSC589846 LBY589846 LLU589846 LVQ589846 MFM589846 MPI589846 MZE589846 NJA589846 NSW589846 OCS589846 OMO589846 OWK589846 PGG589846 PQC589846 PZY589846 QJU589846 QTQ589846 RDM589846 RNI589846 RXE589846 SHA589846 SQW589846 TAS589846 TKO589846 TUK589846 UEG589846 UOC589846 UXY589846 VHU589846 VRQ589846 WBM589846 WLI589846 WVE589846 A655382 IS655382 SO655382 ACK655382 AMG655382 AWC655382 BFY655382 BPU655382 BZQ655382 CJM655382 CTI655382 DDE655382 DNA655382 DWW655382 EGS655382 EQO655382 FAK655382 FKG655382 FUC655382 GDY655382 GNU655382 GXQ655382 HHM655382 HRI655382 IBE655382 ILA655382 IUW655382 JES655382 JOO655382 JYK655382 KIG655382 KSC655382 LBY655382 LLU655382 LVQ655382 MFM655382 MPI655382 MZE655382 NJA655382 NSW655382 OCS655382 OMO655382 OWK655382 PGG655382 PQC655382 PZY655382 QJU655382 QTQ655382 RDM655382 RNI655382 RXE655382 SHA655382 SQW655382 TAS655382 TKO655382 TUK655382 UEG655382 UOC655382 UXY655382 VHU655382 VRQ655382 WBM655382 WLI655382 WVE655382 A720918 IS720918 SO720918 ACK720918 AMG720918 AWC720918 BFY720918 BPU720918 BZQ720918 CJM720918 CTI720918 DDE720918 DNA720918 DWW720918 EGS720918 EQO720918 FAK720918 FKG720918 FUC720918 GDY720918 GNU720918 GXQ720918 HHM720918 HRI720918 IBE720918 ILA720918 IUW720918 JES720918 JOO720918 JYK720918 KIG720918 KSC720918 LBY720918 LLU720918 LVQ720918 MFM720918 MPI720918 MZE720918 NJA720918 NSW720918 OCS720918 OMO720918 OWK720918 PGG720918 PQC720918 PZY720918 QJU720918 QTQ720918 RDM720918 RNI720918 RXE720918 SHA720918 SQW720918 TAS720918 TKO720918 TUK720918 UEG720918 UOC720918 UXY720918 VHU720918 VRQ720918 WBM720918 WLI720918 WVE720918 A786454 IS786454 SO786454 ACK786454 AMG786454 AWC786454 BFY786454 BPU786454 BZQ786454 CJM786454 CTI786454 DDE786454 DNA786454 DWW786454 EGS786454 EQO786454 FAK786454 FKG786454 FUC786454 GDY786454 GNU786454 GXQ786454 HHM786454 HRI786454 IBE786454 ILA786454 IUW786454 JES786454 JOO786454 JYK786454 KIG786454 KSC786454 LBY786454 LLU786454 LVQ786454 MFM786454 MPI786454 MZE786454 NJA786454 NSW786454 OCS786454 OMO786454 OWK786454 PGG786454 PQC786454 PZY786454 QJU786454 QTQ786454 RDM786454 RNI786454 RXE786454 SHA786454 SQW786454 TAS786454 TKO786454 TUK786454 UEG786454 UOC786454 UXY786454 VHU786454 VRQ786454 WBM786454 WLI786454 WVE786454 A851990 IS851990 SO851990 ACK851990 AMG851990 AWC851990 BFY851990 BPU851990 BZQ851990 CJM851990 CTI851990 DDE851990 DNA851990 DWW851990 EGS851990 EQO851990 FAK851990 FKG851990 FUC851990 GDY851990 GNU851990 GXQ851990 HHM851990 HRI851990 IBE851990 ILA851990 IUW851990 JES851990 JOO851990 JYK851990 KIG851990 KSC851990 LBY851990 LLU851990 LVQ851990 MFM851990 MPI851990 MZE851990 NJA851990 NSW851990 OCS851990 OMO851990 OWK851990 PGG851990 PQC851990 PZY851990 QJU851990 QTQ851990 RDM851990 RNI851990 RXE851990 SHA851990 SQW851990 TAS851990 TKO851990 TUK851990 UEG851990 UOC851990 UXY851990 VHU851990 VRQ851990 WBM851990 WLI851990 WVE851990 A917526 IS917526 SO917526 ACK917526 AMG917526 AWC917526 BFY917526 BPU917526 BZQ917526 CJM917526 CTI917526 DDE917526 DNA917526 DWW917526 EGS917526 EQO917526 FAK917526 FKG917526 FUC917526 GDY917526 GNU917526 GXQ917526 HHM917526 HRI917526 IBE917526 ILA917526 IUW917526 JES917526 JOO917526 JYK917526 KIG917526 KSC917526 LBY917526 LLU917526 LVQ917526 MFM917526 MPI917526 MZE917526 NJA917526 NSW917526 OCS917526 OMO917526 OWK917526 PGG917526 PQC917526 PZY917526 QJU917526 QTQ917526 RDM917526 RNI917526 RXE917526 SHA917526 SQW917526 TAS917526 TKO917526 TUK917526 UEG917526 UOC917526 UXY917526 VHU917526 VRQ917526 WBM917526 WLI917526 WVE917526 A983062 IS983062 SO983062 ACK983062 AMG983062 AWC983062 BFY983062 BPU983062 BZQ983062 CJM983062 CTI983062 DDE983062 DNA983062 DWW983062 EGS983062 EQO983062 FAK983062 FKG983062 FUC983062 GDY983062 GNU983062 GXQ983062 HHM983062 HRI983062 IBE983062 ILA983062 IUW983062 JES983062 JOO983062 JYK983062 KIG983062 KSC983062 LBY983062 LLU983062 LVQ983062 MFM983062 MPI983062 MZE983062 NJA983062 NSW983062 OCS983062 OMO983062 OWK983062 PGG983062 PQC983062 PZY983062 QJU983062 QTQ983062 RDM983062 RNI983062 RXE983062 SHA983062 SQW983062 TAS983062 TKO983062 TUK983062 UEG983062 UOC983062 UXY983062 VHU983062 VRQ983062 WBM983062 WLI983062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11</vt:i4>
      </vt:variant>
    </vt:vector>
  </HeadingPairs>
  <TitlesOfParts>
    <vt:vector size="11" baseType="lpstr">
      <vt:lpstr>JURIDICA</vt:lpstr>
      <vt:lpstr>GRUPO23</vt:lpstr>
      <vt:lpstr>GRUPO 24</vt:lpstr>
      <vt:lpstr>GRUPO 32</vt:lpstr>
      <vt:lpstr>GRUPO 33</vt:lpstr>
      <vt:lpstr>GRUPO 34</vt:lpstr>
      <vt:lpstr>GRUPO 35</vt:lpstr>
      <vt:lpstr>GRUPO 36</vt:lpstr>
      <vt:lpstr>GRUPO 37</vt:lpstr>
      <vt:lpstr>GRUPO 38</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Administrador</cp:lastModifiedBy>
  <cp:lastPrinted>2014-12-01T17:21:03Z</cp:lastPrinted>
  <dcterms:created xsi:type="dcterms:W3CDTF">2014-10-22T15:49:24Z</dcterms:created>
  <dcterms:modified xsi:type="dcterms:W3CDTF">2014-12-05T00:59:54Z</dcterms:modified>
</cp:coreProperties>
</file>